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937" firstSheet="2" activeTab="2"/>
  </bookViews>
  <sheets>
    <sheet name="Define" sheetId="1" state="hidden" r:id="rId1"/>
    <sheet name="封面" sheetId="2" r:id="rId2"/>
    <sheet name="目录" sheetId="3" r:id="rId3"/>
    <sheet name="01一般公共收入决算表" sheetId="4" r:id="rId4"/>
    <sheet name="03(删除)" sheetId="5" state="hidden" r:id="rId5"/>
    <sheet name="02一般公共预算支出决算表" sheetId="6" r:id="rId6"/>
    <sheet name="03一般公共预算支出经济分类明细表" sheetId="18" r:id="rId7"/>
    <sheet name="04政府性基金预算收入决算表" sheetId="8" r:id="rId8"/>
    <sheet name="05政府性基金支出决算表" sheetId="9" r:id="rId9"/>
    <sheet name="06国有资本经营预算收支决算表（本表乡镇为空）" sheetId="34" r:id="rId10"/>
    <sheet name="07社会保险基金预算收支决算表（本表乡镇为空）" sheetId="35" r:id="rId11"/>
    <sheet name="州市基金" sheetId="11" state="hidden" r:id="rId12"/>
    <sheet name="24（删除）" sheetId="19" state="hidden" r:id="rId13"/>
    <sheet name="数据-省本级预算数" sheetId="20" state="hidden" r:id="rId14"/>
    <sheet name="数据-省本级调整数" sheetId="21" state="hidden" r:id="rId15"/>
    <sheet name="数据-全省决算数!" sheetId="22" state="hidden" r:id="rId16"/>
    <sheet name="数据-省本级决算数" sheetId="23" state="hidden" r:id="rId17"/>
    <sheet name="全省基金支出预算" sheetId="24" state="hidden" r:id="rId18"/>
    <sheet name="省本级基金支出预算" sheetId="25" state="hidden" r:id="rId19"/>
    <sheet name="全省基金调整预算" sheetId="26" state="hidden" r:id="rId20"/>
    <sheet name="省本级基金调整+决算" sheetId="27" state="hidden" r:id="rId21"/>
    <sheet name="06老表" sheetId="28" state="hidden" r:id="rId22"/>
    <sheet name="全省预算" sheetId="29" state="hidden" r:id="rId23"/>
    <sheet name="全省决算数" sheetId="30" state="hidden" r:id="rId24"/>
    <sheet name="全省调整" sheetId="31" state="hidden" r:id="rId25"/>
    <sheet name="全省上年决算数" sheetId="32" state="hidden" r:id="rId26"/>
    <sheet name="全省基金决算" sheetId="33" state="hidden" r:id="rId27"/>
  </sheets>
  <externalReferences>
    <externalReference r:id="rId28"/>
    <externalReference r:id="rId29"/>
    <externalReference r:id="rId30"/>
  </externalReferences>
  <definedNames>
    <definedName name="_xlnm._FilterDatabase" localSheetId="4" hidden="1">'03(删除)'!$A$3:$P$1327</definedName>
    <definedName name="_xlnm._FilterDatabase" localSheetId="13" hidden="1">'数据-省本级预算数'!$A$3:$H$1317</definedName>
    <definedName name="_xlnm._FilterDatabase" localSheetId="14" hidden="1">'数据-省本级调整数'!$A$4:$E$209</definedName>
    <definedName name="_xlnm._FilterDatabase" localSheetId="17" hidden="1">全省基金支出预算!$A$3:$E$56</definedName>
    <definedName name="_xlnm._FilterDatabase" localSheetId="18" hidden="1">省本级基金支出预算!$A$3:$E$200</definedName>
    <definedName name="_xlnm._FilterDatabase" localSheetId="20" hidden="1">'省本级基金调整+决算'!$A$4:$L$47</definedName>
    <definedName name="_xlnm._FilterDatabase" localSheetId="21" hidden="1">'06老表'!$A$3:$P$1325</definedName>
    <definedName name="_xlnm._FilterDatabase" localSheetId="22" hidden="1">全省预算!$A$3:$K$1316</definedName>
    <definedName name="_xlnm._FilterDatabase" localSheetId="25" hidden="1">全省上年决算数!$A$3:$M$1318</definedName>
    <definedName name="_xlnm._FilterDatabase" localSheetId="16" hidden="1">'数据-省本级决算数'!$A$4:$B$1385</definedName>
    <definedName name="_lst_r_地方财政预算表2015年全省汇总_10_科目编码名称" localSheetId="17">[1]_ESList!$A$1:$A$27</definedName>
    <definedName name="_lst_r_地方财政预算表2015年全省汇总_10_科目编码名称" localSheetId="22">[1]_ESList!$A$1:$A$27</definedName>
    <definedName name="_lst_r_地方财政预算表2015年全省汇总_10_科目编码名称" localSheetId="18">[1]_ESList!$A$1:$A$27</definedName>
    <definedName name="_lst_r_地方财政预算表2015年全省汇总_10_科目编码名称" localSheetId="13">[2]_ESList!$A$1:$A$27</definedName>
    <definedName name="_lst_r_地方财政预算表2015年全省汇总_10_科目编码名称">[3]_ESList!$A$1:$A$27</definedName>
    <definedName name="Database" localSheetId="6" hidden="1">#REF!</definedName>
    <definedName name="Database" hidden="1">#REF!</definedName>
    <definedName name="_xlnm.Print_Area" localSheetId="3">'01一般公共收入决算表'!$A$1:$H$82</definedName>
    <definedName name="_xlnm.Print_Area" localSheetId="5">'02一般公共预算支出决算表'!$A$1:$H$42</definedName>
    <definedName name="_xlnm.Print_Area" localSheetId="4">'03(删除)'!$F:$N</definedName>
    <definedName name="_xlnm.Print_Area" localSheetId="7">'04政府性基金预算收入决算表'!$A$1:$H$28</definedName>
    <definedName name="_xlnm.Print_Area" localSheetId="21">'06老表'!$F:$N</definedName>
    <definedName name="_xlnm.Print_Area" localSheetId="8">'05政府性基金支出决算表'!$A$1:$H$24</definedName>
    <definedName name="_xlnm.Print_Area" localSheetId="6">'03一般公共预算支出经济分类明细表'!$A$1:$C$80</definedName>
    <definedName name="_xlnm.Print_Area" localSheetId="12">'24（删除）'!$A$1:$C$23</definedName>
    <definedName name="_xlnm.Print_Area" localSheetId="1">封面!$A$1:$K$9</definedName>
    <definedName name="_xlnm.Print_Area" localSheetId="2">目录!$A$1:$A$55</definedName>
    <definedName name="_xlnm.Print_Area" localSheetId="17">全省基金支出预算!$A:$D</definedName>
    <definedName name="_xlnm.Print_Area" localSheetId="25">全省上年决算数!$E:$K</definedName>
    <definedName name="_xlnm.Print_Area" localSheetId="22">全省预算!$F:$I</definedName>
    <definedName name="_xlnm.Print_Area" localSheetId="18">省本级基金支出预算!$A$1:$D$200</definedName>
    <definedName name="_xlnm.Print_Area" localSheetId="13">'数据-省本级预算数'!$F:$H</definedName>
    <definedName name="_xlnm.Print_Titles" localSheetId="3">'01一般公共收入决算表'!$1:$3</definedName>
    <definedName name="_xlnm.Print_Titles" localSheetId="4">'03(删除)'!$1:$3</definedName>
    <definedName name="_xlnm.Print_Titles" localSheetId="21">'06老表'!$1:$3</definedName>
    <definedName name="_xlnm.Print_Titles" localSheetId="6">'03一般公共预算支出经济分类明细表'!$1:$3</definedName>
    <definedName name="_xlnm.Print_Titles" localSheetId="17">全省基金支出预算!$1:$3</definedName>
    <definedName name="_xlnm.Print_Titles" localSheetId="25">全省上年决算数!$1:$3</definedName>
    <definedName name="_xlnm.Print_Titles" localSheetId="22">全省预算!$1:$3</definedName>
    <definedName name="_xlnm.Print_Titles" localSheetId="18">省本级基金支出预算!$1:$3</definedName>
    <definedName name="_xlnm.Print_Titles" localSheetId="13">'数据-省本级预算数'!$1:$3</definedName>
    <definedName name="表4" localSheetId="6">#REF!</definedName>
    <definedName name="表4">#REF!</definedName>
    <definedName name="地区名称">#REF!</definedName>
    <definedName name="决算数" localSheetId="4">#REF!</definedName>
    <definedName name="决算数" localSheetId="6">#REF!</definedName>
    <definedName name="决算数" localSheetId="12">#REF!</definedName>
    <definedName name="决算数" localSheetId="26">#REF!</definedName>
    <definedName name="决算数">#REF!</definedName>
    <definedName name="专项收入年初预算数" localSheetId="4">#REF!</definedName>
    <definedName name="专项收入年初预算数" localSheetId="6">#REF!</definedName>
    <definedName name="专项收入年初预算数" localSheetId="12">#REF!</definedName>
    <definedName name="专项收入年初预算数" localSheetId="26">#REF!</definedName>
    <definedName name="专项收入年初预算数" localSheetId="17">#REF!</definedName>
    <definedName name="专项收入年初预算数" localSheetId="22">#REF!</definedName>
    <definedName name="专项收入年初预算数" localSheetId="18">#REF!</definedName>
    <definedName name="专项收入年初预算数" localSheetId="16">#REF!</definedName>
    <definedName name="专项收入年初预算数" localSheetId="13">#REF!</definedName>
    <definedName name="专项收入年初预算数">#REF!</definedName>
    <definedName name="专项收入全年预计数" localSheetId="4">#REF!</definedName>
    <definedName name="专项收入全年预计数" localSheetId="6">#REF!</definedName>
    <definedName name="专项收入全年预计数" localSheetId="12">#REF!</definedName>
    <definedName name="专项收入全年预计数" localSheetId="26">#REF!</definedName>
    <definedName name="专项收入全年预计数" localSheetId="17">#REF!</definedName>
    <definedName name="专项收入全年预计数" localSheetId="22">#REF!</definedName>
    <definedName name="专项收入全年预计数" localSheetId="18">#REF!</definedName>
    <definedName name="专项收入全年预计数" localSheetId="16">#REF!</definedName>
    <definedName name="专项收入全年预计数" localSheetId="13">#REF!</definedName>
    <definedName name="专项收入全年预计数">#REF!</definedName>
    <definedName name="_xlnm._FilterDatabase" localSheetId="3" hidden="1">'01一般公共收入决算表'!$A$3:$H$82</definedName>
    <definedName name="_xlnm._FilterDatabase" localSheetId="5" hidden="1">'02一般公共预算支出决算表'!$A$3:$H$42</definedName>
    <definedName name="_xlnm._FilterDatabase" localSheetId="7" hidden="1">'04政府性基金预算收入决算表'!$A$4:$H$4</definedName>
    <definedName name="_xlnm._FilterDatabase" localSheetId="8" hidden="1">'05政府性基金支出决算表'!$A$3:$H$24</definedName>
    <definedName name="_xlnm.Print_Area" localSheetId="9">'06国有资本经营预算收支决算表（本表乡镇为空）'!#REF!</definedName>
    <definedName name="_xlnm._FilterDatabase" localSheetId="9" hidden="1">'06国有资本经营预算收支决算表（本表乡镇为空）'!#REF!</definedName>
    <definedName name="_xlnm._FilterDatabase" localSheetId="10" hidden="1">'07社会保险基金预算收支决算表（本表乡镇为空）'!#REF!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lduser1</author>
  </authors>
  <commentList>
    <comment ref="I1138" authorId="0">
      <text>
        <r>
          <rPr>
            <b/>
            <sz val="9"/>
            <rFont val="宋体"/>
            <charset val="134"/>
          </rPr>
          <t>lenovo:</t>
        </r>
        <r>
          <rPr>
            <sz val="9"/>
            <rFont val="宋体"/>
            <charset val="134"/>
          </rPr>
          <t xml:space="preserve">
与其他支出重复取数，故删掉公式</t>
        </r>
      </text>
    </comment>
    <comment ref="F1252" authorId="1">
      <text>
        <r>
          <rPr>
            <b/>
            <sz val="9"/>
            <rFont val="宋体"/>
            <charset val="134"/>
          </rPr>
          <t>lduser1:</t>
        </r>
        <r>
          <rPr>
            <sz val="9"/>
            <rFont val="宋体"/>
            <charset val="134"/>
          </rPr>
          <t xml:space="preserve">
2012年科目名称改动</t>
        </r>
      </text>
    </comment>
    <comment ref="F1283" authorId="1">
      <text>
        <r>
          <rPr>
            <b/>
            <sz val="9"/>
            <rFont val="宋体"/>
            <charset val="134"/>
          </rPr>
          <t>lduser1:</t>
        </r>
        <r>
          <rPr>
            <sz val="9"/>
            <rFont val="宋体"/>
            <charset val="134"/>
          </rPr>
          <t xml:space="preserve">
2011年科目“一般财政预算石油储备支出”</t>
        </r>
      </text>
    </comment>
    <comment ref="K1294" authorId="0">
      <text>
        <r>
          <rPr>
            <b/>
            <sz val="9"/>
            <rFont val="宋体"/>
            <charset val="134"/>
          </rPr>
          <t>lenovo:</t>
        </r>
        <r>
          <rPr>
            <sz val="9"/>
            <rFont val="宋体"/>
            <charset val="134"/>
          </rPr>
          <t xml:space="preserve">
隐藏</t>
        </r>
      </text>
    </comment>
  </commentList>
</comments>
</file>

<file path=xl/comments2.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comments3.xml><?xml version="1.0" encoding="utf-8"?>
<comments xmlns="http://schemas.openxmlformats.org/spreadsheetml/2006/main">
  <authors>
    <author>lenovo</author>
    <author>lduser1</author>
    <author>Administrator</author>
  </authors>
  <commentList>
    <comment ref="I1138" authorId="0">
      <text>
        <r>
          <rPr>
            <b/>
            <sz val="9"/>
            <rFont val="宋体"/>
            <charset val="134"/>
          </rPr>
          <t>lenovo:</t>
        </r>
        <r>
          <rPr>
            <sz val="9"/>
            <rFont val="宋体"/>
            <charset val="134"/>
          </rPr>
          <t xml:space="preserve">
与其他支出重复取数，故删掉公式</t>
        </r>
      </text>
    </comment>
    <comment ref="F1252" authorId="1">
      <text>
        <r>
          <rPr>
            <b/>
            <sz val="9"/>
            <rFont val="宋体"/>
            <charset val="134"/>
          </rPr>
          <t>lduser1:</t>
        </r>
        <r>
          <rPr>
            <sz val="9"/>
            <rFont val="宋体"/>
            <charset val="134"/>
          </rPr>
          <t xml:space="preserve">
2012年科目名称改动</t>
        </r>
      </text>
    </comment>
    <comment ref="F1283" authorId="1">
      <text>
        <r>
          <rPr>
            <b/>
            <sz val="9"/>
            <rFont val="宋体"/>
            <charset val="134"/>
          </rPr>
          <t>lduser1:</t>
        </r>
        <r>
          <rPr>
            <sz val="9"/>
            <rFont val="宋体"/>
            <charset val="134"/>
          </rPr>
          <t xml:space="preserve">
2011年科目“一般财政预算石油储备支出”</t>
        </r>
      </text>
    </comment>
    <comment ref="H1296" authorId="2">
      <text>
        <r>
          <rPr>
            <b/>
            <sz val="9"/>
            <rFont val="Tahoma"/>
            <charset val="134"/>
          </rPr>
          <t>Administrator:</t>
        </r>
        <r>
          <rPr>
            <sz val="9"/>
            <rFont val="Tahoma"/>
            <charset val="134"/>
          </rPr>
          <t xml:space="preserve">
</t>
        </r>
        <r>
          <rPr>
            <sz val="9"/>
            <rFont val="宋体"/>
            <charset val="134"/>
          </rPr>
          <t>取数问题</t>
        </r>
        <r>
          <rPr>
            <sz val="9"/>
            <rFont val="Tahoma"/>
            <charset val="134"/>
          </rPr>
          <t xml:space="preserve"> </t>
        </r>
        <r>
          <rPr>
            <sz val="9"/>
            <rFont val="宋体"/>
            <charset val="134"/>
          </rPr>
          <t>，手动添加</t>
        </r>
      </text>
    </comment>
  </commentList>
</comments>
</file>

<file path=xl/comments4.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comments5.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sharedStrings.xml><?xml version="1.0" encoding="utf-8"?>
<sst xmlns="http://schemas.openxmlformats.org/spreadsheetml/2006/main" count="48328" uniqueCount="4671">
  <si>
    <t>ZBMBOOKDIR_S=</t>
  </si>
  <si>
    <t>C:\Users\ysk\Desktop\关于德宏傣族景颇族自治州2019年州本级财政决算的报告08.18</t>
  </si>
  <si>
    <t>ZBMBOOKDIR_O=</t>
  </si>
  <si>
    <t>ZBMBOOK_S=</t>
  </si>
  <si>
    <t>德宏州2020年地方财政决算（草案）修改版2021.7.23.xlsx</t>
  </si>
  <si>
    <t>ZBMBOOK_O=</t>
  </si>
  <si>
    <t>ZBMSHEET_S=</t>
  </si>
  <si>
    <t>L02</t>
  </si>
  <si>
    <t>ZBMSHEET_O=</t>
  </si>
  <si>
    <t>ZBM_ZBMCOLUMN_S=</t>
  </si>
  <si>
    <t>ZBM_ZBMCOLUMN_O=</t>
  </si>
  <si>
    <t>ZBM_CALCCOLUMNS_S=</t>
  </si>
  <si>
    <t>C</t>
  </si>
  <si>
    <t>ZBM_CALCCOLUMNS_O=</t>
  </si>
  <si>
    <t>L</t>
  </si>
  <si>
    <r>
      <rPr>
        <sz val="12"/>
        <rFont val="黑体"/>
        <charset val="134"/>
      </rPr>
      <t xml:space="preserve">    平山乡第十二届人民代表大会
</t>
    </r>
    <r>
      <rPr>
        <sz val="12"/>
        <color theme="1"/>
        <rFont val="黑体"/>
        <charset val="134"/>
      </rPr>
      <t>第六次会</t>
    </r>
    <r>
      <rPr>
        <sz val="12"/>
        <rFont val="黑体"/>
        <charset val="134"/>
      </rPr>
      <t>议文件</t>
    </r>
  </si>
  <si>
    <t>内部文件
注意保存</t>
  </si>
  <si>
    <t>梁河县平山乡</t>
  </si>
  <si>
    <t>2023年地方财政决算（草案）</t>
  </si>
  <si>
    <t>梁河县平山乡人民政府</t>
  </si>
  <si>
    <t>目                  录</t>
  </si>
  <si>
    <t>表一、2023年梁河县平山乡一般公共预算收入决算情况表</t>
  </si>
  <si>
    <t>表二、2023年梁河县平山乡一般公共预算支出决算情况表</t>
  </si>
  <si>
    <t>表三、 2023年梁河县平山乡一般公共预算支出经济分类明细表</t>
  </si>
  <si>
    <t>表四、2023年梁河县平山乡政府性基金预算收入决算情况表</t>
  </si>
  <si>
    <t>表五、2023年梁河县平山乡政府性基金预算支出决算情况表</t>
  </si>
  <si>
    <t>表六、2023年梁河县平山乡国有资本经营预算收支决算情况明细表</t>
  </si>
  <si>
    <t>表七、2023年梁河县平山乡社会保险基金收支决算情况明细表</t>
  </si>
  <si>
    <t>2023年梁河县平山乡一般公共预算收入决算情况表</t>
  </si>
  <si>
    <t>表一</t>
  </si>
  <si>
    <t>单位：万元</t>
  </si>
  <si>
    <t>项     目</t>
  </si>
  <si>
    <t>2022年决算数</t>
  </si>
  <si>
    <t>2023年预算数</t>
  </si>
  <si>
    <t>2023年调整预
算数</t>
  </si>
  <si>
    <t>2023年决算数</t>
  </si>
  <si>
    <t>比2022年决
算数增(减)%</t>
  </si>
  <si>
    <t>为2023年预算
数的%</t>
  </si>
  <si>
    <t>为2023年调整
预算数的%</t>
  </si>
  <si>
    <t>101 税收收入</t>
  </si>
  <si>
    <t>10101 增值税</t>
  </si>
  <si>
    <t>10103 营业税</t>
  </si>
  <si>
    <t>10104 企业所得税</t>
  </si>
  <si>
    <t>10105 企业所得税退税</t>
  </si>
  <si>
    <t>10106 个人所得税</t>
  </si>
  <si>
    <t>10107 资源税</t>
  </si>
  <si>
    <t>10109 城市维护建设税</t>
  </si>
  <si>
    <t>10110 房产税</t>
  </si>
  <si>
    <t>10111 印花税</t>
  </si>
  <si>
    <t>10112 城镇土地使用税</t>
  </si>
  <si>
    <t>10113 土地增值税</t>
  </si>
  <si>
    <t>10114 车船税</t>
  </si>
  <si>
    <t>10118 耕地占用税</t>
  </si>
  <si>
    <t>10119 契税</t>
  </si>
  <si>
    <t>10120 烟叶税</t>
  </si>
  <si>
    <t>10121 环境保护税</t>
  </si>
  <si>
    <t>10199 其他税收收入</t>
  </si>
  <si>
    <t>103 非税收入</t>
  </si>
  <si>
    <t>10302 专项收入</t>
  </si>
  <si>
    <t>10304 行政事业性收费收入</t>
  </si>
  <si>
    <t>10305 罚没收入</t>
  </si>
  <si>
    <t>10306 国有资本经营收入</t>
  </si>
  <si>
    <t>10307 国有资源（资产）有偿使用收入</t>
  </si>
  <si>
    <t>10308 捐赠收入</t>
  </si>
  <si>
    <t>10309 政府住房基金收入</t>
  </si>
  <si>
    <t>10399 其他收入</t>
  </si>
  <si>
    <t>本年收入小计</t>
  </si>
  <si>
    <t>110 转移性收入</t>
  </si>
  <si>
    <t>11001 返还性收入</t>
  </si>
  <si>
    <t>1100102　所得税基数返还收入</t>
  </si>
  <si>
    <t>1100104　增值税税收返还收入</t>
  </si>
  <si>
    <t>1100105　消费税税收返还收入</t>
  </si>
  <si>
    <t>1100106　增值税“五五分享”税收返还收入</t>
  </si>
  <si>
    <t>1100199　其他税收返还收入</t>
  </si>
  <si>
    <t>11002 一般性转移支付收入</t>
  </si>
  <si>
    <t>1100201　体制补助收入　</t>
  </si>
  <si>
    <t>1100202　均衡性转移支付收入</t>
  </si>
  <si>
    <t>1100207县级基本财力保障机制奖补资金收入</t>
  </si>
  <si>
    <t>1100208　结算补助收入</t>
  </si>
  <si>
    <t>1100214　企业事业单位划转补助收入</t>
  </si>
  <si>
    <t>1100215　成品油税费改革转移支付补助收入</t>
  </si>
  <si>
    <t>1100220　基层公检法司转移支付收入</t>
  </si>
  <si>
    <t>1100221　城乡义务教育转移支付收入</t>
  </si>
  <si>
    <t>1100222　基本养老金转移支付收入</t>
  </si>
  <si>
    <t>1100223　城乡居民基本医疗保险转移支付收入</t>
  </si>
  <si>
    <t>1100224　农村综合改革转移支付收入</t>
  </si>
  <si>
    <t>1100225　产粮（油）大县奖励资金收入</t>
  </si>
  <si>
    <t>1100226　重点生态功能区转移支付收入</t>
  </si>
  <si>
    <t>1100227　固定数额补助收入</t>
  </si>
  <si>
    <t>1100229　民族地区转移支付收入</t>
  </si>
  <si>
    <t>1100230　边疆地区转移支付收入</t>
  </si>
  <si>
    <t>1100231　贫困地区转移支付收入</t>
  </si>
  <si>
    <t>1100244　公共安全共同财政事权转移支付收入</t>
  </si>
  <si>
    <t>1100245  教育共同财政事权转移支付收入</t>
  </si>
  <si>
    <t>1100246  科学技术共同财政事权转移支付收入</t>
  </si>
  <si>
    <t>1100247  文化旅游体育与传媒共同财政事权转移支付收入</t>
  </si>
  <si>
    <t>1100248  社会保障共同财政事权转移支付收入</t>
  </si>
  <si>
    <t>1100249  卫生健康共同财政事权转移支付收入</t>
  </si>
  <si>
    <t>1100250  节能环保共同财政事权转移支付收入</t>
  </si>
  <si>
    <t>1100252  农林水共同财政事权转移支付收入</t>
  </si>
  <si>
    <t>1100253  交通运输共同财政事权转移支付收入</t>
  </si>
  <si>
    <t>1100254  资源勘探信息等共同财政事权转移支付收入</t>
  </si>
  <si>
    <t>1100258  住房保障共同财政事权转移支付收入</t>
  </si>
  <si>
    <t>1100259  粮油物资储备共同财政事权转移支付收入</t>
  </si>
  <si>
    <t xml:space="preserve">         灾害防治及应急管理共同财政事权转移支付收入 </t>
  </si>
  <si>
    <t>1100260  其他共同财政事权转移支付收入</t>
  </si>
  <si>
    <t>1100299　其他一般性转移支付收入</t>
  </si>
  <si>
    <t>11003专项转移支付收入</t>
  </si>
  <si>
    <t>11006 上解收入</t>
  </si>
  <si>
    <t>11008 上年结余收入</t>
  </si>
  <si>
    <t>11009 调入资金</t>
  </si>
  <si>
    <t>110090101 调入预算稳定调节基金</t>
  </si>
  <si>
    <t>110090102 从政府性基金预算调入一般公共预算</t>
  </si>
  <si>
    <t>110090103 从国有资本经营预算调入一般公共预算</t>
  </si>
  <si>
    <t>110090199 从其他资金调入一般公共预算</t>
  </si>
  <si>
    <t>11011 债务转贷收入</t>
  </si>
  <si>
    <t>11015 动用预算稳定调节基金</t>
  </si>
  <si>
    <t>收入合计</t>
  </si>
  <si>
    <t>2015年云南省一般公共预算支出决算情况表（细化到款级）</t>
  </si>
  <si>
    <t>表三</t>
  </si>
  <si>
    <r>
      <rPr>
        <sz val="12"/>
        <rFont val="宋体"/>
        <charset val="134"/>
      </rPr>
      <t>单位：</t>
    </r>
    <r>
      <rPr>
        <sz val="12"/>
        <rFont val="宋体"/>
        <charset val="134"/>
      </rPr>
      <t>万元</t>
    </r>
  </si>
  <si>
    <t>款的类</t>
  </si>
  <si>
    <t>项的款</t>
  </si>
  <si>
    <t>科目编码</t>
  </si>
  <si>
    <t>是否底级</t>
  </si>
  <si>
    <t>项目</t>
  </si>
  <si>
    <t>上年决算数</t>
  </si>
  <si>
    <t>年初预算数</t>
  </si>
  <si>
    <t>调整预算数</t>
  </si>
  <si>
    <t>决算数</t>
  </si>
  <si>
    <t>为上年决算数的%</t>
  </si>
  <si>
    <t>为年初预算数的%</t>
  </si>
  <si>
    <t>为调整预算数的%</t>
  </si>
  <si>
    <t>比上年增幅</t>
  </si>
  <si>
    <t>类</t>
  </si>
  <si>
    <t/>
  </si>
  <si>
    <t>201</t>
  </si>
  <si>
    <t>一、一般公共服务支出</t>
  </si>
  <si>
    <t>20101</t>
  </si>
  <si>
    <t xml:space="preserve">  人大事务</t>
  </si>
  <si>
    <t>2010101</t>
  </si>
  <si>
    <t xml:space="preserve">    行政运行</t>
  </si>
  <si>
    <t>2010102</t>
  </si>
  <si>
    <t xml:space="preserve">    一般行政管理事务</t>
  </si>
  <si>
    <t>2010103</t>
  </si>
  <si>
    <t xml:space="preserve">    机关服务</t>
  </si>
  <si>
    <t>2010104</t>
  </si>
  <si>
    <t>是</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</si>
  <si>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</si>
  <si>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</si>
  <si>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</si>
  <si>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</si>
  <si>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</si>
  <si>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</si>
  <si>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</si>
  <si>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</si>
  <si>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</si>
  <si>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</si>
  <si>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</si>
  <si>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</si>
  <si>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</si>
  <si>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</si>
  <si>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</si>
  <si>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</si>
  <si>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</si>
  <si>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</si>
  <si>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</si>
  <si>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</si>
  <si>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</si>
  <si>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</si>
  <si>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</si>
  <si>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</si>
  <si>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</si>
  <si>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</si>
  <si>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</si>
  <si>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</si>
  <si>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</si>
  <si>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</si>
  <si>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</si>
  <si>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</si>
  <si>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</si>
  <si>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</si>
  <si>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</si>
  <si>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</si>
  <si>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</si>
  <si>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专项业务活动</t>
  </si>
  <si>
    <t>2010306</t>
  </si>
  <si>
    <t xml:space="preserve">    政务公开审批</t>
  </si>
  <si>
    <t>2010307</t>
  </si>
  <si>
    <t xml:space="preserve">    法制建设</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</si>
  <si>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</si>
  <si>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</si>
  <si>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</si>
  <si>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</si>
  <si>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</si>
  <si>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</si>
  <si>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</si>
  <si>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</si>
  <si>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</si>
  <si>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</si>
  <si>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</si>
  <si>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</si>
  <si>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</si>
  <si>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</si>
  <si>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</si>
  <si>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</si>
  <si>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</si>
  <si>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</si>
  <si>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</si>
  <si>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</si>
  <si>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附：国债转贷资金收入</t>
  </si>
  <si>
    <t>2010408</t>
  </si>
  <si>
    <t xml:space="preserve">    物价管理</t>
  </si>
  <si>
    <t>2010409</t>
  </si>
  <si>
    <t xml:space="preserve">    应对气候变化管理事务</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</si>
  <si>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</si>
  <si>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</si>
  <si>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</si>
  <si>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</si>
  <si>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</si>
  <si>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</si>
  <si>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</si>
  <si>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</si>
  <si>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</si>
  <si>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</si>
  <si>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</si>
  <si>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</si>
  <si>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</si>
  <si>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</si>
  <si>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</si>
  <si>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</si>
  <si>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</si>
  <si>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</si>
  <si>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</si>
  <si>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</si>
  <si>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</si>
  <si>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</si>
  <si>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</si>
  <si>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</si>
  <si>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</si>
  <si>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</si>
  <si>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</si>
  <si>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</si>
  <si>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</si>
  <si>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</si>
  <si>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</si>
  <si>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</si>
  <si>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</si>
  <si>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</si>
  <si>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</si>
  <si>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</si>
  <si>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</si>
  <si>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</si>
  <si>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</si>
  <si>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</si>
  <si>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</si>
  <si>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</si>
  <si>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</si>
  <si>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</si>
  <si>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</si>
  <si>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</si>
  <si>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</si>
  <si>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税务登记证及发票管理</t>
  </si>
  <si>
    <t>2010706</t>
  </si>
  <si>
    <t xml:space="preserve">    代扣代收代征税款手续费</t>
  </si>
  <si>
    <t>2010707</t>
  </si>
  <si>
    <t xml:space="preserve">    税务宣传</t>
  </si>
  <si>
    <t>2010708</t>
  </si>
  <si>
    <t xml:space="preserve">    协税护税</t>
  </si>
  <si>
    <t>2010709</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</si>
  <si>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</si>
  <si>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</si>
  <si>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</si>
  <si>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</si>
  <si>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</si>
  <si>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</si>
  <si>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</si>
  <si>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</si>
  <si>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</si>
  <si>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</si>
  <si>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</si>
  <si>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</si>
  <si>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</si>
  <si>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</si>
  <si>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</si>
  <si>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</si>
  <si>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</si>
  <si>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</si>
  <si>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</si>
  <si>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</si>
  <si>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</si>
  <si>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2010904</t>
  </si>
  <si>
    <t xml:space="preserve">    收费业务</t>
  </si>
  <si>
    <t>2010905</t>
  </si>
  <si>
    <t xml:space="preserve">    缉私办案</t>
  </si>
  <si>
    <t>2010907</t>
  </si>
  <si>
    <t xml:space="preserve">    口岸电子执法系统建设与维护</t>
  </si>
  <si>
    <t>2010908</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</si>
  <si>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</si>
  <si>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</si>
  <si>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</si>
  <si>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</si>
  <si>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</si>
  <si>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</si>
  <si>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</si>
  <si>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</si>
  <si>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</si>
  <si>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</si>
  <si>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</si>
  <si>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</si>
  <si>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2011006</t>
  </si>
  <si>
    <t xml:space="preserve">    军队转业干部安置</t>
  </si>
  <si>
    <t>2011007</t>
  </si>
  <si>
    <t xml:space="preserve">    博士后日常经费</t>
  </si>
  <si>
    <t>2011008</t>
  </si>
  <si>
    <t xml:space="preserve">    引进人才费用</t>
  </si>
  <si>
    <t>2011009</t>
  </si>
  <si>
    <t xml:space="preserve">    公务员考核</t>
  </si>
  <si>
    <t>2011010</t>
  </si>
  <si>
    <t xml:space="preserve">    公务员履职能力提升</t>
  </si>
  <si>
    <t>2011011</t>
  </si>
  <si>
    <t xml:space="preserve">    公务员招考</t>
  </si>
  <si>
    <t>2011012</t>
  </si>
  <si>
    <t xml:space="preserve">    公务员综合管理</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</si>
  <si>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</si>
  <si>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</si>
  <si>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</si>
  <si>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</si>
  <si>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</si>
  <si>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</si>
  <si>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</si>
  <si>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</si>
  <si>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</si>
  <si>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</si>
  <si>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</si>
  <si>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</si>
  <si>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</si>
  <si>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中央巡视</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</si>
  <si>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</si>
  <si>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</si>
  <si>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</si>
  <si>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</si>
  <si>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</si>
  <si>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</si>
  <si>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</si>
  <si>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</si>
  <si>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</si>
  <si>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</si>
  <si>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</si>
  <si>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</si>
  <si>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</si>
  <si>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</si>
  <si>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</si>
  <si>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</si>
  <si>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</si>
  <si>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</si>
  <si>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</si>
  <si>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</si>
  <si>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</si>
  <si>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</si>
  <si>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</si>
  <si>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</si>
  <si>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</si>
  <si>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</si>
  <si>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</si>
  <si>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</si>
  <si>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</si>
  <si>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国家知识产权战略</t>
  </si>
  <si>
    <t>2011406</t>
  </si>
  <si>
    <t xml:space="preserve">    专利试点和产业化推进</t>
  </si>
  <si>
    <t>2011407</t>
  </si>
  <si>
    <t xml:space="preserve">    专利执法</t>
  </si>
  <si>
    <t>2011408</t>
  </si>
  <si>
    <t xml:space="preserve">    国际组织专项活动</t>
  </si>
  <si>
    <t>2011409</t>
  </si>
  <si>
    <t xml:space="preserve">    知识产权宏观管理</t>
  </si>
  <si>
    <t>2011450</t>
  </si>
  <si>
    <t>2011499</t>
  </si>
  <si>
    <t xml:space="preserve">    其他知识产权事务支出</t>
  </si>
  <si>
    <t>20115</t>
  </si>
  <si>
    <t xml:space="preserve">  工商行政管理事务</t>
  </si>
  <si>
    <t>2011501</t>
  </si>
  <si>
    <t>2011502</t>
  </si>
  <si>
    <t>2011503</t>
  </si>
  <si>
    <t>2011504</t>
  </si>
  <si>
    <t xml:space="preserve">    工商行政管理专项</t>
  </si>
  <si>
    <t>2011505</t>
  </si>
  <si>
    <t xml:space="preserve">    执法办案专项</t>
  </si>
  <si>
    <t>2011506</t>
  </si>
  <si>
    <t xml:space="preserve">    消费者权益保护</t>
  </si>
  <si>
    <t>2011507</t>
  </si>
  <si>
    <t>2011550</t>
  </si>
  <si>
    <t>2011599</t>
  </si>
  <si>
    <t xml:space="preserve">    其他工商行政管理事务支出</t>
  </si>
  <si>
    <t>20117</t>
  </si>
  <si>
    <t xml:space="preserve">  质量技术监督与检验检疫事务</t>
  </si>
  <si>
    <t>2011701</t>
  </si>
  <si>
    <t>2011702</t>
  </si>
  <si>
    <t>2011703</t>
  </si>
  <si>
    <t>2011704</t>
  </si>
  <si>
    <t xml:space="preserve">    出入境检验检疫行政执法和业务管理</t>
  </si>
  <si>
    <t>2011705</t>
  </si>
  <si>
    <t xml:space="preserve">    出入境检验检疫技术支持</t>
  </si>
  <si>
    <t>2011706</t>
  </si>
  <si>
    <t xml:space="preserve">    质量技术监督行政执法及业务管理</t>
  </si>
  <si>
    <t>2011707</t>
  </si>
  <si>
    <t xml:space="preserve">    质量技术监督技术支持</t>
  </si>
  <si>
    <t>2011708</t>
  </si>
  <si>
    <t xml:space="preserve">    认证认可监督管理</t>
  </si>
  <si>
    <t>2011709</t>
  </si>
  <si>
    <t xml:space="preserve">    标准化管理</t>
  </si>
  <si>
    <t>2011710</t>
  </si>
  <si>
    <t>2011750</t>
  </si>
  <si>
    <t>2011799</t>
  </si>
  <si>
    <t xml:space="preserve">    其他质量技术监督与检验检疫事务支出</t>
  </si>
  <si>
    <t>20123</t>
  </si>
  <si>
    <t xml:space="preserve">  民族事务</t>
  </si>
  <si>
    <t>2012301</t>
  </si>
  <si>
    <t>2012302</t>
  </si>
  <si>
    <t>2012303</t>
  </si>
  <si>
    <t>2012304</t>
  </si>
  <si>
    <t xml:space="preserve">    民族工作专项</t>
  </si>
  <si>
    <t>2012350</t>
  </si>
  <si>
    <t>2012399</t>
  </si>
  <si>
    <t xml:space="preserve">    其他民族事务支出</t>
  </si>
  <si>
    <t>20124</t>
  </si>
  <si>
    <t xml:space="preserve">  宗教事务</t>
  </si>
  <si>
    <t>2012401</t>
  </si>
  <si>
    <t>2012402</t>
  </si>
  <si>
    <t>2012403</t>
  </si>
  <si>
    <t>2012404</t>
  </si>
  <si>
    <t xml:space="preserve">    宗教工作专项</t>
  </si>
  <si>
    <t>2012450</t>
  </si>
  <si>
    <t>2012499</t>
  </si>
  <si>
    <t xml:space="preserve">    其他宗教事务支出</t>
  </si>
  <si>
    <t>20125</t>
  </si>
  <si>
    <t xml:space="preserve">  港澳台侨事务</t>
  </si>
  <si>
    <t>2012501</t>
  </si>
  <si>
    <t>2012502</t>
  </si>
  <si>
    <t>2012503</t>
  </si>
  <si>
    <t>2012504</t>
  </si>
  <si>
    <t xml:space="preserve">    港澳事务</t>
  </si>
  <si>
    <t>2012505</t>
  </si>
  <si>
    <t xml:space="preserve">    台湾事务</t>
  </si>
  <si>
    <t>2012506</t>
  </si>
  <si>
    <t xml:space="preserve">    华侨事务</t>
  </si>
  <si>
    <t>2012550</t>
  </si>
  <si>
    <t>2012599</t>
  </si>
  <si>
    <t xml:space="preserve">    其他港澳台侨事务支出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</si>
  <si>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</si>
  <si>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</si>
  <si>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</si>
  <si>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</si>
  <si>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</si>
  <si>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</si>
  <si>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</si>
  <si>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</si>
  <si>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</si>
  <si>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</si>
  <si>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</si>
  <si>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</si>
  <si>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</si>
  <si>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</si>
  <si>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</si>
  <si>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</si>
  <si>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</si>
  <si>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</si>
  <si>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</si>
  <si>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</si>
  <si>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</si>
  <si>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</si>
  <si>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</si>
  <si>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2012904</t>
  </si>
  <si>
    <t xml:space="preserve">    厂务公开</t>
  </si>
  <si>
    <t>2012905</t>
  </si>
  <si>
    <t xml:space="preserve">    工会疗养休养</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</si>
  <si>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</si>
  <si>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</si>
  <si>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</si>
  <si>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</si>
  <si>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</si>
  <si>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</si>
  <si>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</si>
  <si>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</si>
  <si>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</si>
  <si>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</si>
  <si>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</si>
  <si>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</si>
  <si>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</si>
  <si>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</si>
  <si>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</si>
  <si>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</si>
  <si>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</si>
  <si>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</si>
  <si>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2013250</t>
  </si>
  <si>
    <t>2013299</t>
  </si>
  <si>
    <t xml:space="preserve">    其他组织事务支出</t>
  </si>
  <si>
    <t>20133</t>
  </si>
  <si>
    <t xml:space="preserve">  宣传事务</t>
  </si>
  <si>
    <t>2013301</t>
  </si>
  <si>
    <t>2013302</t>
  </si>
  <si>
    <t>2013303</t>
  </si>
  <si>
    <t>2013350</t>
  </si>
  <si>
    <t>2013399</t>
  </si>
  <si>
    <t xml:space="preserve">    其他宣传事务支出</t>
  </si>
  <si>
    <t>20134</t>
  </si>
  <si>
    <t xml:space="preserve">  统战事务</t>
  </si>
  <si>
    <t>2013401</t>
  </si>
  <si>
    <t>2013402</t>
  </si>
  <si>
    <t>2013403</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</si>
  <si>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</si>
  <si>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</si>
  <si>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</si>
  <si>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</si>
  <si>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</si>
  <si>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</si>
  <si>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</si>
  <si>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</si>
  <si>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</si>
  <si>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</si>
  <si>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</si>
  <si>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</si>
  <si>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其他共产党事务支出(款)</t>
  </si>
  <si>
    <t>2013601</t>
  </si>
  <si>
    <t>2013602</t>
  </si>
  <si>
    <t>2013603</t>
  </si>
  <si>
    <t>2013650</t>
  </si>
  <si>
    <t>2013699</t>
  </si>
  <si>
    <t xml:space="preserve">    其他共产党事务支出(项)</t>
  </si>
  <si>
    <t>20199</t>
  </si>
  <si>
    <t xml:space="preserve">  其他一般公共服务支出(款)</t>
  </si>
  <si>
    <t>2019901</t>
  </si>
  <si>
    <t xml:space="preserve">    国家赔偿费用支出</t>
  </si>
  <si>
    <t>2019999</t>
  </si>
  <si>
    <t xml:space="preserve">    其他一般公共服务支出(项)</t>
  </si>
  <si>
    <t>202</t>
  </si>
  <si>
    <t>二、外交支出</t>
  </si>
  <si>
    <t>20205</t>
  </si>
  <si>
    <t xml:space="preserve">  对外合作与交流</t>
  </si>
  <si>
    <t>20299</t>
  </si>
  <si>
    <t xml:space="preserve">  其他外交管理事务支出</t>
  </si>
  <si>
    <t>203</t>
  </si>
  <si>
    <t>三、国防支出</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</si>
  <si>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</si>
  <si>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</si>
  <si>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</si>
  <si>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</si>
  <si>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</si>
  <si>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</si>
  <si>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</si>
  <si>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</si>
  <si>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</si>
  <si>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</si>
  <si>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</si>
  <si>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</si>
  <si>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</si>
  <si>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</si>
  <si>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</si>
  <si>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</si>
  <si>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2030699</t>
  </si>
  <si>
    <t xml:space="preserve">    其他国防动员支出</t>
  </si>
  <si>
    <t>20399</t>
  </si>
  <si>
    <t xml:space="preserve">  其他国防支出(款)</t>
  </si>
  <si>
    <t>204</t>
  </si>
  <si>
    <t>四、公共安全支出</t>
  </si>
  <si>
    <t>20401</t>
  </si>
  <si>
    <t xml:space="preserve">  武装警察</t>
  </si>
  <si>
    <t>2040101</t>
  </si>
  <si>
    <t xml:space="preserve">    内卫</t>
  </si>
  <si>
    <t>2040102</t>
  </si>
  <si>
    <t xml:space="preserve">    边防</t>
  </si>
  <si>
    <t>2040103</t>
  </si>
  <si>
    <t xml:space="preserve">    消防</t>
  </si>
  <si>
    <t>2040104</t>
  </si>
  <si>
    <t xml:space="preserve">    警卫</t>
  </si>
  <si>
    <t>2040105</t>
  </si>
  <si>
    <t xml:space="preserve">    黄金</t>
  </si>
  <si>
    <t>2040106</t>
  </si>
  <si>
    <t xml:space="preserve">    森林</t>
  </si>
  <si>
    <t>2040107</t>
  </si>
  <si>
    <t xml:space="preserve">    水电</t>
  </si>
  <si>
    <t>2040108</t>
  </si>
  <si>
    <t xml:space="preserve">    交通</t>
  </si>
  <si>
    <t>2040109</t>
  </si>
  <si>
    <t xml:space="preserve">    海警</t>
  </si>
  <si>
    <t>2040199</t>
  </si>
  <si>
    <t xml:space="preserve">    其他武装警察支出</t>
  </si>
  <si>
    <t>20402</t>
  </si>
  <si>
    <t xml:space="preserve">  公安</t>
  </si>
  <si>
    <t>2040201</t>
  </si>
  <si>
    <t>2040202</t>
  </si>
  <si>
    <t>2040203</t>
  </si>
  <si>
    <t>2040204</t>
  </si>
  <si>
    <t xml:space="preserve">    治安管理</t>
  </si>
  <si>
    <t>2040205</t>
  </si>
  <si>
    <t xml:space="preserve">    国内安全保卫</t>
  </si>
  <si>
    <t>2040206</t>
  </si>
  <si>
    <t xml:space="preserve">    刑事侦查</t>
  </si>
  <si>
    <t>2040207</t>
  </si>
  <si>
    <t xml:space="preserve">    经济犯罪侦查</t>
  </si>
  <si>
    <t>2040208</t>
  </si>
  <si>
    <t xml:space="preserve">    出入境管理</t>
  </si>
  <si>
    <t>2040209</t>
  </si>
  <si>
    <t xml:space="preserve">    行动技术管理</t>
  </si>
  <si>
    <t>2040210</t>
  </si>
  <si>
    <t xml:space="preserve">    防范和处理邪教犯罪</t>
  </si>
  <si>
    <t>2040211</t>
  </si>
  <si>
    <t xml:space="preserve">    禁毒管理</t>
  </si>
  <si>
    <t>2040212</t>
  </si>
  <si>
    <t xml:space="preserve">    道路交通管理</t>
  </si>
  <si>
    <t>2040213</t>
  </si>
  <si>
    <t xml:space="preserve">    网络侦控管理</t>
  </si>
  <si>
    <t>2040214</t>
  </si>
  <si>
    <t xml:space="preserve">    反恐怖</t>
  </si>
  <si>
    <t>2040215</t>
  </si>
  <si>
    <t xml:space="preserve">    居民身份证管理</t>
  </si>
  <si>
    <t>2040216</t>
  </si>
  <si>
    <t xml:space="preserve">    网络运行及维护</t>
  </si>
  <si>
    <t>2040217</t>
  </si>
  <si>
    <t xml:space="preserve">    拘押收教场所管理</t>
  </si>
  <si>
    <t>2040218</t>
  </si>
  <si>
    <t xml:space="preserve">    警犬繁育及训养</t>
  </si>
  <si>
    <t>2040219</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</si>
  <si>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</si>
  <si>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</si>
  <si>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</si>
  <si>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</si>
  <si>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</si>
  <si>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</si>
  <si>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</si>
  <si>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</si>
  <si>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</si>
  <si>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</si>
  <si>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</si>
  <si>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</si>
  <si>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</si>
  <si>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</si>
  <si>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</si>
  <si>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</si>
  <si>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</si>
  <si>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</si>
  <si>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2040404</t>
  </si>
  <si>
    <t xml:space="preserve">    查办和预防职务犯罪</t>
  </si>
  <si>
    <t>2040405</t>
  </si>
  <si>
    <t xml:space="preserve">    公诉和审判监督</t>
  </si>
  <si>
    <t>2040406</t>
  </si>
  <si>
    <t xml:space="preserve">    侦查监督</t>
  </si>
  <si>
    <t>2040407</t>
  </si>
  <si>
    <t xml:space="preserve">    执行监督</t>
  </si>
  <si>
    <t>2040408</t>
  </si>
  <si>
    <t xml:space="preserve">    控告申诉</t>
  </si>
  <si>
    <t>2040409</t>
  </si>
  <si>
    <t xml:space="preserve">    “两房”建设</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</si>
  <si>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</si>
  <si>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</si>
  <si>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</si>
  <si>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</si>
  <si>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</si>
  <si>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</si>
  <si>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</si>
  <si>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</si>
  <si>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</si>
  <si>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</si>
  <si>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</si>
  <si>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</si>
  <si>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</si>
  <si>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</si>
  <si>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</si>
  <si>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</si>
  <si>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</si>
  <si>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</si>
  <si>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</si>
  <si>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</si>
  <si>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</si>
  <si>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</si>
  <si>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</si>
  <si>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</si>
  <si>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</si>
  <si>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</si>
  <si>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</si>
  <si>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律师公证管理</t>
  </si>
  <si>
    <t>2040607</t>
  </si>
  <si>
    <t xml:space="preserve">    法律援助</t>
  </si>
  <si>
    <t>2040608</t>
  </si>
  <si>
    <t xml:space="preserve">    司法统一考试</t>
  </si>
  <si>
    <t>2040609</t>
  </si>
  <si>
    <t xml:space="preserve">    仲裁</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</si>
  <si>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</si>
  <si>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</si>
  <si>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</si>
  <si>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</si>
  <si>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</si>
  <si>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</si>
  <si>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</si>
  <si>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</si>
  <si>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</si>
  <si>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</si>
  <si>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</si>
  <si>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</si>
  <si>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</si>
  <si>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</si>
  <si>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</si>
  <si>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</si>
  <si>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</si>
  <si>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</si>
  <si>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</si>
  <si>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</si>
  <si>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</si>
  <si>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</si>
  <si>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</si>
  <si>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</si>
  <si>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</si>
  <si>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</si>
  <si>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</si>
  <si>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</si>
  <si>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</si>
  <si>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</si>
  <si>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</si>
  <si>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</si>
  <si>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</si>
  <si>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</si>
  <si>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</si>
  <si>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</si>
  <si>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</si>
  <si>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</si>
  <si>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</si>
  <si>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</si>
  <si>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</si>
  <si>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</si>
  <si>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</si>
  <si>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</si>
  <si>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</si>
  <si>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</si>
  <si>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</si>
  <si>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2041003</t>
  </si>
  <si>
    <t xml:space="preserve">    专项缉私活动支出</t>
  </si>
  <si>
    <t>2041004</t>
  </si>
  <si>
    <t xml:space="preserve">    缉私情报</t>
  </si>
  <si>
    <t>2041005</t>
  </si>
  <si>
    <t xml:space="preserve">    禁毒及缉毒</t>
  </si>
  <si>
    <t>2041006</t>
  </si>
  <si>
    <t>2041099</t>
  </si>
  <si>
    <t xml:space="preserve">    其他缉私警察支出</t>
  </si>
  <si>
    <t>20499</t>
  </si>
  <si>
    <t xml:space="preserve">  其他公共安全支出(款)</t>
  </si>
  <si>
    <t>205</t>
  </si>
  <si>
    <t>五、教育支出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</si>
  <si>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</si>
  <si>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</si>
  <si>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</si>
  <si>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</si>
  <si>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</si>
  <si>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</si>
  <si>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</si>
  <si>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</si>
  <si>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</si>
  <si>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</si>
  <si>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</si>
  <si>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</si>
  <si>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</si>
  <si>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</si>
  <si>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</si>
  <si>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</si>
  <si>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</si>
  <si>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</si>
  <si>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</si>
  <si>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</si>
  <si>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</si>
  <si>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</si>
  <si>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</si>
  <si>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</si>
  <si>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</si>
  <si>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</si>
  <si>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</si>
  <si>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</si>
  <si>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</si>
  <si>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</si>
  <si>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中专教育</t>
  </si>
  <si>
    <t>2050303</t>
  </si>
  <si>
    <t xml:space="preserve">    技校教育</t>
  </si>
  <si>
    <t>2050304</t>
  </si>
  <si>
    <t xml:space="preserve">    职业高中教育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</si>
  <si>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</si>
  <si>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</si>
  <si>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</si>
  <si>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</si>
  <si>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</si>
  <si>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</si>
  <si>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</si>
  <si>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</si>
  <si>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</si>
  <si>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</si>
  <si>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</si>
  <si>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</si>
  <si>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</si>
  <si>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</si>
  <si>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</si>
  <si>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</si>
  <si>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</si>
  <si>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</si>
  <si>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</si>
  <si>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</si>
  <si>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</si>
  <si>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</si>
  <si>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</si>
  <si>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</si>
  <si>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</si>
  <si>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</si>
  <si>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</si>
  <si>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</si>
  <si>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</si>
  <si>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</si>
  <si>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</si>
  <si>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</si>
  <si>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</si>
  <si>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</si>
  <si>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</si>
  <si>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</si>
  <si>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</si>
  <si>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</si>
  <si>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</si>
  <si>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</si>
  <si>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</si>
  <si>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</si>
  <si>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</si>
  <si>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</si>
  <si>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</si>
  <si>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</si>
  <si>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</si>
  <si>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</si>
  <si>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</si>
  <si>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</si>
  <si>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</si>
  <si>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</si>
  <si>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</si>
  <si>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</si>
  <si>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</si>
  <si>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</si>
  <si>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</si>
  <si>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</si>
  <si>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</si>
  <si>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</si>
  <si>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</si>
  <si>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</si>
  <si>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</si>
  <si>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</si>
  <si>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</si>
  <si>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</si>
  <si>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</si>
  <si>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其他教育支出(款)</t>
  </si>
  <si>
    <t>206</t>
  </si>
  <si>
    <t>六、科学技术支出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</si>
  <si>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</si>
  <si>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</si>
  <si>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</si>
  <si>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</si>
  <si>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</si>
  <si>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</si>
  <si>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</si>
  <si>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</si>
  <si>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</si>
  <si>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</si>
  <si>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</si>
  <si>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2060202</t>
  </si>
  <si>
    <t xml:space="preserve">    重点基础研究规划</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</si>
  <si>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</si>
  <si>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</si>
  <si>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</si>
  <si>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</si>
  <si>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</si>
  <si>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</si>
  <si>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</si>
  <si>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</si>
  <si>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</si>
  <si>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</si>
  <si>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</si>
  <si>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</si>
  <si>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</si>
  <si>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</si>
  <si>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</si>
  <si>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</si>
  <si>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</si>
  <si>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</si>
  <si>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</si>
  <si>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</si>
  <si>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</si>
  <si>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</si>
  <si>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</si>
  <si>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</si>
  <si>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</si>
  <si>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</si>
  <si>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2060402</t>
  </si>
  <si>
    <t xml:space="preserve">    应用技术研究与开发</t>
  </si>
  <si>
    <t>2060403</t>
  </si>
  <si>
    <t xml:space="preserve">    产业技术研究与开发</t>
  </si>
  <si>
    <t>2060404</t>
  </si>
  <si>
    <t xml:space="preserve">    科技成果转化与扩散</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</si>
  <si>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</si>
  <si>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</si>
  <si>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</si>
  <si>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</si>
  <si>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</si>
  <si>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</si>
  <si>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</si>
  <si>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</si>
  <si>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</si>
  <si>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</si>
  <si>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</si>
  <si>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</si>
  <si>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</si>
  <si>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</si>
  <si>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</si>
  <si>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</si>
  <si>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</si>
  <si>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</si>
  <si>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</si>
  <si>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</si>
  <si>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</si>
  <si>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</si>
  <si>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</si>
  <si>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</si>
  <si>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</si>
  <si>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</si>
  <si>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</si>
  <si>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</si>
  <si>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</si>
  <si>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</si>
  <si>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</si>
  <si>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</si>
  <si>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</si>
  <si>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</si>
  <si>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</si>
  <si>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</si>
  <si>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</si>
  <si>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</si>
  <si>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</si>
  <si>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</si>
  <si>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</si>
  <si>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</si>
  <si>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</si>
  <si>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科技重大专项(款)</t>
  </si>
  <si>
    <t>20699</t>
  </si>
  <si>
    <t xml:space="preserve">  其他科学技术支出(款)</t>
  </si>
  <si>
    <t>2069901</t>
  </si>
  <si>
    <t xml:space="preserve">    科技奖励</t>
  </si>
  <si>
    <t>2069902</t>
  </si>
  <si>
    <t xml:space="preserve">    核应急</t>
  </si>
  <si>
    <t>2069903</t>
  </si>
  <si>
    <t xml:space="preserve">    转制科研机构</t>
  </si>
  <si>
    <t>2069999</t>
  </si>
  <si>
    <t xml:space="preserve">    其他科学技术支出(项)</t>
  </si>
  <si>
    <t>207</t>
  </si>
  <si>
    <t>七、文化体育与传媒支出</t>
  </si>
  <si>
    <t>20701</t>
  </si>
  <si>
    <t xml:space="preserve">  文化</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</si>
  <si>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</si>
  <si>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</si>
  <si>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</si>
  <si>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</si>
  <si>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</si>
  <si>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</si>
  <si>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</si>
  <si>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</si>
  <si>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</si>
  <si>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</si>
  <si>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</si>
  <si>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</si>
  <si>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</si>
  <si>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</si>
  <si>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</si>
  <si>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</si>
  <si>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文化交流与合作</t>
  </si>
  <si>
    <t>2070111</t>
  </si>
  <si>
    <t xml:space="preserve">    文化创作与保护</t>
  </si>
  <si>
    <t>2070112</t>
  </si>
  <si>
    <t xml:space="preserve">    文化市场管理</t>
  </si>
  <si>
    <t>2070199</t>
  </si>
  <si>
    <t xml:space="preserve">    其他文化支出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</si>
  <si>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</si>
  <si>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</si>
  <si>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</si>
  <si>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</si>
  <si>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</si>
  <si>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</si>
  <si>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</si>
  <si>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</si>
  <si>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</si>
  <si>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</si>
  <si>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</si>
  <si>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</si>
  <si>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</si>
  <si>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</si>
  <si>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</si>
  <si>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</si>
  <si>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</si>
  <si>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</si>
  <si>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</si>
  <si>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</si>
  <si>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</si>
  <si>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</si>
  <si>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</si>
  <si>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</si>
  <si>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</si>
  <si>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</si>
  <si>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</si>
  <si>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</si>
  <si>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</si>
  <si>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</si>
  <si>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</si>
  <si>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</si>
  <si>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20704</t>
  </si>
  <si>
    <t xml:space="preserve">  广播影视</t>
  </si>
  <si>
    <t>2070401</t>
  </si>
  <si>
    <t>2070402</t>
  </si>
  <si>
    <t>2070403</t>
  </si>
  <si>
    <t>2070404</t>
  </si>
  <si>
    <t xml:space="preserve">    广播</t>
  </si>
  <si>
    <t>2070405</t>
  </si>
  <si>
    <t xml:space="preserve">    电视</t>
  </si>
  <si>
    <t>2070406</t>
  </si>
  <si>
    <t xml:space="preserve">    电影</t>
  </si>
  <si>
    <t>2070499</t>
  </si>
  <si>
    <t xml:space="preserve">    其他广播影视支出</t>
  </si>
  <si>
    <t>20705</t>
  </si>
  <si>
    <t xml:space="preserve">  新闻出版</t>
  </si>
  <si>
    <t>2070501</t>
  </si>
  <si>
    <t>2070502</t>
  </si>
  <si>
    <t>2070503</t>
  </si>
  <si>
    <t>2070504</t>
  </si>
  <si>
    <t xml:space="preserve">    新闻通讯</t>
  </si>
  <si>
    <t>2070505</t>
  </si>
  <si>
    <t xml:space="preserve">    出版发行</t>
  </si>
  <si>
    <t>2070506</t>
  </si>
  <si>
    <t xml:space="preserve">    版权管理</t>
  </si>
  <si>
    <t>2070507</t>
  </si>
  <si>
    <t xml:space="preserve">    出版市场管理</t>
  </si>
  <si>
    <t>2070599</t>
  </si>
  <si>
    <t xml:space="preserve">    其他新闻出版支出</t>
  </si>
  <si>
    <t>20799</t>
  </si>
  <si>
    <t xml:space="preserve">  其他文化体育与传媒支出(款)</t>
  </si>
  <si>
    <t>2079902</t>
  </si>
  <si>
    <t xml:space="preserve">    宣传文化发展专项支出</t>
  </si>
  <si>
    <t>2079903</t>
  </si>
  <si>
    <t xml:space="preserve">    文化产业发展专项支出</t>
  </si>
  <si>
    <t>2079999</t>
  </si>
  <si>
    <t xml:space="preserve">    其他文化体育与传媒支出(项)</t>
  </si>
  <si>
    <t>208</t>
  </si>
  <si>
    <t>八、社会保障和就业支出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</si>
  <si>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</si>
  <si>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</si>
  <si>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</si>
  <si>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</si>
  <si>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</si>
  <si>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</si>
  <si>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</si>
  <si>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</si>
  <si>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</si>
  <si>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</si>
  <si>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</si>
  <si>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</si>
  <si>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</si>
  <si>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</si>
  <si>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</si>
  <si>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</si>
  <si>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</si>
  <si>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</si>
  <si>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</si>
  <si>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</si>
  <si>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</si>
  <si>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</si>
  <si>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</si>
  <si>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</si>
  <si>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</si>
  <si>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</si>
  <si>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</si>
  <si>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</si>
  <si>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</si>
  <si>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2080204</t>
  </si>
  <si>
    <t xml:space="preserve">    拥军优属</t>
  </si>
  <si>
    <t>2080205</t>
  </si>
  <si>
    <t xml:space="preserve">    老龄事务</t>
  </si>
  <si>
    <t>2080206</t>
  </si>
  <si>
    <t xml:space="preserve">    民间组织管理</t>
  </si>
  <si>
    <t>2080207</t>
  </si>
  <si>
    <t xml:space="preserve">    行政区划和地名管理</t>
  </si>
  <si>
    <t>2080208</t>
  </si>
  <si>
    <t xml:space="preserve">    基层政权和社区建设</t>
  </si>
  <si>
    <t>2080209</t>
  </si>
  <si>
    <t xml:space="preserve">    部队供应</t>
  </si>
  <si>
    <t>2080299</t>
  </si>
  <si>
    <t xml:space="preserve">    其他民政管理事务支出</t>
  </si>
  <si>
    <t>20803</t>
  </si>
  <si>
    <t xml:space="preserve">  财政对社会保险基金的补助</t>
  </si>
  <si>
    <t>2080301</t>
  </si>
  <si>
    <t xml:space="preserve">    财政对基本养老保险基金的补助</t>
  </si>
  <si>
    <t>2080302</t>
  </si>
  <si>
    <t xml:space="preserve">    财政对失业保险基金的补助</t>
  </si>
  <si>
    <t>2080303</t>
  </si>
  <si>
    <t xml:space="preserve">    财政对基本医疗保险基金的补助</t>
  </si>
  <si>
    <t>2080304</t>
  </si>
  <si>
    <t xml:space="preserve">    财政对工伤保险基金的补助</t>
  </si>
  <si>
    <t>2080305</t>
  </si>
  <si>
    <t xml:space="preserve">    财政对生育保险基金的补助</t>
  </si>
  <si>
    <t>2080308</t>
  </si>
  <si>
    <t xml:space="preserve">    财政对城乡居民基本养老保险基金的补助</t>
  </si>
  <si>
    <t>2080399</t>
  </si>
  <si>
    <t xml:space="preserve">    财政对其他社会保险基金的补助</t>
  </si>
  <si>
    <t>20805</t>
  </si>
  <si>
    <t xml:space="preserve">  行政事业单位离退休</t>
  </si>
  <si>
    <t>2080501</t>
  </si>
  <si>
    <t xml:space="preserve">    归口管理的行政单位离退休</t>
  </si>
  <si>
    <t>2080502</t>
  </si>
  <si>
    <t xml:space="preserve">    事业单位离退休</t>
  </si>
  <si>
    <t>2080503</t>
  </si>
  <si>
    <t xml:space="preserve">    离退休人员管理机构</t>
  </si>
  <si>
    <t>2080504</t>
  </si>
  <si>
    <t xml:space="preserve">    未归口管理的行政单位离退休</t>
  </si>
  <si>
    <t>2080599</t>
  </si>
  <si>
    <t xml:space="preserve">    其他行政事业单位离退休支出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</si>
  <si>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</si>
  <si>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</si>
  <si>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</si>
  <si>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</si>
  <si>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</si>
  <si>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</si>
  <si>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</si>
  <si>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</si>
  <si>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</si>
  <si>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</si>
  <si>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</si>
  <si>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扶持公共就业服务</t>
  </si>
  <si>
    <t>2080702</t>
  </si>
  <si>
    <t xml:space="preserve">    职业培训补贴</t>
  </si>
  <si>
    <t>2080703</t>
  </si>
  <si>
    <t xml:space="preserve">    职业介绍补贴</t>
  </si>
  <si>
    <t>2080704</t>
  </si>
  <si>
    <t xml:space="preserve">    社会保险补贴</t>
  </si>
  <si>
    <t>2080705</t>
  </si>
  <si>
    <t xml:space="preserve">    公益性岗位补贴</t>
  </si>
  <si>
    <t>2080706</t>
  </si>
  <si>
    <t xml:space="preserve">    小额担保贷款贴息</t>
  </si>
  <si>
    <t>2080707</t>
  </si>
  <si>
    <t xml:space="preserve">    补充小额贷款担保基金</t>
  </si>
  <si>
    <t>2080709</t>
  </si>
  <si>
    <t xml:space="preserve">    职业技能鉴定补贴</t>
  </si>
  <si>
    <t>2080710</t>
  </si>
  <si>
    <t xml:space="preserve">    特定就业政策支出</t>
  </si>
  <si>
    <t>2080711</t>
  </si>
  <si>
    <t xml:space="preserve">    就业见习补贴</t>
  </si>
  <si>
    <t>2080712</t>
  </si>
  <si>
    <t xml:space="preserve">    高技能人才培养补助</t>
  </si>
  <si>
    <t>2080713</t>
  </si>
  <si>
    <t xml:space="preserve">    求职补贴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</si>
  <si>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</si>
  <si>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</si>
  <si>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</si>
  <si>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</si>
  <si>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</si>
  <si>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</si>
  <si>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</si>
  <si>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</si>
  <si>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</si>
  <si>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</si>
  <si>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</si>
  <si>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</si>
  <si>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</si>
  <si>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</si>
  <si>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</si>
  <si>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</si>
  <si>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</si>
  <si>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</si>
  <si>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</si>
  <si>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</si>
  <si>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</si>
  <si>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</si>
  <si>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</si>
  <si>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</si>
  <si>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</si>
  <si>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</si>
  <si>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</si>
  <si>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</si>
  <si>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2080999</t>
  </si>
  <si>
    <t xml:space="preserve">    其他退役安置支出</t>
  </si>
  <si>
    <t>20810</t>
  </si>
  <si>
    <t xml:space="preserve">  社会福利</t>
  </si>
  <si>
    <t>2081001</t>
  </si>
  <si>
    <t xml:space="preserve">    儿童福利</t>
  </si>
  <si>
    <t>2081002</t>
  </si>
  <si>
    <t xml:space="preserve">    老年福利</t>
  </si>
  <si>
    <t>2081003</t>
  </si>
  <si>
    <t xml:space="preserve">    假肢矫形</t>
  </si>
  <si>
    <t>2081004</t>
  </si>
  <si>
    <t xml:space="preserve">    殡葬</t>
  </si>
  <si>
    <t>2081005</t>
  </si>
  <si>
    <t xml:space="preserve">    社会福利事业单位</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</si>
  <si>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</si>
  <si>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</si>
  <si>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</si>
  <si>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</si>
  <si>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</si>
  <si>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</si>
  <si>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</si>
  <si>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</si>
  <si>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</si>
  <si>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</si>
  <si>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</si>
  <si>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</si>
  <si>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</si>
  <si>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2081199</t>
  </si>
  <si>
    <t xml:space="preserve">    其他残疾人事业支出</t>
  </si>
  <si>
    <t>20815</t>
  </si>
  <si>
    <t xml:space="preserve">  自然灾害生活救助</t>
  </si>
  <si>
    <t>2081501</t>
  </si>
  <si>
    <t xml:space="preserve">    中央自然灾害生活补助</t>
  </si>
  <si>
    <t>2081502</t>
  </si>
  <si>
    <t xml:space="preserve">    地方自然灾害生活补助</t>
  </si>
  <si>
    <t>2081503</t>
  </si>
  <si>
    <t xml:space="preserve">    自然灾害灾后重建补助</t>
  </si>
  <si>
    <t>2081599</t>
  </si>
  <si>
    <t xml:space="preserve">    其他自然灾害生活救助支出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</si>
  <si>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</si>
  <si>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</si>
  <si>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</si>
  <si>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</si>
  <si>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</si>
  <si>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</si>
  <si>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</si>
  <si>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</si>
  <si>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</si>
  <si>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</si>
  <si>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</si>
  <si>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</si>
  <si>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</si>
  <si>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</si>
  <si>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</si>
  <si>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</si>
  <si>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</si>
  <si>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r>
      <rPr>
        <sz val="11"/>
        <rFont val="宋体"/>
        <charset val="134"/>
      </rPr>
      <t>20820</t>
    </r>
    <r>
      <rPr>
        <sz val="11"/>
        <rFont val="宋体"/>
        <charset val="134"/>
      </rPr>
      <t>02</t>
    </r>
  </si>
  <si>
    <t xml:space="preserve">    流浪乞讨人员救助支出</t>
  </si>
  <si>
    <t>20821</t>
  </si>
  <si>
    <t xml:space="preserve">  特困人员供养</t>
  </si>
  <si>
    <t>2082101</t>
  </si>
  <si>
    <t xml:space="preserve">    城市特困人员供养支出</t>
  </si>
  <si>
    <t>2082102</t>
  </si>
  <si>
    <t xml:space="preserve">    农村五保供养支出</t>
  </si>
  <si>
    <t>20824</t>
  </si>
  <si>
    <t xml:space="preserve">  补充道路交通事故社会救助基金</t>
  </si>
  <si>
    <t xml:space="preserve">    交强险营业税补助基金支出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</si>
  <si>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</si>
  <si>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</si>
  <si>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</si>
  <si>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</si>
  <si>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</si>
  <si>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</si>
  <si>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</si>
  <si>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</si>
  <si>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20899</t>
  </si>
  <si>
    <t xml:space="preserve">  其他社会保障和就业支出(款)</t>
  </si>
  <si>
    <t>2089901</t>
  </si>
  <si>
    <t xml:space="preserve">    其他社会保障和就业支出(项)</t>
  </si>
  <si>
    <t>210</t>
  </si>
  <si>
    <t>九、医疗卫生与计划生育支出</t>
  </si>
  <si>
    <t>21001</t>
  </si>
  <si>
    <t xml:space="preserve">  医疗卫生与计划生育管理事务</t>
  </si>
  <si>
    <t>2100101</t>
  </si>
  <si>
    <t>2100102</t>
  </si>
  <si>
    <t>2100103</t>
  </si>
  <si>
    <t>2100199</t>
  </si>
  <si>
    <t xml:space="preserve">    其他医疗卫生与计划生育管理事务支出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</si>
  <si>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</si>
  <si>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</si>
  <si>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</si>
  <si>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</si>
  <si>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</si>
  <si>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</si>
  <si>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</si>
  <si>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</si>
  <si>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</si>
  <si>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</si>
  <si>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</si>
  <si>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</si>
  <si>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</si>
  <si>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妇产医院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</si>
  <si>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</si>
  <si>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</si>
  <si>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</si>
  <si>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</si>
  <si>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</si>
  <si>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</si>
  <si>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</si>
  <si>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</si>
  <si>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</si>
  <si>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</si>
  <si>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</si>
  <si>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</si>
  <si>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</si>
  <si>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</si>
  <si>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</si>
  <si>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</si>
  <si>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</si>
  <si>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</si>
  <si>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</si>
  <si>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</si>
  <si>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</si>
  <si>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</si>
  <si>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</si>
  <si>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</si>
  <si>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</si>
  <si>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</si>
  <si>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</si>
  <si>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</si>
  <si>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</si>
  <si>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</si>
  <si>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</si>
  <si>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</si>
  <si>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</si>
  <si>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</si>
  <si>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</si>
  <si>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</si>
  <si>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</si>
  <si>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</si>
  <si>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</si>
  <si>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重大公共卫生专项</t>
  </si>
  <si>
    <t>2100410</t>
  </si>
  <si>
    <t xml:space="preserve">    突发公共卫生事件应急处理</t>
  </si>
  <si>
    <t>2100499</t>
  </si>
  <si>
    <t xml:space="preserve">    其他公共卫生支出</t>
  </si>
  <si>
    <t>21005</t>
  </si>
  <si>
    <t xml:space="preserve">  医疗保障</t>
  </si>
  <si>
    <t>2100501</t>
  </si>
  <si>
    <t xml:space="preserve">    行政单位医疗</t>
  </si>
  <si>
    <t>2100502</t>
  </si>
  <si>
    <t xml:space="preserve">    事业单位医疗</t>
  </si>
  <si>
    <t>2100503</t>
  </si>
  <si>
    <t xml:space="preserve">    公务员医疗补助</t>
  </si>
  <si>
    <t>2100504</t>
  </si>
  <si>
    <t xml:space="preserve">    优抚对象医疗补助</t>
  </si>
  <si>
    <t>2100506</t>
  </si>
  <si>
    <t xml:space="preserve">    新型农村合作医疗</t>
  </si>
  <si>
    <t>2100508</t>
  </si>
  <si>
    <t xml:space="preserve">    城镇居民基本医疗保险</t>
  </si>
  <si>
    <t>2100509</t>
  </si>
  <si>
    <t xml:space="preserve">    城乡医疗救助</t>
  </si>
  <si>
    <t>2100510</t>
  </si>
  <si>
    <t xml:space="preserve">    疾病应急救助</t>
  </si>
  <si>
    <t>2100599</t>
  </si>
  <si>
    <t xml:space="preserve">    其他医疗保障支出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</si>
  <si>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</si>
  <si>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</si>
  <si>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</si>
  <si>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</si>
  <si>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</si>
  <si>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</si>
  <si>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</si>
  <si>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</si>
  <si>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</si>
  <si>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</si>
  <si>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</si>
  <si>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</si>
  <si>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</si>
  <si>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</si>
  <si>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21010</t>
  </si>
  <si>
    <t xml:space="preserve">  食品和药品监督管理事务</t>
  </si>
  <si>
    <t>2101001</t>
  </si>
  <si>
    <t>2101002</t>
  </si>
  <si>
    <t>2101003</t>
  </si>
  <si>
    <t>2101012</t>
  </si>
  <si>
    <t xml:space="preserve">    药品事务</t>
  </si>
  <si>
    <t>2101014</t>
  </si>
  <si>
    <t xml:space="preserve">    化妆品事务</t>
  </si>
  <si>
    <t>2101015</t>
  </si>
  <si>
    <t xml:space="preserve">    医疗器械事务</t>
  </si>
  <si>
    <t>2101016</t>
  </si>
  <si>
    <t xml:space="preserve">    食品安全事务</t>
  </si>
  <si>
    <t>2101050</t>
  </si>
  <si>
    <t>2101099</t>
  </si>
  <si>
    <t xml:space="preserve">    其他食品和药品监督管理事务支出</t>
  </si>
  <si>
    <t xml:space="preserve">  其他医疗卫生与计划生育支出</t>
  </si>
  <si>
    <t xml:space="preserve">    其他医疗卫生与计划生育支出(项)</t>
  </si>
  <si>
    <t>211</t>
  </si>
  <si>
    <t>十、节能环保支出</t>
  </si>
  <si>
    <t>21101</t>
  </si>
  <si>
    <t xml:space="preserve">  环境保护管理事务</t>
  </si>
  <si>
    <t>2110101</t>
  </si>
  <si>
    <t>2110102</t>
  </si>
  <si>
    <t>2110103</t>
  </si>
  <si>
    <t>2110104</t>
  </si>
  <si>
    <t xml:space="preserve">    环境保护宣传</t>
  </si>
  <si>
    <t>2110105</t>
  </si>
  <si>
    <t xml:space="preserve">    环境保护法规、规划及标准</t>
  </si>
  <si>
    <t>2110106</t>
  </si>
  <si>
    <t xml:space="preserve">    环境国际合作及履约</t>
  </si>
  <si>
    <t>2110107</t>
  </si>
  <si>
    <t xml:space="preserve">    环境保护行政许可</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</si>
  <si>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</si>
  <si>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</si>
  <si>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</si>
  <si>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</si>
  <si>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</si>
  <si>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</si>
  <si>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</si>
  <si>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</si>
  <si>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</si>
  <si>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</si>
  <si>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</si>
  <si>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</si>
  <si>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</si>
  <si>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</si>
  <si>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</si>
  <si>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</si>
  <si>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</si>
  <si>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</si>
  <si>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</si>
  <si>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</si>
  <si>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</si>
  <si>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</si>
  <si>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</si>
  <si>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</si>
  <si>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</si>
  <si>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排污费安排的支出</t>
  </si>
  <si>
    <t>2110399</t>
  </si>
  <si>
    <t xml:space="preserve">    其他污染防治支出</t>
  </si>
  <si>
    <t>21104</t>
  </si>
  <si>
    <t xml:space="preserve">  自然生态保护</t>
  </si>
  <si>
    <t>2110401</t>
  </si>
  <si>
    <t xml:space="preserve">    生态保护</t>
  </si>
  <si>
    <t>2110402</t>
  </si>
  <si>
    <t xml:space="preserve">    农村环境保护</t>
  </si>
  <si>
    <t>2110403</t>
  </si>
  <si>
    <t xml:space="preserve">    自然保护区</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</si>
  <si>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</si>
  <si>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</si>
  <si>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</si>
  <si>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</si>
  <si>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</si>
  <si>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</si>
  <si>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</si>
  <si>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</si>
  <si>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</si>
  <si>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</si>
  <si>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</si>
  <si>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</si>
  <si>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</si>
  <si>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</si>
  <si>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2110599</t>
  </si>
  <si>
    <t xml:space="preserve">    其他天然林保护支出</t>
  </si>
  <si>
    <t>21106</t>
  </si>
  <si>
    <t xml:space="preserve">  退耕还林</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</si>
  <si>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</si>
  <si>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</si>
  <si>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</si>
  <si>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</si>
  <si>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</si>
  <si>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</si>
  <si>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</si>
  <si>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</si>
  <si>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</si>
  <si>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</si>
  <si>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</si>
  <si>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</si>
  <si>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</si>
  <si>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</si>
  <si>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</si>
  <si>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</si>
  <si>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</si>
  <si>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</si>
  <si>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</si>
  <si>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</si>
  <si>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</si>
  <si>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</si>
  <si>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</si>
  <si>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已垦草原退耕还草(款)</t>
  </si>
  <si>
    <t>21110</t>
  </si>
  <si>
    <t xml:space="preserve">  能源节约利用(款)</t>
  </si>
  <si>
    <t>21111</t>
  </si>
  <si>
    <t xml:space="preserve">  污染减排</t>
  </si>
  <si>
    <t>2111101</t>
  </si>
  <si>
    <t xml:space="preserve">    环境监测与信息</t>
  </si>
  <si>
    <t>2111102</t>
  </si>
  <si>
    <t xml:space="preserve">    环境执法监察</t>
  </si>
  <si>
    <t>2111103</t>
  </si>
  <si>
    <t xml:space="preserve">    减排专项支出</t>
  </si>
  <si>
    <t>2111104</t>
  </si>
  <si>
    <t xml:space="preserve">    清洁生产专项支出</t>
  </si>
  <si>
    <t>2111199</t>
  </si>
  <si>
    <t xml:space="preserve">    其他污染减排支出</t>
  </si>
  <si>
    <t>21112</t>
  </si>
  <si>
    <t xml:space="preserve">  可再生能源(款)</t>
  </si>
  <si>
    <t>21113</t>
  </si>
  <si>
    <t xml:space="preserve">  循环经济(款)</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</si>
  <si>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</si>
  <si>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</si>
  <si>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</si>
  <si>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</si>
  <si>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</si>
  <si>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</si>
  <si>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</si>
  <si>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</si>
  <si>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</si>
  <si>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</si>
  <si>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</si>
  <si>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</si>
  <si>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</si>
  <si>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</si>
  <si>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</si>
  <si>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</si>
  <si>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</si>
  <si>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</si>
  <si>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</si>
  <si>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</si>
  <si>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2111412</t>
  </si>
  <si>
    <t xml:space="preserve">    三峡库区移民专项支出</t>
  </si>
  <si>
    <t>2111413</t>
  </si>
  <si>
    <t xml:space="preserve">    农村电网建设</t>
  </si>
  <si>
    <t xml:space="preserve">    其他能源管理事务支出</t>
  </si>
  <si>
    <t>21115</t>
  </si>
  <si>
    <t xml:space="preserve">  江河湖库流域治理与保护</t>
  </si>
  <si>
    <t>2111501</t>
  </si>
  <si>
    <t xml:space="preserve">    水源地建设与保护</t>
  </si>
  <si>
    <t>2111502</t>
  </si>
  <si>
    <t xml:space="preserve">    河流治理与保护</t>
  </si>
  <si>
    <t>2111503</t>
  </si>
  <si>
    <t xml:space="preserve">    湖库生态环境保护</t>
  </si>
  <si>
    <t>2111504</t>
  </si>
  <si>
    <t xml:space="preserve">    地下水修复与保护</t>
  </si>
  <si>
    <t>2111599</t>
  </si>
  <si>
    <t xml:space="preserve">    其他江河湖库流域治理与保护</t>
  </si>
  <si>
    <t>21199</t>
  </si>
  <si>
    <t xml:space="preserve">  其他节能环保支出(款)</t>
  </si>
  <si>
    <t>212</t>
  </si>
  <si>
    <t>十一、城乡社区支出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</si>
  <si>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</si>
  <si>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</si>
  <si>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</si>
  <si>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</si>
  <si>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</si>
  <si>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</si>
  <si>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</si>
  <si>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</si>
  <si>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</si>
  <si>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</si>
  <si>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</si>
  <si>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</si>
  <si>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</si>
  <si>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2120108</t>
  </si>
  <si>
    <t xml:space="preserve">    国家重点风景区规划与保护</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</si>
  <si>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</si>
  <si>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</si>
  <si>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</si>
  <si>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</si>
  <si>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</si>
  <si>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</si>
  <si>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</si>
  <si>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城乡社区规划与管理(款)</t>
  </si>
  <si>
    <t>21203</t>
  </si>
  <si>
    <t xml:space="preserve">  城乡社区公共设施</t>
  </si>
  <si>
    <t>2120303</t>
  </si>
  <si>
    <t xml:space="preserve">    小城镇基础设施建设</t>
  </si>
  <si>
    <t>2120399</t>
  </si>
  <si>
    <t xml:space="preserve">    其他城乡社区公共设施支出</t>
  </si>
  <si>
    <t>21205</t>
  </si>
  <si>
    <t xml:space="preserve">  城乡社区环境卫生(款)</t>
  </si>
  <si>
    <t>21206</t>
  </si>
  <si>
    <t xml:space="preserve">  建设市场管理与监督(款)</t>
  </si>
  <si>
    <t>21299</t>
  </si>
  <si>
    <t xml:space="preserve">  其他城乡社区支出(款)</t>
  </si>
  <si>
    <t>213</t>
  </si>
  <si>
    <t>十二、农林水支出</t>
  </si>
  <si>
    <t>21301</t>
  </si>
  <si>
    <t xml:space="preserve">  农业</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</si>
  <si>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</si>
  <si>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</si>
  <si>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</si>
  <si>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</si>
  <si>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</si>
  <si>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</si>
  <si>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</si>
  <si>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</si>
  <si>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</si>
  <si>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</si>
  <si>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</si>
  <si>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</si>
  <si>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</si>
  <si>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</si>
  <si>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</si>
  <si>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</si>
  <si>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</si>
  <si>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农业行业业务管理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</si>
  <si>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</si>
  <si>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</si>
  <si>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</si>
  <si>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</si>
  <si>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</si>
  <si>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</si>
  <si>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</si>
  <si>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</si>
  <si>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</si>
  <si>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农业生产资料与技术补贴</t>
  </si>
  <si>
    <t>2130123</t>
  </si>
  <si>
    <t xml:space="preserve">    农业生产保险补贴</t>
  </si>
  <si>
    <t>2130124</t>
  </si>
  <si>
    <t xml:space="preserve">    农业组织化与产业化经营</t>
  </si>
  <si>
    <t>2130125</t>
  </si>
  <si>
    <t xml:space="preserve">    农产品加工与促销</t>
  </si>
  <si>
    <t>2130126</t>
  </si>
  <si>
    <t xml:space="preserve">    农村公益事业</t>
  </si>
  <si>
    <t>2130129</t>
  </si>
  <si>
    <t xml:space="preserve">    综合财力补助</t>
  </si>
  <si>
    <t>2130135</t>
  </si>
  <si>
    <t xml:space="preserve">    农业资源保护修复与利用</t>
  </si>
  <si>
    <t>2130142</t>
  </si>
  <si>
    <t xml:space="preserve">    农村道路建设</t>
  </si>
  <si>
    <t>2130147</t>
  </si>
  <si>
    <t xml:space="preserve">    农资综合补贴</t>
  </si>
  <si>
    <t>2130148</t>
  </si>
  <si>
    <t xml:space="preserve">    石油价格改革对渔业的补贴</t>
  </si>
  <si>
    <t>2130152</t>
  </si>
  <si>
    <t xml:space="preserve">    对高校毕业生到基层任职补助</t>
  </si>
  <si>
    <t>2130153</t>
  </si>
  <si>
    <t xml:space="preserve">    草原植被恢复费安排的支出</t>
  </si>
  <si>
    <t>2130199</t>
  </si>
  <si>
    <t xml:space="preserve">    其他农业支出</t>
  </si>
  <si>
    <t>21302</t>
  </si>
  <si>
    <t xml:space="preserve">  林业</t>
  </si>
  <si>
    <t>2130201</t>
  </si>
  <si>
    <t>2130202</t>
  </si>
  <si>
    <t>2130203</t>
  </si>
  <si>
    <t>2130204</t>
  </si>
  <si>
    <t xml:space="preserve">    林业事业机构</t>
  </si>
  <si>
    <t>2130205</t>
  </si>
  <si>
    <t xml:space="preserve">    森林培育</t>
  </si>
  <si>
    <t>2130206</t>
  </si>
  <si>
    <t xml:space="preserve">    林业技术推广</t>
  </si>
  <si>
    <t>2130207</t>
  </si>
  <si>
    <t xml:space="preserve">    森林资源管理</t>
  </si>
  <si>
    <t>2130208</t>
  </si>
  <si>
    <t xml:space="preserve">    森林资源监测</t>
  </si>
  <si>
    <t>2130209</t>
  </si>
  <si>
    <t xml:space="preserve">    森林生态效益补偿</t>
  </si>
  <si>
    <t>2130210</t>
  </si>
  <si>
    <t xml:space="preserve">    林业自然保护区</t>
  </si>
  <si>
    <t>2130211</t>
  </si>
  <si>
    <t xml:space="preserve">    动植物保护</t>
  </si>
  <si>
    <t>2130212</t>
  </si>
  <si>
    <t xml:space="preserve">    湿地保护</t>
  </si>
  <si>
    <t>2130213</t>
  </si>
  <si>
    <t xml:space="preserve">    林业执法与监督</t>
  </si>
  <si>
    <t>2130216</t>
  </si>
  <si>
    <t xml:space="preserve">    林业检疫检测</t>
  </si>
  <si>
    <t>2130217</t>
  </si>
  <si>
    <t xml:space="preserve">    防沙治沙</t>
  </si>
  <si>
    <t>2130218</t>
  </si>
  <si>
    <t xml:space="preserve">    林业质量安全</t>
  </si>
  <si>
    <t>2130219</t>
  </si>
  <si>
    <t xml:space="preserve">    林业工程与项目管理</t>
  </si>
  <si>
    <t>2130220</t>
  </si>
  <si>
    <t xml:space="preserve">    林业对外合作与交流</t>
  </si>
  <si>
    <t>2130221</t>
  </si>
  <si>
    <t xml:space="preserve">    林业产业化</t>
  </si>
  <si>
    <t>2130223</t>
  </si>
  <si>
    <t xml:space="preserve">    信息管理</t>
  </si>
  <si>
    <t>2130224</t>
  </si>
  <si>
    <t xml:space="preserve">    林业政策制定与宣传</t>
  </si>
  <si>
    <t>2130225</t>
  </si>
  <si>
    <t xml:space="preserve">    林业资金审计稽查</t>
  </si>
  <si>
    <t>2130226</t>
  </si>
  <si>
    <t xml:space="preserve">    林区公共支出</t>
  </si>
  <si>
    <t>2130227</t>
  </si>
  <si>
    <t xml:space="preserve">    林业贷款贴息</t>
  </si>
  <si>
    <t>2130232</t>
  </si>
  <si>
    <t xml:space="preserve">    石油价格改革对林业的补贴</t>
  </si>
  <si>
    <t>2130233</t>
  </si>
  <si>
    <t xml:space="preserve">    森林保险保费补贴</t>
  </si>
  <si>
    <t>2130234</t>
  </si>
  <si>
    <t xml:space="preserve">    林业防灾减灾</t>
  </si>
  <si>
    <t>2130299</t>
  </si>
  <si>
    <t xml:space="preserve">    其他林业支出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</si>
  <si>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</si>
  <si>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</si>
  <si>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</si>
  <si>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</si>
  <si>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</si>
  <si>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</si>
  <si>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</si>
  <si>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</si>
  <si>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</si>
  <si>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</si>
  <si>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</si>
  <si>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</si>
  <si>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</si>
  <si>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</si>
  <si>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</si>
  <si>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</si>
  <si>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</si>
  <si>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</si>
  <si>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</si>
  <si>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</si>
  <si>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</si>
  <si>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</si>
  <si>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</si>
  <si>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</si>
  <si>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</si>
  <si>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</si>
  <si>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</si>
  <si>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</si>
  <si>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</si>
  <si>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</si>
  <si>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农田水利</t>
  </si>
  <si>
    <t>2130317</t>
  </si>
  <si>
    <t xml:space="preserve">    水利技术推广</t>
  </si>
  <si>
    <t>2130318</t>
  </si>
  <si>
    <t xml:space="preserve">    国际河流治理与管理</t>
  </si>
  <si>
    <t>2130321</t>
  </si>
  <si>
    <t xml:space="preserve">    大中型水库移民后期扶持专项支出</t>
  </si>
  <si>
    <t>2130322</t>
  </si>
  <si>
    <t xml:space="preserve">    水利安全监督</t>
  </si>
  <si>
    <t>2130331</t>
  </si>
  <si>
    <t xml:space="preserve">    水资源费安排的支出</t>
  </si>
  <si>
    <t>2130332</t>
  </si>
  <si>
    <t xml:space="preserve">    砂石资源费支出</t>
  </si>
  <si>
    <t>2130333</t>
  </si>
  <si>
    <t>2130334</t>
  </si>
  <si>
    <t xml:space="preserve">    水利建设移民支出</t>
  </si>
  <si>
    <t>2130335</t>
  </si>
  <si>
    <t xml:space="preserve">    农村人畜饮水</t>
  </si>
  <si>
    <t>2130399</t>
  </si>
  <si>
    <t xml:space="preserve">    其他水利支出</t>
  </si>
  <si>
    <t>21304</t>
  </si>
  <si>
    <t xml:space="preserve">  南水北调</t>
  </si>
  <si>
    <t>2130401</t>
  </si>
  <si>
    <t>2130402</t>
  </si>
  <si>
    <t>2130403</t>
  </si>
  <si>
    <t>2130404</t>
  </si>
  <si>
    <t xml:space="preserve">    南水北调工程建设</t>
  </si>
  <si>
    <t>2130405</t>
  </si>
  <si>
    <t xml:space="preserve">    政策研究与信息管理</t>
  </si>
  <si>
    <t>2130406</t>
  </si>
  <si>
    <t xml:space="preserve">    工程稽查</t>
  </si>
  <si>
    <t>2130407</t>
  </si>
  <si>
    <t xml:space="preserve">    前期工作</t>
  </si>
  <si>
    <t>2130408</t>
  </si>
  <si>
    <t xml:space="preserve">    南水北调技术推广</t>
  </si>
  <si>
    <t>2130409</t>
  </si>
  <si>
    <t xml:space="preserve">    环境、移民及水资源管理与保护</t>
  </si>
  <si>
    <t>2130499</t>
  </si>
  <si>
    <t xml:space="preserve">    其他南水北调支出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</si>
  <si>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</si>
  <si>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</si>
  <si>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</si>
  <si>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</si>
  <si>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</si>
  <si>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</si>
  <si>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</si>
  <si>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</si>
  <si>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</si>
  <si>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</si>
  <si>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</si>
  <si>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</si>
  <si>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</si>
  <si>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</si>
  <si>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</si>
  <si>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</si>
  <si>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</si>
  <si>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</si>
  <si>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</si>
  <si>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21306</t>
  </si>
  <si>
    <t xml:space="preserve">  农业综合开发</t>
  </si>
  <si>
    <t>2130601</t>
  </si>
  <si>
    <t>2130602</t>
  </si>
  <si>
    <t xml:space="preserve">    土地治理</t>
  </si>
  <si>
    <t>2130603</t>
  </si>
  <si>
    <t xml:space="preserve">    产业化经营</t>
  </si>
  <si>
    <t>2130604</t>
  </si>
  <si>
    <t xml:space="preserve">    科技示范</t>
  </si>
  <si>
    <t>2130699</t>
  </si>
  <si>
    <t xml:space="preserve">    其他农业综合开发支出</t>
  </si>
  <si>
    <t>21307</t>
  </si>
  <si>
    <t xml:space="preserve">  农村综合改革</t>
  </si>
  <si>
    <t>2130701</t>
  </si>
  <si>
    <t xml:space="preserve">    对村级一事一议的补助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</si>
  <si>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</si>
  <si>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</si>
  <si>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</si>
  <si>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</si>
  <si>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</si>
  <si>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</si>
  <si>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</si>
  <si>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</si>
  <si>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</si>
  <si>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</si>
  <si>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</si>
  <si>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促进金融支农支出</t>
  </si>
  <si>
    <t>2130801</t>
  </si>
  <si>
    <t xml:space="preserve">    支持农村金融机构</t>
  </si>
  <si>
    <t>2130802</t>
  </si>
  <si>
    <t xml:space="preserve">    涉农贷款增量奖励</t>
  </si>
  <si>
    <t>2130899</t>
  </si>
  <si>
    <t xml:space="preserve">    其他金融支农支持</t>
  </si>
  <si>
    <t>21309</t>
  </si>
  <si>
    <t xml:space="preserve">  目标价格补贴</t>
  </si>
  <si>
    <t>2130901</t>
  </si>
  <si>
    <t xml:space="preserve">    棉花目标价格补贴</t>
  </si>
  <si>
    <t>2130902</t>
  </si>
  <si>
    <t xml:space="preserve">    大豆目标价格补贴</t>
  </si>
  <si>
    <t>2130999</t>
  </si>
  <si>
    <t xml:space="preserve">    其他目标价格补贴</t>
  </si>
  <si>
    <t xml:space="preserve">  其他农林水支出(款)</t>
  </si>
  <si>
    <t xml:space="preserve">    化解其他公益性乡村债务支出</t>
  </si>
  <si>
    <t xml:space="preserve">    其他农林水支出(项)</t>
  </si>
  <si>
    <t>214</t>
  </si>
  <si>
    <t>十三、交通运输支出</t>
  </si>
  <si>
    <t>21401</t>
  </si>
  <si>
    <t xml:space="preserve">  公路水路运输</t>
  </si>
  <si>
    <t>2140101</t>
  </si>
  <si>
    <t>2140102</t>
  </si>
  <si>
    <t>2140103</t>
  </si>
  <si>
    <t>2140104</t>
  </si>
  <si>
    <t xml:space="preserve">    公路新建</t>
  </si>
  <si>
    <t>2140105</t>
  </si>
  <si>
    <t xml:space="preserve">    公路改建</t>
  </si>
  <si>
    <t>2140106</t>
  </si>
  <si>
    <t xml:space="preserve">    公路养护</t>
  </si>
  <si>
    <t>2140107</t>
  </si>
  <si>
    <t xml:space="preserve">    特大型桥梁建设</t>
  </si>
  <si>
    <t>2140108</t>
  </si>
  <si>
    <t xml:space="preserve">    公路路政管理</t>
  </si>
  <si>
    <t>2140109</t>
  </si>
  <si>
    <t xml:space="preserve">    公路和运输信息化建设</t>
  </si>
  <si>
    <t>2140110</t>
  </si>
  <si>
    <t xml:space="preserve">    公路和运输安全</t>
  </si>
  <si>
    <t>2140111</t>
  </si>
  <si>
    <t xml:space="preserve">    公路还贷专项</t>
  </si>
  <si>
    <t>2140112</t>
  </si>
  <si>
    <t xml:space="preserve">    公路运输管理</t>
  </si>
  <si>
    <t>2140113</t>
  </si>
  <si>
    <t xml:space="preserve">    公路客货运站(场)建设</t>
  </si>
  <si>
    <t>2140114</t>
  </si>
  <si>
    <t xml:space="preserve">    公路和运输技术标准化建设</t>
  </si>
  <si>
    <t>2140122</t>
  </si>
  <si>
    <t xml:space="preserve">    港口设施</t>
  </si>
  <si>
    <t>2140123</t>
  </si>
  <si>
    <t xml:space="preserve">    航道维护</t>
  </si>
  <si>
    <t>2140124</t>
  </si>
  <si>
    <t xml:space="preserve">    安全通信</t>
  </si>
  <si>
    <t>2140125</t>
  </si>
  <si>
    <t xml:space="preserve">    三峡库区通航管理</t>
  </si>
  <si>
    <t>2140126</t>
  </si>
  <si>
    <t xml:space="preserve">    航务管理</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</si>
  <si>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</si>
  <si>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</si>
  <si>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</si>
  <si>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</si>
  <si>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</si>
  <si>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</si>
  <si>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</si>
  <si>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</si>
  <si>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</si>
  <si>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</si>
  <si>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</si>
  <si>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</si>
  <si>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</si>
  <si>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</si>
  <si>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</si>
  <si>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</si>
  <si>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</si>
  <si>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</si>
  <si>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</si>
  <si>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</si>
  <si>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</si>
  <si>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</si>
  <si>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</si>
  <si>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</si>
  <si>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</si>
  <si>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</si>
  <si>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</si>
  <si>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</si>
  <si>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</si>
  <si>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</si>
  <si>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</si>
  <si>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</si>
  <si>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</si>
  <si>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</si>
  <si>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</si>
  <si>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</si>
  <si>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</si>
  <si>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</si>
  <si>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</si>
  <si>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</si>
  <si>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</si>
  <si>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</si>
  <si>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</si>
  <si>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</si>
  <si>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</si>
  <si>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</si>
  <si>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</si>
  <si>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</si>
  <si>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</si>
  <si>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</si>
  <si>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</si>
  <si>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</si>
  <si>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</si>
  <si>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</si>
  <si>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</si>
  <si>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石油价格改革对交通运输的补贴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</si>
  <si>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</si>
  <si>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</si>
  <si>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</si>
  <si>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</si>
  <si>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</si>
  <si>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</si>
  <si>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</si>
  <si>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石油价格改革补贴其他支出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</si>
  <si>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</si>
  <si>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</si>
  <si>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</si>
  <si>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</si>
  <si>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</si>
  <si>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</si>
  <si>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</si>
  <si>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</si>
  <si>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</si>
  <si>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</si>
  <si>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</si>
  <si>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</si>
  <si>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</si>
  <si>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</si>
  <si>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</si>
  <si>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</si>
  <si>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</si>
  <si>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车辆购置税用于老旧汽车报废更新补贴支出</t>
  </si>
  <si>
    <t>2140699</t>
  </si>
  <si>
    <t xml:space="preserve">    车辆购置税其他支出</t>
  </si>
  <si>
    <t>21499</t>
  </si>
  <si>
    <t xml:space="preserve">  其他交通运输支出(款)</t>
  </si>
  <si>
    <t>2149901</t>
  </si>
  <si>
    <t xml:space="preserve">    公共交通运营补助</t>
  </si>
  <si>
    <t>2149999</t>
  </si>
  <si>
    <t xml:space="preserve">    其他交通运输支出(项)</t>
  </si>
  <si>
    <t>215</t>
  </si>
  <si>
    <t>十四、资源勘探信息等支出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</si>
  <si>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</si>
  <si>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</si>
  <si>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</si>
  <si>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</si>
  <si>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</si>
  <si>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</si>
  <si>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</si>
  <si>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</si>
  <si>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</si>
  <si>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</si>
  <si>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</si>
  <si>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</si>
  <si>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</si>
  <si>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</si>
  <si>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</si>
  <si>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</si>
  <si>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</si>
  <si>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</si>
  <si>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</si>
  <si>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</si>
  <si>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</si>
  <si>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</si>
  <si>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</si>
  <si>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</si>
  <si>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</si>
  <si>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</si>
  <si>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</si>
  <si>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</si>
  <si>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</si>
  <si>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</si>
  <si>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</si>
  <si>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</si>
  <si>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</si>
  <si>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</si>
  <si>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</si>
  <si>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</si>
  <si>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</si>
  <si>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</si>
  <si>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</si>
  <si>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</si>
  <si>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</si>
  <si>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</si>
  <si>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</si>
  <si>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</si>
  <si>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</si>
  <si>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</si>
  <si>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</si>
  <si>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</si>
  <si>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</si>
  <si>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</si>
  <si>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</si>
  <si>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</si>
  <si>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</si>
  <si>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</si>
  <si>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</si>
  <si>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</si>
  <si>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</si>
  <si>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</si>
  <si>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</si>
  <si>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</si>
  <si>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</si>
  <si>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</si>
  <si>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</si>
  <si>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</si>
  <si>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</si>
  <si>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</si>
  <si>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</si>
  <si>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</si>
  <si>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</si>
  <si>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</si>
  <si>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</si>
  <si>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</si>
  <si>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</si>
  <si>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</si>
  <si>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</si>
  <si>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2150599</t>
  </si>
  <si>
    <t xml:space="preserve">    其他工业和信息产业监管支出</t>
  </si>
  <si>
    <t>21506</t>
  </si>
  <si>
    <t xml:space="preserve">  安全生产监管</t>
  </si>
  <si>
    <t>2150601</t>
  </si>
  <si>
    <t>2150602</t>
  </si>
  <si>
    <t>2150603</t>
  </si>
  <si>
    <t>2150605</t>
  </si>
  <si>
    <t xml:space="preserve">    安全监管监察专项</t>
  </si>
  <si>
    <t>2150606</t>
  </si>
  <si>
    <t xml:space="preserve">    应急救援支出</t>
  </si>
  <si>
    <t>2150607</t>
  </si>
  <si>
    <t xml:space="preserve">    煤炭安全</t>
  </si>
  <si>
    <t>2150699</t>
  </si>
  <si>
    <t xml:space="preserve">    其他安全生产监管支出</t>
  </si>
  <si>
    <t>21507</t>
  </si>
  <si>
    <t xml:space="preserve">  国有资产监管</t>
  </si>
  <si>
    <t>2150701</t>
  </si>
  <si>
    <t>2150702</t>
  </si>
  <si>
    <t>2150703</t>
  </si>
  <si>
    <t>2150704</t>
  </si>
  <si>
    <t xml:space="preserve">    国有企业监事会专项</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</si>
  <si>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</si>
  <si>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</si>
  <si>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</si>
  <si>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</si>
  <si>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</si>
  <si>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</si>
  <si>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</si>
  <si>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</si>
  <si>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</si>
  <si>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</si>
  <si>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</si>
  <si>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2150899</t>
  </si>
  <si>
    <t xml:space="preserve">    其他支持中小企业发展和管理支出</t>
  </si>
  <si>
    <t>21599</t>
  </si>
  <si>
    <t xml:space="preserve">  其他资源勘探信息等支出(款)</t>
  </si>
  <si>
    <t>2159901</t>
  </si>
  <si>
    <t xml:space="preserve">    黄金事务</t>
  </si>
  <si>
    <t>2159902</t>
  </si>
  <si>
    <t xml:space="preserve">    建设项目贷款贴息</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</si>
  <si>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</si>
  <si>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</si>
  <si>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</si>
  <si>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</si>
  <si>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</si>
  <si>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</si>
  <si>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</si>
  <si>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其他资源勘探信息等支出(项)</t>
  </si>
  <si>
    <t>216</t>
  </si>
  <si>
    <t>十五、商业服务业等支出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</si>
  <si>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</si>
  <si>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</si>
  <si>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</si>
  <si>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</si>
  <si>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</si>
  <si>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</si>
  <si>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</si>
  <si>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</si>
  <si>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</si>
  <si>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</si>
  <si>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</si>
  <si>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</si>
  <si>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</si>
  <si>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</si>
  <si>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</si>
  <si>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</si>
  <si>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21605</t>
  </si>
  <si>
    <t xml:space="preserve">  旅游业管理与服务支出</t>
  </si>
  <si>
    <t>2160501</t>
  </si>
  <si>
    <t>2160502</t>
  </si>
  <si>
    <t>2160503</t>
  </si>
  <si>
    <t>2160504</t>
  </si>
  <si>
    <t xml:space="preserve">    旅游宣传</t>
  </si>
  <si>
    <t>2160505</t>
  </si>
  <si>
    <t xml:space="preserve">    旅游行业业务管理</t>
  </si>
  <si>
    <t>2160599</t>
  </si>
  <si>
    <t xml:space="preserve">    其他旅游业管理与服务支出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</si>
  <si>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</si>
  <si>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</si>
  <si>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</si>
  <si>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</si>
  <si>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</si>
  <si>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</si>
  <si>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</si>
  <si>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</si>
  <si>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</si>
  <si>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</si>
  <si>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其他商业服务业等支出(款)</t>
  </si>
  <si>
    <t>2169901</t>
  </si>
  <si>
    <t xml:space="preserve">    服务业基础设施建设</t>
  </si>
  <si>
    <t>2169999</t>
  </si>
  <si>
    <t xml:space="preserve">    其他商业服务业等支出(项)</t>
  </si>
  <si>
    <t>217</t>
  </si>
  <si>
    <t>十六、金融支出</t>
  </si>
  <si>
    <t xml:space="preserve">  金融部门行政支出</t>
  </si>
  <si>
    <t xml:space="preserve">  金融发展支出</t>
  </si>
  <si>
    <t>21799</t>
  </si>
  <si>
    <t xml:space="preserve">  其他金融支出(款)</t>
  </si>
  <si>
    <t>219</t>
  </si>
  <si>
    <t>十七、援助其他地区支出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</si>
  <si>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</si>
  <si>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</si>
  <si>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</si>
  <si>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</si>
  <si>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</si>
  <si>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</si>
  <si>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</si>
  <si>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</si>
  <si>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</si>
  <si>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</si>
  <si>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</si>
  <si>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农业（款）</t>
  </si>
  <si>
    <t>21907</t>
  </si>
  <si>
    <t xml:space="preserve">  交通运输</t>
  </si>
  <si>
    <t>21908</t>
  </si>
  <si>
    <t xml:space="preserve">  住房保障</t>
  </si>
  <si>
    <t>21999</t>
  </si>
  <si>
    <t xml:space="preserve">  其他支出</t>
  </si>
  <si>
    <t>220</t>
  </si>
  <si>
    <t>十八、国土海洋气象等支出</t>
  </si>
  <si>
    <t>22001</t>
  </si>
  <si>
    <t xml:space="preserve">  国土资源事务</t>
  </si>
  <si>
    <t>2200101</t>
  </si>
  <si>
    <t>2200102</t>
  </si>
  <si>
    <t>2200103</t>
  </si>
  <si>
    <t>2200104</t>
  </si>
  <si>
    <t xml:space="preserve">    国土资源规划及管理</t>
  </si>
  <si>
    <t>2200105</t>
  </si>
  <si>
    <t xml:space="preserve">    土地资源调查</t>
  </si>
  <si>
    <t>2200106</t>
  </si>
  <si>
    <t xml:space="preserve">    土地资源利用与保护</t>
  </si>
  <si>
    <t>2200107</t>
  </si>
  <si>
    <t xml:space="preserve">    国土资源社会公益服务</t>
  </si>
  <si>
    <t>2200108</t>
  </si>
  <si>
    <t xml:space="preserve">    国土资源行业业务管理</t>
  </si>
  <si>
    <t>2200109</t>
  </si>
  <si>
    <t xml:space="preserve">    国土资源调查</t>
  </si>
  <si>
    <t>2200110</t>
  </si>
  <si>
    <t xml:space="preserve">    国土整治</t>
  </si>
  <si>
    <t>2200111</t>
  </si>
  <si>
    <t xml:space="preserve">    地质灾害防治</t>
  </si>
  <si>
    <t>2200112</t>
  </si>
  <si>
    <t xml:space="preserve">    土地资源储备支出</t>
  </si>
  <si>
    <t>2200113</t>
  </si>
  <si>
    <t xml:space="preserve">    地质及矿产资源调查</t>
  </si>
  <si>
    <t>2200114</t>
  </si>
  <si>
    <t xml:space="preserve">    地质矿产资源利用与保护</t>
  </si>
  <si>
    <t>2200115</t>
  </si>
  <si>
    <t xml:space="preserve">    地质转产项目财政贴息</t>
  </si>
  <si>
    <t>2200116</t>
  </si>
  <si>
    <t xml:space="preserve">    国外风险勘查</t>
  </si>
  <si>
    <t>2200119</t>
  </si>
  <si>
    <t xml:space="preserve">    地质勘查基金(周转金)支出</t>
  </si>
  <si>
    <t>2200120</t>
  </si>
  <si>
    <t xml:space="preserve">    矿产资源专项收入安排的支出</t>
  </si>
  <si>
    <t>2200150</t>
  </si>
  <si>
    <t>2200199</t>
  </si>
  <si>
    <t xml:space="preserve">    其他国土资源事务支出</t>
  </si>
  <si>
    <t>22002</t>
  </si>
  <si>
    <t xml:space="preserve">  海洋管理事务</t>
  </si>
  <si>
    <t>2200201</t>
  </si>
  <si>
    <t>2200202</t>
  </si>
  <si>
    <t>2200203</t>
  </si>
  <si>
    <t>2200204</t>
  </si>
  <si>
    <t xml:space="preserve">    海域使用管理</t>
  </si>
  <si>
    <t>2200205</t>
  </si>
  <si>
    <t xml:space="preserve">    海洋环境保护与监测</t>
  </si>
  <si>
    <t>2200206</t>
  </si>
  <si>
    <t xml:space="preserve">    海洋调查评价</t>
  </si>
  <si>
    <t>2200207</t>
  </si>
  <si>
    <t xml:space="preserve">    海洋权益维护</t>
  </si>
  <si>
    <t>2200208</t>
  </si>
  <si>
    <t xml:space="preserve">    海洋执法监察</t>
  </si>
  <si>
    <t>2200209</t>
  </si>
  <si>
    <t xml:space="preserve">    海洋防灾减灾</t>
  </si>
  <si>
    <t>2200210</t>
  </si>
  <si>
    <t xml:space="preserve">    海洋卫星</t>
  </si>
  <si>
    <t>2200211</t>
  </si>
  <si>
    <t xml:space="preserve">    极地考察</t>
  </si>
  <si>
    <t>2200212</t>
  </si>
  <si>
    <t xml:space="preserve">    海洋矿产资源勘探研究</t>
  </si>
  <si>
    <t>2200213</t>
  </si>
  <si>
    <t xml:space="preserve">    海港航标维护</t>
  </si>
  <si>
    <t>2200214</t>
  </si>
  <si>
    <t xml:space="preserve">    海域使用金支出</t>
  </si>
  <si>
    <t>2200215</t>
  </si>
  <si>
    <t xml:space="preserve">    海水淡化</t>
  </si>
  <si>
    <t>2200216</t>
  </si>
  <si>
    <t xml:space="preserve">    海洋工程排污费支出</t>
  </si>
  <si>
    <t>2200217</t>
  </si>
  <si>
    <t xml:space="preserve">    无居民海岛使用金支出</t>
  </si>
  <si>
    <t>2200250</t>
  </si>
  <si>
    <t>2200299</t>
  </si>
  <si>
    <t xml:space="preserve">    其他海洋管理事务支出</t>
  </si>
  <si>
    <t>22003</t>
  </si>
  <si>
    <t xml:space="preserve">  测绘事务</t>
  </si>
  <si>
    <t>2200301</t>
  </si>
  <si>
    <t>2200302</t>
  </si>
  <si>
    <t>2200303</t>
  </si>
  <si>
    <t>2200304</t>
  </si>
  <si>
    <t xml:space="preserve">    基础测绘</t>
  </si>
  <si>
    <t>2200305</t>
  </si>
  <si>
    <t xml:space="preserve">    航空摄影</t>
  </si>
  <si>
    <t>2200306</t>
  </si>
  <si>
    <t xml:space="preserve">    测绘工程建设</t>
  </si>
  <si>
    <t>2200350</t>
  </si>
  <si>
    <t>2200399</t>
  </si>
  <si>
    <t xml:space="preserve">    其他测绘事务支出</t>
  </si>
  <si>
    <t>22004</t>
  </si>
  <si>
    <t xml:space="preserve">  地震事务</t>
  </si>
  <si>
    <t>2200401</t>
  </si>
  <si>
    <t>2200402</t>
  </si>
  <si>
    <t>2200403</t>
  </si>
  <si>
    <t>2200404</t>
  </si>
  <si>
    <t xml:space="preserve">    地震监测</t>
  </si>
  <si>
    <t>2200405</t>
  </si>
  <si>
    <t xml:space="preserve">    地震预测预报</t>
  </si>
  <si>
    <t>2200406</t>
  </si>
  <si>
    <t xml:space="preserve">    地震灾害预防</t>
  </si>
  <si>
    <t>2200407</t>
  </si>
  <si>
    <t xml:space="preserve">    地震应急救援</t>
  </si>
  <si>
    <t>2200408</t>
  </si>
  <si>
    <t xml:space="preserve">    地震环境探察</t>
  </si>
  <si>
    <t>2200409</t>
  </si>
  <si>
    <t xml:space="preserve">    防震减灾信息管理</t>
  </si>
  <si>
    <t>2200410</t>
  </si>
  <si>
    <t xml:space="preserve">    防震减灾基础管理</t>
  </si>
  <si>
    <t>2200450</t>
  </si>
  <si>
    <t xml:space="preserve">    地震事业机构</t>
  </si>
  <si>
    <t>2200499</t>
  </si>
  <si>
    <t xml:space="preserve">    其他地震事务支出</t>
  </si>
  <si>
    <t>22005</t>
  </si>
  <si>
    <t xml:space="preserve">  气象事务</t>
  </si>
  <si>
    <t>2200501</t>
  </si>
  <si>
    <t>2200502</t>
  </si>
  <si>
    <t>2200503</t>
  </si>
  <si>
    <t>2200504</t>
  </si>
  <si>
    <t xml:space="preserve">    气象事业机构</t>
  </si>
  <si>
    <t>2200505</t>
  </si>
  <si>
    <t xml:space="preserve">    气象技术研究应用</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</si>
  <si>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</si>
  <si>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</si>
  <si>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</si>
  <si>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</si>
  <si>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</si>
  <si>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</si>
  <si>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</si>
  <si>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</si>
  <si>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</si>
  <si>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</si>
  <si>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</si>
  <si>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</si>
  <si>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</si>
  <si>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</si>
  <si>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</si>
  <si>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</si>
  <si>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</si>
  <si>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</si>
  <si>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</si>
  <si>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</si>
  <si>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</si>
  <si>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其他国土海洋气象等支出</t>
  </si>
  <si>
    <t>221</t>
  </si>
  <si>
    <t>十九、住房保障支出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</si>
  <si>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</si>
  <si>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</si>
  <si>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</si>
  <si>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</si>
  <si>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</si>
  <si>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</si>
  <si>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</si>
  <si>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</si>
  <si>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</si>
  <si>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</si>
  <si>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</si>
  <si>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</si>
  <si>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</si>
  <si>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</si>
  <si>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</si>
  <si>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</si>
  <si>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</si>
  <si>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</si>
  <si>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</si>
  <si>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</si>
  <si>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</si>
  <si>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</si>
  <si>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</si>
  <si>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</si>
  <si>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</si>
  <si>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</si>
  <si>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</si>
  <si>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</si>
  <si>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</si>
  <si>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</si>
  <si>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2210399</t>
  </si>
  <si>
    <t xml:space="preserve">    其他城乡社区住宅支出</t>
  </si>
  <si>
    <t>222</t>
  </si>
  <si>
    <t>二十、粮油物资储备支出</t>
  </si>
  <si>
    <t>22201</t>
  </si>
  <si>
    <t xml:space="preserve">  粮油事务</t>
  </si>
  <si>
    <t>2220101</t>
  </si>
  <si>
    <t>2220102</t>
  </si>
  <si>
    <t>2220103</t>
  </si>
  <si>
    <t>2220104</t>
  </si>
  <si>
    <t xml:space="preserve">    粮食财务与审计支出</t>
  </si>
  <si>
    <t>2220105</t>
  </si>
  <si>
    <t xml:space="preserve">    粮食信息统计</t>
  </si>
  <si>
    <t>2220106</t>
  </si>
  <si>
    <t xml:space="preserve">    粮食专项业务活动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</si>
  <si>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</si>
  <si>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</si>
  <si>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</si>
  <si>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</si>
  <si>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</si>
  <si>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</si>
  <si>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</si>
  <si>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</si>
  <si>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</si>
  <si>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</si>
  <si>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</si>
  <si>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</si>
  <si>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</si>
  <si>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</si>
  <si>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</si>
  <si>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</si>
  <si>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</si>
  <si>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</si>
  <si>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</si>
  <si>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</si>
  <si>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</si>
  <si>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</si>
  <si>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</si>
  <si>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</si>
  <si>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</si>
  <si>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</si>
  <si>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</si>
  <si>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</si>
  <si>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</si>
  <si>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</si>
  <si>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</si>
  <si>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</si>
  <si>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</si>
  <si>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</si>
  <si>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</si>
  <si>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</si>
  <si>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</si>
  <si>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</si>
  <si>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</si>
  <si>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</si>
  <si>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</si>
  <si>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</si>
  <si>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石油储备支出</t>
  </si>
  <si>
    <t>2220302</t>
  </si>
  <si>
    <t xml:space="preserve">    国家留成油串换石油储备支出</t>
  </si>
  <si>
    <t>2220303</t>
  </si>
  <si>
    <t xml:space="preserve">    天然铀能源储备</t>
  </si>
  <si>
    <t>2220304</t>
  </si>
  <si>
    <t xml:space="preserve">    煤炭储备</t>
  </si>
  <si>
    <t>2220399</t>
  </si>
  <si>
    <t xml:space="preserve">    其他能源储备</t>
  </si>
  <si>
    <t>22204</t>
  </si>
  <si>
    <t xml:space="preserve">  粮油储备</t>
  </si>
  <si>
    <r>
      <rPr>
        <sz val="11"/>
        <rFont val="宋体"/>
        <charset val="134"/>
      </rPr>
      <t>2220401</t>
    </r>
  </si>
  <si>
    <t xml:space="preserve">    储备粮油补贴</t>
  </si>
  <si>
    <r>
      <rPr>
        <sz val="11"/>
        <rFont val="宋体"/>
        <charset val="134"/>
      </rPr>
      <t>2220402</t>
    </r>
  </si>
  <si>
    <t xml:space="preserve">    储备粮油差价补贴</t>
  </si>
  <si>
    <r>
      <rPr>
        <sz val="11"/>
        <rFont val="宋体"/>
        <charset val="134"/>
      </rPr>
      <t>2220403</t>
    </r>
  </si>
  <si>
    <t xml:space="preserve">    储备粮(油)库建设</t>
  </si>
  <si>
    <r>
      <rPr>
        <sz val="11"/>
        <rFont val="宋体"/>
        <charset val="134"/>
      </rPr>
      <t>2220404</t>
    </r>
  </si>
  <si>
    <t xml:space="preserve">    最低收购价政策支出</t>
  </si>
  <si>
    <t>2220499</t>
  </si>
  <si>
    <t xml:space="preserve">    其他粮油储备支出</t>
  </si>
  <si>
    <t>22205</t>
  </si>
  <si>
    <t xml:space="preserve">  重要商品储备</t>
  </si>
  <si>
    <r>
      <rPr>
        <sz val="11"/>
        <rFont val="宋体"/>
        <charset val="134"/>
      </rPr>
      <t>2220501</t>
    </r>
  </si>
  <si>
    <t xml:space="preserve">    棉花储备</t>
  </si>
  <si>
    <r>
      <rPr>
        <sz val="11"/>
        <rFont val="宋体"/>
        <charset val="134"/>
      </rPr>
      <t>2220502</t>
    </r>
  </si>
  <si>
    <t xml:space="preserve">    食糖储备</t>
  </si>
  <si>
    <r>
      <rPr>
        <sz val="11"/>
        <rFont val="宋体"/>
        <charset val="134"/>
      </rPr>
      <t>2220503</t>
    </r>
  </si>
  <si>
    <t xml:space="preserve">    肉类储备</t>
  </si>
  <si>
    <r>
      <rPr>
        <sz val="11"/>
        <rFont val="宋体"/>
        <charset val="134"/>
      </rPr>
      <t>2220504</t>
    </r>
  </si>
  <si>
    <t xml:space="preserve">    化肥储备</t>
  </si>
  <si>
    <r>
      <rPr>
        <sz val="11"/>
        <rFont val="宋体"/>
        <charset val="134"/>
      </rPr>
      <t>2220505</t>
    </r>
  </si>
  <si>
    <t xml:space="preserve">    农药储备</t>
  </si>
  <si>
    <r>
      <rPr>
        <sz val="11"/>
        <rFont val="宋体"/>
        <charset val="134"/>
      </rPr>
      <t>2220506</t>
    </r>
  </si>
  <si>
    <t xml:space="preserve">    边销茶储备</t>
  </si>
  <si>
    <r>
      <rPr>
        <sz val="11"/>
        <rFont val="宋体"/>
        <charset val="134"/>
      </rPr>
      <t>2220507</t>
    </r>
  </si>
  <si>
    <t xml:space="preserve">    羊毛储备</t>
  </si>
  <si>
    <r>
      <rPr>
        <sz val="11"/>
        <rFont val="宋体"/>
        <charset val="134"/>
      </rPr>
      <t>2220508</t>
    </r>
  </si>
  <si>
    <t xml:space="preserve">    医药储备</t>
  </si>
  <si>
    <r>
      <rPr>
        <sz val="11"/>
        <rFont val="宋体"/>
        <charset val="134"/>
      </rPr>
      <t>2220509</t>
    </r>
  </si>
  <si>
    <t xml:space="preserve">    食盐储备</t>
  </si>
  <si>
    <r>
      <rPr>
        <sz val="11"/>
        <rFont val="宋体"/>
        <charset val="134"/>
      </rPr>
      <t>2220510</t>
    </r>
  </si>
  <si>
    <t xml:space="preserve">    战略物资储备</t>
  </si>
  <si>
    <t>2220599</t>
  </si>
  <si>
    <t xml:space="preserve">    其他重要商品储备支出</t>
  </si>
  <si>
    <t>227</t>
  </si>
  <si>
    <t>二十一、预备费</t>
  </si>
  <si>
    <t>228</t>
  </si>
  <si>
    <t>二十二、国债还本付息支出</t>
  </si>
  <si>
    <t>22801</t>
  </si>
  <si>
    <t xml:space="preserve">  地方向国外借款还本</t>
  </si>
  <si>
    <t xml:space="preserve">  国内债务付息</t>
  </si>
  <si>
    <t xml:space="preserve">  国外债务付息</t>
  </si>
  <si>
    <t xml:space="preserve">  国内外债务发行</t>
  </si>
  <si>
    <t>22811</t>
  </si>
  <si>
    <t xml:space="preserve">  补充还贷准备金</t>
  </si>
  <si>
    <t xml:space="preserve">  地方政府债券付息</t>
  </si>
  <si>
    <t>22802</t>
  </si>
  <si>
    <t>二十三、债务发行费用支出</t>
  </si>
  <si>
    <t>229</t>
  </si>
  <si>
    <t>二十三、其他支出</t>
  </si>
  <si>
    <t>22902</t>
  </si>
  <si>
    <t xml:space="preserve">  年初预留</t>
  </si>
  <si>
    <t>22999</t>
  </si>
  <si>
    <t xml:space="preserve">  其他支出（款）</t>
  </si>
  <si>
    <t>本年支出小计</t>
  </si>
  <si>
    <t>地方政府一般债务还本支出</t>
  </si>
  <si>
    <t xml:space="preserve">  其中：置换一般债券还本支出</t>
  </si>
  <si>
    <t xml:space="preserve">        新增一般债券还本支出</t>
  </si>
  <si>
    <t>地方政府一般债券转贷支出</t>
  </si>
  <si>
    <t xml:space="preserve">  其中：新增一般债券转贷支出</t>
  </si>
  <si>
    <t xml:space="preserve">        置换一般债券转贷支出</t>
  </si>
  <si>
    <t>转移性支出</t>
  </si>
  <si>
    <r>
      <rPr>
        <sz val="11"/>
        <rFont val="宋体"/>
        <charset val="134"/>
      </rPr>
      <t xml:space="preserve"> </t>
    </r>
    <r>
      <rPr>
        <sz val="11"/>
        <rFont val="宋体"/>
        <charset val="134"/>
      </rPr>
      <t xml:space="preserve"> </t>
    </r>
    <r>
      <rPr>
        <sz val="11"/>
        <rFont val="宋体"/>
        <charset val="134"/>
      </rPr>
      <t>返还性支出</t>
    </r>
  </si>
  <si>
    <r>
      <rPr>
        <sz val="11"/>
        <rFont val="宋体"/>
        <charset val="134"/>
      </rPr>
      <t xml:space="preserve">  </t>
    </r>
    <r>
      <rPr>
        <sz val="11"/>
        <rFont val="宋体"/>
        <charset val="134"/>
      </rPr>
      <t>一般性转移支付</t>
    </r>
  </si>
  <si>
    <r>
      <rPr>
        <sz val="11"/>
        <rFont val="宋体"/>
        <charset val="134"/>
      </rPr>
      <t xml:space="preserve"> </t>
    </r>
    <r>
      <rPr>
        <sz val="11"/>
        <rFont val="宋体"/>
        <charset val="134"/>
      </rPr>
      <t xml:space="preserve">   </t>
    </r>
    <r>
      <rPr>
        <sz val="11"/>
        <rFont val="宋体"/>
        <charset val="134"/>
      </rPr>
      <t xml:space="preserve"> 一般性上解支出</t>
    </r>
  </si>
  <si>
    <r>
      <rPr>
        <sz val="11"/>
        <rFont val="宋体"/>
        <charset val="134"/>
      </rPr>
      <t xml:space="preserve"> </t>
    </r>
    <r>
      <rPr>
        <sz val="11"/>
        <rFont val="宋体"/>
        <charset val="134"/>
      </rPr>
      <t xml:space="preserve">   </t>
    </r>
    <r>
      <rPr>
        <sz val="11"/>
        <rFont val="宋体"/>
        <charset val="134"/>
      </rPr>
      <t xml:space="preserve"> 补助下级一般性转移支付</t>
    </r>
  </si>
  <si>
    <r>
      <rPr>
        <sz val="11"/>
        <rFont val="宋体"/>
        <charset val="134"/>
      </rPr>
      <t xml:space="preserve">  </t>
    </r>
    <r>
      <rPr>
        <sz val="11"/>
        <rFont val="宋体"/>
        <charset val="134"/>
      </rPr>
      <t>专项转移支付</t>
    </r>
  </si>
  <si>
    <r>
      <rPr>
        <sz val="11"/>
        <rFont val="宋体"/>
        <charset val="134"/>
      </rPr>
      <t xml:space="preserve"> </t>
    </r>
    <r>
      <rPr>
        <sz val="11"/>
        <rFont val="宋体"/>
        <charset val="134"/>
      </rPr>
      <t xml:space="preserve">  </t>
    </r>
    <r>
      <rPr>
        <sz val="11"/>
        <rFont val="宋体"/>
        <charset val="134"/>
      </rPr>
      <t xml:space="preserve"> 专项上解支出</t>
    </r>
  </si>
  <si>
    <r>
      <rPr>
        <sz val="11"/>
        <rFont val="宋体"/>
        <charset val="134"/>
      </rPr>
      <t xml:space="preserve"> </t>
    </r>
    <r>
      <rPr>
        <sz val="11"/>
        <rFont val="宋体"/>
        <charset val="134"/>
      </rPr>
      <t xml:space="preserve">  </t>
    </r>
    <r>
      <rPr>
        <sz val="11"/>
        <rFont val="宋体"/>
        <charset val="134"/>
      </rPr>
      <t xml:space="preserve"> 补助下级专项支出</t>
    </r>
  </si>
  <si>
    <t xml:space="preserve">  调出资金</t>
  </si>
  <si>
    <t xml:space="preserve"> 增设预算周转金</t>
  </si>
  <si>
    <r>
      <rPr>
        <sz val="11"/>
        <rFont val="宋体"/>
        <charset val="134"/>
      </rPr>
      <t xml:space="preserve">  </t>
    </r>
    <r>
      <rPr>
        <sz val="11"/>
        <rFont val="宋体"/>
        <charset val="134"/>
      </rPr>
      <t>年终结余</t>
    </r>
  </si>
  <si>
    <t xml:space="preserve">    其中：结转</t>
  </si>
  <si>
    <r>
      <rPr>
        <sz val="11"/>
        <rFont val="宋体"/>
        <charset val="134"/>
      </rPr>
      <t xml:space="preserve">         </t>
    </r>
    <r>
      <rPr>
        <sz val="11"/>
        <rFont val="宋体"/>
        <charset val="134"/>
      </rPr>
      <t>净结余</t>
    </r>
  </si>
  <si>
    <t xml:space="preserve">  安排预算稳定调节基金</t>
  </si>
  <si>
    <t>附：拨付国债转贷资金数</t>
  </si>
  <si>
    <t xml:space="preserve">  国债转贷资金结余</t>
  </si>
  <si>
    <t>支出合计</t>
  </si>
  <si>
    <t>2023年梁河县平山乡一般公共预算支出决算情况表</t>
  </si>
  <si>
    <t>表二</t>
  </si>
  <si>
    <t>项      目</t>
  </si>
  <si>
    <t>2023年调整预算数</t>
  </si>
  <si>
    <t>比2022年决算数增幅%</t>
  </si>
  <si>
    <t>为2023年预算数的%</t>
  </si>
  <si>
    <t>为2023年调整预算数的%</t>
  </si>
  <si>
    <t>201 一般公共服务支出</t>
  </si>
  <si>
    <t>202 外交支出</t>
  </si>
  <si>
    <t>203 国防支出</t>
  </si>
  <si>
    <t>204 公共安全支出</t>
  </si>
  <si>
    <t>205 教育支出</t>
  </si>
  <si>
    <t>206 科学技术支出</t>
  </si>
  <si>
    <t>207 文化旅游体育与传媒支出</t>
  </si>
  <si>
    <t>208 社会保障和就业支出</t>
  </si>
  <si>
    <t>210 卫生健康支出</t>
  </si>
  <si>
    <t>211 节能环保支出</t>
  </si>
  <si>
    <t>212 城乡社区支出</t>
  </si>
  <si>
    <t>213 农林水支出</t>
  </si>
  <si>
    <t>214 交通运输支出</t>
  </si>
  <si>
    <t>215 资源勘探信息等支出</t>
  </si>
  <si>
    <t>216 商业服务业等支出</t>
  </si>
  <si>
    <t>217 金融支出</t>
  </si>
  <si>
    <t>219 援助其他地区支出</t>
  </si>
  <si>
    <t>220 自然资源海洋气象等支出</t>
  </si>
  <si>
    <t>221 住房保障支出</t>
  </si>
  <si>
    <t>222 粮油物资储备支出</t>
  </si>
  <si>
    <t>224 灾害防治及应急管理支出</t>
  </si>
  <si>
    <t>227 预备费</t>
  </si>
  <si>
    <t>229 其他支出</t>
  </si>
  <si>
    <t>231 债务还本支出</t>
  </si>
  <si>
    <t>232 债务付息支出</t>
  </si>
  <si>
    <t>233 债务发行费用支出</t>
  </si>
  <si>
    <t>230 转移性支出</t>
  </si>
  <si>
    <t>23003 专项转移支付</t>
  </si>
  <si>
    <t>23006 上解支出</t>
  </si>
  <si>
    <t>2300601　体制上解支出</t>
  </si>
  <si>
    <t>2300602　专项上解支出</t>
  </si>
  <si>
    <t>23008 调出资金</t>
  </si>
  <si>
    <t>23009 年终结余</t>
  </si>
  <si>
    <t>2300901一般公共预算年终结余</t>
  </si>
  <si>
    <t>23015安排预算稳定调节基金</t>
  </si>
  <si>
    <t>23016 补充预算周转金</t>
  </si>
  <si>
    <t>231   债务还本支出</t>
  </si>
  <si>
    <t>支  出  合   计</t>
  </si>
  <si>
    <t>2023年梁河县平山乡一般公共预算支出经济分类明细表</t>
  </si>
  <si>
    <t xml:space="preserve">        单位：万元</t>
  </si>
  <si>
    <t>经济分类代码</t>
  </si>
  <si>
    <t>名称</t>
  </si>
  <si>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</si>
  <si>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</si>
  <si>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</si>
  <si>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</si>
  <si>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</si>
  <si>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</si>
  <si>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</si>
  <si>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</si>
  <si>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</si>
  <si>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</si>
  <si>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</si>
  <si>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</si>
  <si>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</si>
  <si>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</si>
  <si>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</si>
  <si>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</si>
  <si>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机关资本性支出（一）</t>
  </si>
  <si>
    <t>房屋建筑物购建</t>
  </si>
  <si>
    <t>基础设施建设</t>
  </si>
  <si>
    <t>公务用车购置</t>
  </si>
  <si>
    <t>土地征迁补偿和安置支出</t>
  </si>
  <si>
    <t>设备购置</t>
  </si>
  <si>
    <t>大型修缮</t>
  </si>
  <si>
    <t>其他资本性支出</t>
  </si>
  <si>
    <t>机关资本性支出（二）</t>
  </si>
  <si>
    <t>对事业单位经常性补助</t>
  </si>
  <si>
    <t>工资福利支出</t>
  </si>
  <si>
    <t>商品和服务支出</t>
  </si>
  <si>
    <t>其他对事业单位补助</t>
  </si>
  <si>
    <t>对事业单位资本性补助</t>
  </si>
  <si>
    <t>资本性支出（一）</t>
  </si>
  <si>
    <t>资本性支出（二）</t>
  </si>
  <si>
    <t>对企业补助</t>
  </si>
  <si>
    <t>费用补贴</t>
  </si>
  <si>
    <t>利息补贴</t>
  </si>
  <si>
    <t>其他对企业补助</t>
  </si>
  <si>
    <t>对企业资本性支出</t>
  </si>
  <si>
    <t>对企业资本性支出（一）</t>
  </si>
  <si>
    <t>对企业资本性支出（二）</t>
  </si>
  <si>
    <t>对个人和家庭的补助</t>
  </si>
  <si>
    <t>社会福利和救助</t>
  </si>
  <si>
    <t>助学金</t>
  </si>
  <si>
    <t>个人农业生产补贴</t>
  </si>
  <si>
    <t>离退休费</t>
  </si>
  <si>
    <t>其他对个人和家庭补助</t>
  </si>
  <si>
    <t>对社会保障基金补助</t>
  </si>
  <si>
    <t>对社会保险基金补助</t>
  </si>
  <si>
    <t>补充全国社会保障基金</t>
  </si>
  <si>
    <t>债务利息及费用支出</t>
  </si>
  <si>
    <t>国内债务付息</t>
  </si>
  <si>
    <t>国外债务付息</t>
  </si>
  <si>
    <t>国内债务发行费用</t>
  </si>
  <si>
    <t>国外债务发行费用</t>
  </si>
  <si>
    <t>债务还本支出</t>
  </si>
  <si>
    <t>国内债务还本</t>
  </si>
  <si>
    <t>国外债务还本</t>
  </si>
  <si>
    <t>上下级政府间转移性支出</t>
  </si>
  <si>
    <t>援助其他地区支出</t>
  </si>
  <si>
    <t>债务转贷</t>
  </si>
  <si>
    <t>调出资金</t>
  </si>
  <si>
    <t>预备费及预留</t>
  </si>
  <si>
    <t>预备费</t>
  </si>
  <si>
    <t>预留</t>
  </si>
  <si>
    <t>其他支出</t>
  </si>
  <si>
    <t>赠与</t>
  </si>
  <si>
    <t>国家赔偿费用支出</t>
  </si>
  <si>
    <t>对民间非营利组织和群众性自治组织补贴</t>
  </si>
  <si>
    <t>一般公共预算支出合计数</t>
  </si>
  <si>
    <t>2023年梁河县平山乡政府性基金预算收入决算情况表</t>
  </si>
  <si>
    <t>表四</t>
  </si>
  <si>
    <t xml:space="preserve">项        目 </t>
  </si>
  <si>
    <t>为2023年初预算数的%</t>
  </si>
  <si>
    <t>10301 政府性基金收入</t>
  </si>
  <si>
    <t>1030102 农网还贷资金收入</t>
  </si>
  <si>
    <t>1030146 国有土地收益基金收入</t>
  </si>
  <si>
    <t>1030147 农业土地开发资金收入</t>
  </si>
  <si>
    <t>1030148 国有土地使用权出让收入</t>
  </si>
  <si>
    <t>1030150 大中型水库库区基金收入</t>
  </si>
  <si>
    <t>1030155 彩票公益金收入</t>
  </si>
  <si>
    <t>1030156 城市基础设施配套费收入</t>
  </si>
  <si>
    <t>1030157 小型水库移民扶助基金收入</t>
  </si>
  <si>
    <t>1030158 国家重大水利工程建设基金收入</t>
  </si>
  <si>
    <t>1030159 车辆通行费</t>
  </si>
  <si>
    <t>1030178 污水处理费收入</t>
  </si>
  <si>
    <t>1030180 彩票发行机构及彩票销售机构的业务费用</t>
  </si>
  <si>
    <t>1030199 其他政府性基金收入</t>
  </si>
  <si>
    <t>10310 专项债券对应项目专项收入</t>
  </si>
  <si>
    <t>11004 政府性基金转移收入</t>
  </si>
  <si>
    <t>1100401 政府性基金补助收入</t>
  </si>
  <si>
    <t>1100402 政府性基金上解收入</t>
  </si>
  <si>
    <t>1100403 抗疫特别国债转移支付收入</t>
  </si>
  <si>
    <t>收  入  合  计</t>
  </si>
  <si>
    <t>2023年梁河县平山乡政府性基金预算支出决算情况表</t>
  </si>
  <si>
    <t>表五</t>
  </si>
  <si>
    <t>项       目</t>
  </si>
  <si>
    <t>234 抗疫特别国债安排的支出</t>
  </si>
  <si>
    <t>23004 政府性基金转移支出</t>
  </si>
  <si>
    <t>2300401　政府性基金补助支出</t>
  </si>
  <si>
    <t>2300402　政府性基金上解支出</t>
  </si>
  <si>
    <t>支 出 合 计</t>
  </si>
  <si>
    <t>2023年梁河县平山乡国有资本经营预算收支决算情况表</t>
  </si>
  <si>
    <t>表六</t>
  </si>
  <si>
    <t>单位:万元</t>
  </si>
  <si>
    <t>收入</t>
  </si>
  <si>
    <t>2023年</t>
  </si>
  <si>
    <t>支出</t>
  </si>
  <si>
    <t>比上年增幅%</t>
  </si>
  <si>
    <r>
      <rPr>
        <sz val="12"/>
        <rFont val="宋体"/>
        <charset val="134"/>
      </rPr>
      <t>1030601</t>
    </r>
    <r>
      <rPr>
        <sz val="12"/>
        <rFont val="宋体"/>
        <charset val="134"/>
      </rPr>
      <t xml:space="preserve"> 利润收入</t>
    </r>
  </si>
  <si>
    <r>
      <rPr>
        <sz val="12"/>
        <rFont val="宋体"/>
        <charset val="134"/>
      </rPr>
      <t>103060</t>
    </r>
    <r>
      <rPr>
        <sz val="12"/>
        <rFont val="宋体"/>
        <charset val="134"/>
      </rPr>
      <t xml:space="preserve">2 </t>
    </r>
    <r>
      <rPr>
        <sz val="12"/>
        <rFont val="宋体"/>
        <charset val="134"/>
      </rPr>
      <t>股利、股息收入</t>
    </r>
  </si>
  <si>
    <r>
      <rPr>
        <sz val="12"/>
        <rFont val="宋体"/>
        <charset val="134"/>
      </rPr>
      <t>103060</t>
    </r>
    <r>
      <rPr>
        <sz val="12"/>
        <rFont val="宋体"/>
        <charset val="134"/>
      </rPr>
      <t xml:space="preserve">3 </t>
    </r>
    <r>
      <rPr>
        <sz val="12"/>
        <rFont val="宋体"/>
        <charset val="134"/>
      </rPr>
      <t>产权转让收入</t>
    </r>
  </si>
  <si>
    <r>
      <rPr>
        <sz val="12"/>
        <rFont val="宋体"/>
        <charset val="134"/>
      </rPr>
      <t>103060</t>
    </r>
    <r>
      <rPr>
        <sz val="12"/>
        <rFont val="宋体"/>
        <charset val="134"/>
      </rPr>
      <t xml:space="preserve">4 </t>
    </r>
    <r>
      <rPr>
        <sz val="12"/>
        <rFont val="宋体"/>
        <charset val="134"/>
      </rPr>
      <t>清算收入</t>
    </r>
  </si>
  <si>
    <r>
      <rPr>
        <sz val="12"/>
        <rFont val="宋体"/>
        <charset val="134"/>
      </rPr>
      <t>10306</t>
    </r>
    <r>
      <rPr>
        <sz val="12"/>
        <rFont val="宋体"/>
        <charset val="134"/>
      </rPr>
      <t xml:space="preserve">99 </t>
    </r>
    <r>
      <rPr>
        <sz val="12"/>
        <rFont val="宋体"/>
        <charset val="134"/>
      </rPr>
      <t>其他国有资本经营预算收入</t>
    </r>
  </si>
  <si>
    <t>本 年 收 入 小 计</t>
  </si>
  <si>
    <t>本 年 支 出 小 计</t>
  </si>
  <si>
    <t>2300703 地震灾后恢复重建补助收入</t>
  </si>
  <si>
    <t xml:space="preserve">   国有资本经营转移性收入</t>
  </si>
  <si>
    <t>2300803 国有资本经营预算调出资金</t>
  </si>
  <si>
    <t>上年结余收入</t>
  </si>
  <si>
    <t>年终结余</t>
  </si>
  <si>
    <t xml:space="preserve">  其中:本级</t>
  </si>
  <si>
    <t>支  出  合  计</t>
  </si>
  <si>
    <t xml:space="preserve"> 2023年梁河县平山乡社会保险基金收支决算情况表</t>
  </si>
  <si>
    <t>表七</t>
  </si>
  <si>
    <t>合      计</t>
  </si>
  <si>
    <t>企业职工基本养老保险基金</t>
  </si>
  <si>
    <t>城乡居民基本养老保险基金</t>
  </si>
  <si>
    <t>城镇职工基本医疗保险基金</t>
  </si>
  <si>
    <t>居民基本医疗保险基金</t>
  </si>
  <si>
    <t>工伤保险基金</t>
  </si>
  <si>
    <t>失业保险基金</t>
  </si>
  <si>
    <t>生育保险基金</t>
  </si>
  <si>
    <t>机关事业单位基本养老保险基金</t>
  </si>
  <si>
    <t>一、收入</t>
  </si>
  <si>
    <t xml:space="preserve">  其中：1、保险费收入</t>
  </si>
  <si>
    <t xml:space="preserve">        2、利息收入</t>
  </si>
  <si>
    <t xml:space="preserve">        3、财政补贴收入</t>
  </si>
  <si>
    <t xml:space="preserve">        4、其他收入</t>
  </si>
  <si>
    <t xml:space="preserve">        5、转移收入</t>
  </si>
  <si>
    <t xml:space="preserve">        6、上级补助收入</t>
  </si>
  <si>
    <t>二、支出</t>
  </si>
  <si>
    <t xml:space="preserve">  其中：1、社会保险待遇支出</t>
  </si>
  <si>
    <t xml:space="preserve">        2、其他支出</t>
  </si>
  <si>
    <t xml:space="preserve">        3、转移支出</t>
  </si>
  <si>
    <t xml:space="preserve">        4、补助下级支出</t>
  </si>
  <si>
    <t xml:space="preserve">        5、上解上级支出</t>
  </si>
  <si>
    <t>三、本年收支结余</t>
  </si>
  <si>
    <t>四、上年结余</t>
  </si>
  <si>
    <t>五、年末滚存结余</t>
  </si>
  <si>
    <t xml:space="preserve">2007年云南省各州市地方财政基金预算收入执行情况表 </t>
  </si>
  <si>
    <t xml:space="preserve">2007年云南省各州市地方财政基金预算支出执行情况表 </t>
  </si>
  <si>
    <t>表八</t>
  </si>
  <si>
    <t>2006年决算数</t>
  </si>
  <si>
    <t>2007年</t>
  </si>
  <si>
    <t>快报数</t>
  </si>
  <si>
    <t>205 教育</t>
  </si>
  <si>
    <r>
      <rPr>
        <sz val="12"/>
        <rFont val="宋体"/>
        <charset val="134"/>
      </rPr>
      <t>1030109</t>
    </r>
    <r>
      <rPr>
        <sz val="12"/>
        <rFont val="宋体"/>
        <charset val="134"/>
      </rPr>
      <t xml:space="preserve"> 民航机场管理建设费收入</t>
    </r>
  </si>
  <si>
    <t>207 文化体育与传媒</t>
  </si>
  <si>
    <t>1030110 养路费收入</t>
  </si>
  <si>
    <t>208 社会保障和就业</t>
  </si>
  <si>
    <t>1030111 公路客货运附加费收入</t>
  </si>
  <si>
    <t>212 城乡社区事务</t>
  </si>
  <si>
    <t>1030118 散装水泥专项资金收入</t>
  </si>
  <si>
    <t>213 农林水事务</t>
  </si>
  <si>
    <t>1030119 新型墙体材料专项基金收入</t>
  </si>
  <si>
    <t>214 交通运输</t>
  </si>
  <si>
    <t>1030126 文化事业建设费收入</t>
  </si>
  <si>
    <t>215 工业商业金融等事务</t>
  </si>
  <si>
    <t>1030127 地方教育附加收入</t>
  </si>
  <si>
    <t>1030130 农业发展基金收入</t>
  </si>
  <si>
    <t>1030131 新菜地开发建设基金收入</t>
  </si>
  <si>
    <t xml:space="preserve"> </t>
  </si>
  <si>
    <t>1030132 国有土地使用权出让金收入</t>
  </si>
  <si>
    <t>1030133 新增建设用地土地有偿使用费收入</t>
  </si>
  <si>
    <t>1030135 育林基金收入</t>
  </si>
  <si>
    <t>1030136 森林植被恢复费</t>
  </si>
  <si>
    <t>1030138 地方水利建设基金收入</t>
  </si>
  <si>
    <t>1030141 水资源补偿费收入</t>
  </si>
  <si>
    <t>1030142 残疾人就业保障金收入</t>
  </si>
  <si>
    <t>1030143 政府住房基金收入</t>
  </si>
  <si>
    <t>1030144 城镇公用事业附加收入</t>
  </si>
  <si>
    <t>1030148 农业土地开发资金收入</t>
  </si>
  <si>
    <t>23004 政府性基金转移支付</t>
  </si>
  <si>
    <t>2015年省本级预备费安排情况表</t>
  </si>
  <si>
    <t>表二十四</t>
  </si>
  <si>
    <t>项目名称</t>
  </si>
  <si>
    <t>功能科目</t>
  </si>
  <si>
    <t>金额</t>
  </si>
  <si>
    <t>省级抗旱补助</t>
  </si>
  <si>
    <t>2130315 抗旱</t>
  </si>
  <si>
    <t>尼泊尔地震抗灾救灾</t>
  </si>
  <si>
    <t>21999   其他支出</t>
  </si>
  <si>
    <t>尼泊尔地震捐赠资金</t>
  </si>
  <si>
    <t>2299901 其他支出</t>
  </si>
  <si>
    <t>富宁“8.28”山体滑坡抗灾救灾补助</t>
  </si>
  <si>
    <t>2081502 地方自然灾害生活补助</t>
  </si>
  <si>
    <t>华坪“9.15”特大暴雨山洪灾害抗灾救灾应急补助</t>
  </si>
  <si>
    <t>昌宁“9.16”特大暴雨山洪泥石流抗灾救灾应急补助</t>
  </si>
  <si>
    <t>沧源“3.01”地震抗震救灾应急补助资</t>
  </si>
  <si>
    <t>沧源“3.01”地震灾后恢复重建省级补助资金</t>
  </si>
  <si>
    <t>高速公路建设项目前期工作经费</t>
  </si>
  <si>
    <t>2140104 公路新建</t>
  </si>
  <si>
    <t>科技专项经费</t>
  </si>
  <si>
    <t>2069999 其他科学技术支出</t>
  </si>
  <si>
    <t>呈贡信息产业园区建设扶持资金</t>
  </si>
  <si>
    <t>2150510 工业和信息产业支持</t>
  </si>
  <si>
    <t>中缅边境维稳补助经费</t>
  </si>
  <si>
    <t>2049901 其他公共安全支出</t>
  </si>
  <si>
    <t>普洱市综合财力补助</t>
  </si>
  <si>
    <t>2300299 其他一般性转移支付支出</t>
  </si>
  <si>
    <t>云南省援助缅甸抗洪救灾专项经费</t>
  </si>
  <si>
    <t>2010399 其他政府办公厅（室）及相关机构事务支出</t>
  </si>
  <si>
    <t>云铝公司生产经营发展补助</t>
  </si>
  <si>
    <t>2159999 其他资源勘探信息等支出</t>
  </si>
  <si>
    <t>安排经费小计</t>
  </si>
  <si>
    <t>剩余用于平衡预算的资金</t>
  </si>
  <si>
    <t>总计</t>
  </si>
  <si>
    <t>2015年云南省省本级一般公共预算支出表</t>
  </si>
  <si>
    <t>表三十</t>
  </si>
  <si>
    <t>类标识</t>
  </si>
  <si>
    <t>2015年预算数</t>
  </si>
  <si>
    <t>比2014年年初预算数增幅</t>
  </si>
  <si>
    <t>打印</t>
  </si>
  <si>
    <t>到项</t>
  </si>
  <si>
    <t>一、一般公共服务</t>
  </si>
  <si>
    <t xml:space="preserve">      行政运行</t>
  </si>
  <si>
    <t>否</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</si>
  <si>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</si>
  <si>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</si>
  <si>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</si>
  <si>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</si>
  <si>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</si>
  <si>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</si>
  <si>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</si>
  <si>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</si>
  <si>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</si>
  <si>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</si>
  <si>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</si>
  <si>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</si>
  <si>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</si>
  <si>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</si>
  <si>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</si>
  <si>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专项业务活动</t>
  </si>
  <si>
    <t xml:space="preserve">      政务公开审批</t>
  </si>
  <si>
    <t xml:space="preserve">      法制建设</t>
  </si>
  <si>
    <t xml:space="preserve">      信访事务</t>
  </si>
  <si>
    <t xml:space="preserve">      参事事务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</si>
  <si>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</si>
  <si>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</si>
  <si>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</si>
  <si>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</si>
  <si>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</si>
  <si>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</si>
  <si>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</si>
  <si>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</si>
  <si>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</si>
  <si>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</si>
  <si>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</si>
  <si>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</si>
  <si>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</si>
  <si>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</si>
  <si>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</si>
  <si>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</si>
  <si>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</si>
  <si>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</si>
  <si>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</si>
  <si>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</si>
  <si>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</si>
  <si>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</si>
  <si>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</si>
  <si>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</si>
  <si>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</si>
  <si>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审计业务</t>
  </si>
  <si>
    <t xml:space="preserve">      审计管理</t>
  </si>
  <si>
    <t xml:space="preserve">      其他审计事务支出</t>
  </si>
  <si>
    <t xml:space="preserve">      收费业务</t>
  </si>
  <si>
    <t xml:space="preserve">      缉私办案</t>
  </si>
  <si>
    <t>2010906</t>
  </si>
  <si>
    <t xml:space="preserve">      口岸电子执法系统建设与维护</t>
  </si>
  <si>
    <t xml:space="preserve">      其他海关事务支出</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</si>
  <si>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</si>
  <si>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</si>
  <si>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</si>
  <si>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</si>
  <si>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</si>
  <si>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</si>
  <si>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</si>
  <si>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</si>
  <si>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</si>
  <si>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其他人事事务支出</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</si>
  <si>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</si>
  <si>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</si>
  <si>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</si>
  <si>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</si>
  <si>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</si>
  <si>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</si>
  <si>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</si>
  <si>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</si>
  <si>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</si>
  <si>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</si>
  <si>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</si>
  <si>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</si>
  <si>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</si>
  <si>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</si>
  <si>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</si>
  <si>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</si>
  <si>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</si>
  <si>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工商行政管理专项</t>
  </si>
  <si>
    <t xml:space="preserve">      执法办案专项</t>
  </si>
  <si>
    <t xml:space="preserve">      消费者权益保护</t>
  </si>
  <si>
    <t xml:space="preserve">      其他工商行政管理事务支出</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</si>
  <si>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</si>
  <si>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</si>
  <si>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</si>
  <si>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</si>
  <si>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</si>
  <si>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</si>
  <si>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</si>
  <si>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民族工作专项</t>
  </si>
  <si>
    <t xml:space="preserve">      其他民族事务支出</t>
  </si>
  <si>
    <t xml:space="preserve">      宗教工作专项</t>
  </si>
  <si>
    <t xml:space="preserve">      其他宗教事务支出</t>
  </si>
  <si>
    <t xml:space="preserve">      港澳事务</t>
  </si>
  <si>
    <t xml:space="preserve">      台湾事务</t>
  </si>
  <si>
    <t xml:space="preserve">      华侨事务</t>
  </si>
  <si>
    <t xml:space="preserve">      其他港澳台侨事务支出</t>
  </si>
  <si>
    <t xml:space="preserve">      档案馆</t>
  </si>
  <si>
    <t xml:space="preserve">      其他档案事务支出</t>
  </si>
  <si>
    <t xml:space="preserve">      其他民主党派及工商联事务支出</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</si>
  <si>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</si>
  <si>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</si>
  <si>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</si>
  <si>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</si>
  <si>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</si>
  <si>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</si>
  <si>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其他组织事务支出</t>
  </si>
  <si>
    <t xml:space="preserve">      其他宣传事务支出</t>
  </si>
  <si>
    <t xml:space="preserve">      其他统战事务支出</t>
  </si>
  <si>
    <t xml:space="preserve">      其他对外联络事务支出</t>
  </si>
  <si>
    <t xml:space="preserve">  其他共产党事务支出</t>
  </si>
  <si>
    <t xml:space="preserve">      其他共产党事务支出</t>
  </si>
  <si>
    <t xml:space="preserve">  其他一般公共服务支出</t>
  </si>
  <si>
    <t xml:space="preserve">      国家赔偿费用支出</t>
  </si>
  <si>
    <t xml:space="preserve">      其他一般公共服务支出</t>
  </si>
  <si>
    <t xml:space="preserve">  其他外交支出</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</si>
  <si>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</si>
  <si>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</si>
  <si>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</si>
  <si>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</si>
  <si>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</si>
  <si>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</si>
  <si>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</si>
  <si>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</si>
  <si>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</si>
  <si>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</si>
  <si>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</si>
  <si>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</si>
  <si>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</si>
  <si>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</si>
  <si>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</si>
  <si>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</si>
  <si>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</si>
  <si>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海警</t>
  </si>
  <si>
    <t xml:space="preserve">      其他武装警察支出</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</si>
  <si>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</si>
  <si>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</si>
  <si>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</si>
  <si>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</si>
  <si>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</si>
  <si>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</si>
  <si>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</si>
  <si>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</si>
  <si>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</si>
  <si>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</si>
  <si>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</si>
  <si>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</si>
  <si>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</si>
  <si>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</si>
  <si>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</si>
  <si>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</si>
  <si>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安全业务</t>
  </si>
  <si>
    <t xml:space="preserve">      其他国家安全支出</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</si>
  <si>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</si>
  <si>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</si>
  <si>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</si>
  <si>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</si>
  <si>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</si>
  <si>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</si>
  <si>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</si>
  <si>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</si>
  <si>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</si>
  <si>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</si>
  <si>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</si>
  <si>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</si>
  <si>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</si>
  <si>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律师公证管理</t>
  </si>
  <si>
    <t xml:space="preserve">      法律援助</t>
  </si>
  <si>
    <t xml:space="preserve">      司法统一考试</t>
  </si>
  <si>
    <t xml:space="preserve">      仲裁</t>
  </si>
  <si>
    <t xml:space="preserve">      其他司法支出</t>
  </si>
  <si>
    <t xml:space="preserve">      犯人生活</t>
  </si>
  <si>
    <t xml:space="preserve">      犯人改造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</si>
  <si>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</si>
  <si>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</si>
  <si>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</si>
  <si>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</si>
  <si>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</si>
  <si>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</si>
  <si>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</si>
  <si>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</si>
  <si>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</si>
  <si>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专项缉私活动支出</t>
  </si>
  <si>
    <t xml:space="preserve">      缉私情报</t>
  </si>
  <si>
    <t xml:space="preserve">      禁毒及缉毒</t>
  </si>
  <si>
    <t xml:space="preserve">      其他缉私警察支出</t>
  </si>
  <si>
    <t xml:space="preserve">  其他公共安全支出</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</si>
  <si>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</si>
  <si>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</si>
  <si>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</si>
  <si>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</si>
  <si>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</si>
  <si>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</si>
  <si>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</si>
  <si>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</si>
  <si>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</si>
  <si>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</si>
  <si>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</si>
  <si>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</si>
  <si>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</si>
  <si>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</si>
  <si>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</si>
  <si>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</si>
  <si>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</si>
  <si>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</si>
  <si>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</si>
  <si>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</si>
  <si>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</si>
  <si>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</si>
  <si>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</si>
  <si>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</si>
  <si>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</si>
  <si>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</si>
  <si>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</si>
  <si>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</si>
  <si>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</si>
  <si>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</si>
  <si>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</si>
  <si>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</si>
  <si>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</si>
  <si>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</si>
  <si>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</si>
  <si>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</si>
  <si>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</si>
  <si>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</si>
  <si>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</si>
  <si>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</si>
  <si>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</si>
  <si>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</si>
  <si>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</si>
  <si>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</si>
  <si>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</si>
  <si>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</si>
  <si>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</si>
  <si>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</si>
  <si>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</si>
  <si>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</si>
  <si>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</si>
  <si>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</si>
  <si>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</si>
  <si>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</si>
  <si>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</si>
  <si>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</si>
  <si>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</si>
  <si>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</si>
  <si>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</si>
  <si>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</si>
  <si>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</si>
  <si>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</si>
  <si>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</si>
  <si>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</si>
  <si>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</si>
  <si>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</si>
  <si>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</si>
  <si>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</si>
  <si>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</si>
  <si>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</si>
  <si>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</si>
  <si>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</si>
  <si>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</si>
  <si>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</si>
  <si>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其他科学技术支出</t>
  </si>
  <si>
    <t xml:space="preserve">      科技奖励</t>
  </si>
  <si>
    <t xml:space="preserve">      核应急</t>
  </si>
  <si>
    <t xml:space="preserve">      转制科研机构</t>
  </si>
  <si>
    <t xml:space="preserve">      其他科学技术支出</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</si>
  <si>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</si>
  <si>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</si>
  <si>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</si>
  <si>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</si>
  <si>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</si>
  <si>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</si>
  <si>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</si>
  <si>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</si>
  <si>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</si>
  <si>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</si>
  <si>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</si>
  <si>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</si>
  <si>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</si>
  <si>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</si>
  <si>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</si>
  <si>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</si>
  <si>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</si>
  <si>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</si>
  <si>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</si>
  <si>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</si>
  <si>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</si>
  <si>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</si>
  <si>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</si>
  <si>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</si>
  <si>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其他广播影视支出</t>
  </si>
  <si>
    <t xml:space="preserve">      新闻通讯</t>
  </si>
  <si>
    <t xml:space="preserve">      出版发行</t>
  </si>
  <si>
    <t xml:space="preserve">      版权管理</t>
  </si>
  <si>
    <t xml:space="preserve">      出版市场管理</t>
  </si>
  <si>
    <t xml:space="preserve">      其他新闻出版支出</t>
  </si>
  <si>
    <t xml:space="preserve">  其他文化体育与传媒支出</t>
  </si>
  <si>
    <t xml:space="preserve">      宣传文化发展专项支出</t>
  </si>
  <si>
    <t xml:space="preserve">      文化产业发展专项支出</t>
  </si>
  <si>
    <t xml:space="preserve">      其他文化体育与传媒支出</t>
  </si>
  <si>
    <t>八、社会保障和就业</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</si>
  <si>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</si>
  <si>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</si>
  <si>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</si>
  <si>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</si>
  <si>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</si>
  <si>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</si>
  <si>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</si>
  <si>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</si>
  <si>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</si>
  <si>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</si>
  <si>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</si>
  <si>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</si>
  <si>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</si>
  <si>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</si>
  <si>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</si>
  <si>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</si>
  <si>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</si>
  <si>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</si>
  <si>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</si>
  <si>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</si>
  <si>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</si>
  <si>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</si>
  <si>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</si>
  <si>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</si>
  <si>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</si>
  <si>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</si>
  <si>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</si>
  <si>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</si>
  <si>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企业关闭破产补助</t>
  </si>
  <si>
    <t xml:space="preserve">      厂办大集体改革补助</t>
  </si>
  <si>
    <t xml:space="preserve">      其他企业改革发展补助</t>
  </si>
  <si>
    <t xml:space="preserve">      扶持公共就业服务</t>
  </si>
  <si>
    <t xml:space="preserve">      职业培训补贴</t>
  </si>
  <si>
    <t xml:space="preserve">      职业介绍补贴</t>
  </si>
  <si>
    <t xml:space="preserve">      社会保险补贴</t>
  </si>
  <si>
    <t xml:space="preserve">      公益性岗位补贴</t>
  </si>
  <si>
    <t xml:space="preserve">      小额担保贷款贴息</t>
  </si>
  <si>
    <t xml:space="preserve">      补充小额贷款担保基金</t>
  </si>
  <si>
    <t xml:space="preserve">      职业技能鉴定补贴</t>
  </si>
  <si>
    <t xml:space="preserve">      特定就业政策支出</t>
  </si>
  <si>
    <t xml:space="preserve">      就业见习补贴</t>
  </si>
  <si>
    <t xml:space="preserve">      高技能人才培养补助</t>
  </si>
  <si>
    <t xml:space="preserve">      求职补贴</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</si>
  <si>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</si>
  <si>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</si>
  <si>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</si>
  <si>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</si>
  <si>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</si>
  <si>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</si>
  <si>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</si>
  <si>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</si>
  <si>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</si>
  <si>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</si>
  <si>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</si>
  <si>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</si>
  <si>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</si>
  <si>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</si>
  <si>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</si>
  <si>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</si>
  <si>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</si>
  <si>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</si>
  <si>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</si>
  <si>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</si>
  <si>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</si>
  <si>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</si>
  <si>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其他残疾人事业支出</t>
  </si>
  <si>
    <r>
      <rPr>
        <sz val="11"/>
        <rFont val="宋体"/>
        <charset val="134"/>
      </rPr>
      <t>20815</t>
    </r>
  </si>
  <si>
    <r>
      <rPr>
        <sz val="11"/>
        <rFont val="宋体"/>
        <charset val="134"/>
      </rPr>
      <t>2081</t>
    </r>
    <r>
      <rPr>
        <sz val="11"/>
        <rFont val="宋体"/>
        <charset val="134"/>
      </rPr>
      <t>5</t>
    </r>
  </si>
  <si>
    <t xml:space="preserve">      中央自然灾害生活补助</t>
  </si>
  <si>
    <r>
      <rPr>
        <sz val="11"/>
        <rFont val="宋体"/>
        <charset val="134"/>
      </rPr>
      <t>2081</t>
    </r>
    <r>
      <rPr>
        <sz val="11"/>
        <rFont val="宋体"/>
        <charset val="134"/>
      </rPr>
      <t>5</t>
    </r>
    <r>
      <rPr>
        <sz val="11"/>
        <rFont val="宋体"/>
        <charset val="134"/>
      </rPr>
      <t>02</t>
    </r>
  </si>
  <si>
    <t xml:space="preserve">      地方自然灾害生活补助</t>
  </si>
  <si>
    <t xml:space="preserve">      自然灾害灾后重建补助</t>
  </si>
  <si>
    <t xml:space="preserve">      其他自然灾害生活救助支出</t>
  </si>
  <si>
    <r>
      <rPr>
        <sz val="11"/>
        <rFont val="宋体"/>
        <charset val="134"/>
      </rPr>
      <t>2081</t>
    </r>
    <r>
      <rPr>
        <sz val="11"/>
        <rFont val="宋体"/>
        <charset val="134"/>
      </rPr>
      <t>6</t>
    </r>
  </si>
  <si>
    <t xml:space="preserve">      其他红十字事业支出</t>
  </si>
  <si>
    <r>
      <rPr>
        <sz val="11"/>
        <rFont val="宋体"/>
        <charset val="134"/>
      </rPr>
      <t>2081</t>
    </r>
    <r>
      <rPr>
        <sz val="11"/>
        <rFont val="宋体"/>
        <charset val="134"/>
      </rPr>
      <t>9</t>
    </r>
  </si>
  <si>
    <t xml:space="preserve">      城市最低生活保障金支出</t>
  </si>
  <si>
    <r>
      <rPr>
        <sz val="11"/>
        <rFont val="宋体"/>
        <charset val="134"/>
      </rPr>
      <t>2081</t>
    </r>
    <r>
      <rPr>
        <sz val="11"/>
        <rFont val="宋体"/>
        <charset val="134"/>
      </rPr>
      <t>9</t>
    </r>
    <r>
      <rPr>
        <sz val="11"/>
        <rFont val="宋体"/>
        <charset val="134"/>
      </rPr>
      <t>02</t>
    </r>
  </si>
  <si>
    <t xml:space="preserve">      农村最低生活保障金支出</t>
  </si>
  <si>
    <r>
      <rPr>
        <sz val="11"/>
        <rFont val="宋体"/>
        <charset val="134"/>
      </rPr>
      <t>208</t>
    </r>
    <r>
      <rPr>
        <sz val="11"/>
        <rFont val="宋体"/>
        <charset val="134"/>
      </rPr>
      <t>20</t>
    </r>
  </si>
  <si>
    <r>
      <rPr>
        <sz val="11"/>
        <rFont val="宋体"/>
        <charset val="134"/>
      </rPr>
      <t>208</t>
    </r>
    <r>
      <rPr>
        <sz val="11"/>
        <rFont val="宋体"/>
        <charset val="134"/>
      </rPr>
      <t>20</t>
    </r>
    <r>
      <rPr>
        <sz val="11"/>
        <rFont val="宋体"/>
        <charset val="134"/>
      </rPr>
      <t>01</t>
    </r>
  </si>
  <si>
    <t xml:space="preserve">      临时救助支出</t>
  </si>
  <si>
    <t>2082002</t>
  </si>
  <si>
    <t xml:space="preserve">      流浪乞讨人员救助支出</t>
  </si>
  <si>
    <r>
      <rPr>
        <sz val="11"/>
        <rFont val="宋体"/>
        <charset val="134"/>
      </rPr>
      <t>2082</t>
    </r>
    <r>
      <rPr>
        <sz val="11"/>
        <rFont val="宋体"/>
        <charset val="134"/>
      </rPr>
      <t>1</t>
    </r>
  </si>
  <si>
    <r>
      <rPr>
        <sz val="11"/>
        <rFont val="宋体"/>
        <charset val="134"/>
      </rPr>
      <t>2082</t>
    </r>
    <r>
      <rPr>
        <sz val="11"/>
        <rFont val="宋体"/>
        <charset val="134"/>
      </rPr>
      <t>1</t>
    </r>
    <r>
      <rPr>
        <sz val="11"/>
        <rFont val="宋体"/>
        <charset val="134"/>
      </rPr>
      <t>01</t>
    </r>
  </si>
  <si>
    <t xml:space="preserve">      城市特困人员供养支出</t>
  </si>
  <si>
    <t xml:space="preserve">      农村五保供养支出</t>
  </si>
  <si>
    <t xml:space="preserve">      交强险营业税补助基金支出</t>
  </si>
  <si>
    <t xml:space="preserve">      交强险罚款收入补助基金支出</t>
  </si>
  <si>
    <r>
      <rPr>
        <sz val="11"/>
        <rFont val="宋体"/>
        <charset val="134"/>
      </rPr>
      <t>2</t>
    </r>
    <r>
      <rPr>
        <sz val="11"/>
        <rFont val="宋体"/>
        <charset val="134"/>
      </rPr>
      <t>0825</t>
    </r>
  </si>
  <si>
    <t xml:space="preserve">      其他城市生活救助</t>
  </si>
  <si>
    <t xml:space="preserve">      其他农村生活救助</t>
  </si>
  <si>
    <t xml:space="preserve">  其他社会保障和就业支出</t>
  </si>
  <si>
    <t xml:space="preserve">      其他社会保障和就业支出</t>
  </si>
  <si>
    <t xml:space="preserve">      其他医疗卫生与计划生育管理事务支出</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</si>
  <si>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</si>
  <si>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</si>
  <si>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</si>
  <si>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</si>
  <si>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</si>
  <si>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</si>
  <si>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</si>
  <si>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</si>
  <si>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</si>
  <si>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</si>
  <si>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</si>
  <si>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</si>
  <si>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</si>
  <si>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</si>
  <si>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</si>
  <si>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</si>
  <si>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</si>
  <si>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</si>
  <si>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</si>
  <si>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</si>
  <si>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</si>
  <si>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</si>
  <si>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</si>
  <si>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</si>
  <si>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</si>
  <si>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</si>
  <si>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</si>
  <si>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</si>
  <si>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</si>
  <si>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</si>
  <si>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</si>
  <si>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</si>
  <si>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</si>
  <si>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</si>
  <si>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</si>
  <si>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中医（民族医）药专项</t>
  </si>
  <si>
    <t xml:space="preserve">      其他中医药支出</t>
  </si>
  <si>
    <r>
      <rPr>
        <sz val="11"/>
        <rFont val="宋体"/>
        <charset val="134"/>
      </rPr>
      <t>210</t>
    </r>
    <r>
      <rPr>
        <sz val="11"/>
        <rFont val="宋体"/>
        <charset val="134"/>
      </rPr>
      <t>07</t>
    </r>
  </si>
  <si>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</si>
  <si>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</si>
  <si>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</si>
  <si>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</si>
  <si>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</si>
  <si>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</si>
  <si>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食品安全事务</t>
  </si>
  <si>
    <t xml:space="preserve">      其他食品和药品监督管理事务支出</t>
  </si>
  <si>
    <t xml:space="preserve">      其他医疗卫生与计划生育支出</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</si>
  <si>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</si>
  <si>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</si>
  <si>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</si>
  <si>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</si>
  <si>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</si>
  <si>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</si>
  <si>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</si>
  <si>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</si>
  <si>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</si>
  <si>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</si>
  <si>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</si>
  <si>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</si>
  <si>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</si>
  <si>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</si>
  <si>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排污费安排的支出</t>
  </si>
  <si>
    <t xml:space="preserve">      其他污染防治支出</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</si>
  <si>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</si>
  <si>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</si>
  <si>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</si>
  <si>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</si>
  <si>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</si>
  <si>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</si>
  <si>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</si>
  <si>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</si>
  <si>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</si>
  <si>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</si>
  <si>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</si>
  <si>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</si>
  <si>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</si>
  <si>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</si>
  <si>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</si>
  <si>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</si>
  <si>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</si>
  <si>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</si>
  <si>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</si>
  <si>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t>
  </si>
  <si>
    <t xml:space="preserve">  能源节约利用</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</si>
  <si>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</si>
  <si>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</si>
  <si>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</si>
  <si>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</si>
  <si>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</si>
  <si>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t>
  </si>
  <si>
    <t xml:space="preserve">  循环经济</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</si>
  <si>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</si>
  <si>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</si>
  <si>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</si>
  <si>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</si>
  <si>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</si>
  <si>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</si>
  <si>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</si>
  <si>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三峡库区移民专项支出</t>
  </si>
  <si>
    <t xml:space="preserve">      农村电网建设</t>
  </si>
  <si>
    <t xml:space="preserve">      其他能源管理事务支出</t>
  </si>
  <si>
    <t xml:space="preserve">      水源地建设与保护</t>
  </si>
  <si>
    <t xml:space="preserve">      河流治理与保护</t>
  </si>
  <si>
    <t xml:space="preserve">      湖库生态环境保护</t>
  </si>
  <si>
    <t xml:space="preserve">      地下水修复与保护</t>
  </si>
  <si>
    <t xml:space="preserve">      其他江河湖库流域治理与保护</t>
  </si>
  <si>
    <t xml:space="preserve">  其他节能环保支出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</si>
  <si>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</si>
  <si>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</si>
  <si>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</si>
  <si>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</si>
  <si>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</si>
  <si>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</si>
  <si>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</si>
  <si>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</si>
  <si>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</si>
  <si>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</si>
  <si>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</si>
  <si>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</si>
  <si>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</si>
  <si>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</si>
  <si>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</si>
  <si>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</si>
  <si>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</si>
  <si>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</si>
  <si>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</si>
  <si>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</si>
  <si>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</si>
  <si>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</si>
  <si>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</si>
  <si>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</si>
  <si>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</si>
  <si>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</si>
  <si>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</si>
  <si>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</si>
  <si>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</si>
  <si>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</si>
  <si>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</si>
  <si>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</si>
  <si>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</si>
  <si>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</si>
  <si>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</si>
  <si>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</si>
  <si>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</si>
  <si>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</si>
  <si>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</si>
  <si>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</si>
  <si>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农资综合补贴</t>
  </si>
  <si>
    <t xml:space="preserve">   石油价格改革对渔业的补贴</t>
  </si>
  <si>
    <t xml:space="preserve">   对高校毕业生到基层任职补助</t>
  </si>
  <si>
    <t xml:space="preserve">   草原植被恢复费安排的支出</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</si>
  <si>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</si>
  <si>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</si>
  <si>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</si>
  <si>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</si>
  <si>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</si>
  <si>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</si>
  <si>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</si>
  <si>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</si>
  <si>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</si>
  <si>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</si>
  <si>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</si>
  <si>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</si>
  <si>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</si>
  <si>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</si>
  <si>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</si>
  <si>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</si>
  <si>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</si>
  <si>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</si>
  <si>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</si>
  <si>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</si>
  <si>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</si>
  <si>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</si>
  <si>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</si>
  <si>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</si>
  <si>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森林保险保费补贴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</si>
  <si>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</si>
  <si>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</si>
  <si>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</si>
  <si>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</si>
  <si>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</si>
  <si>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</si>
  <si>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</si>
  <si>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</si>
  <si>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</si>
  <si>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</si>
  <si>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</si>
  <si>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</si>
  <si>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</si>
  <si>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</si>
  <si>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</si>
  <si>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</si>
  <si>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</si>
  <si>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</si>
  <si>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</si>
  <si>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</si>
  <si>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</si>
  <si>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</si>
  <si>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</si>
  <si>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</si>
  <si>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</si>
  <si>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</si>
  <si>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</si>
  <si>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</si>
  <si>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</si>
  <si>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</si>
  <si>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</si>
  <si>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</si>
  <si>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</si>
  <si>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</si>
  <si>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</si>
  <si>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</si>
  <si>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</si>
  <si>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</si>
  <si>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</si>
  <si>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</si>
  <si>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</si>
  <si>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</si>
  <si>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</si>
  <si>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</si>
  <si>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</si>
  <si>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</si>
  <si>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</si>
  <si>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</si>
  <si>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</si>
  <si>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</si>
  <si>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</si>
  <si>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</si>
  <si>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</si>
  <si>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</si>
  <si>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促进金融支农支出</t>
  </si>
  <si>
    <t xml:space="preserve">   支持农村金融机构</t>
  </si>
  <si>
    <t xml:space="preserve">   涉农贷款增量奖励</t>
  </si>
  <si>
    <t xml:space="preserve">   其他金融支农支持</t>
  </si>
  <si>
    <t xml:space="preserve">    目标价格补贴</t>
  </si>
  <si>
    <r>
      <rPr>
        <sz val="11"/>
        <rFont val="宋体"/>
        <charset val="134"/>
      </rPr>
      <t>213</t>
    </r>
    <r>
      <rPr>
        <sz val="11"/>
        <rFont val="宋体"/>
        <charset val="134"/>
      </rPr>
      <t>0</t>
    </r>
    <r>
      <rPr>
        <sz val="11"/>
        <rFont val="宋体"/>
        <charset val="134"/>
      </rPr>
      <t>9</t>
    </r>
  </si>
  <si>
    <t xml:space="preserve">   棉花目标价格补贴</t>
  </si>
  <si>
    <t xml:space="preserve">   大豆目标价格补贴</t>
  </si>
  <si>
    <t xml:space="preserve">   其他目标价格补贴</t>
  </si>
  <si>
    <t xml:space="preserve">    其他农林水事务支出</t>
  </si>
  <si>
    <t xml:space="preserve">   化解其他公益性乡村债务支出</t>
  </si>
  <si>
    <t xml:space="preserve">   其他农林水事务支出</t>
  </si>
  <si>
    <t xml:space="preserve">    公路水路运输</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</si>
  <si>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</si>
  <si>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</si>
  <si>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</si>
  <si>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</si>
  <si>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</si>
  <si>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</si>
  <si>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</si>
  <si>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</si>
  <si>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</si>
  <si>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</si>
  <si>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</si>
  <si>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</si>
  <si>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</si>
  <si>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</si>
  <si>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</si>
  <si>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</si>
  <si>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</si>
  <si>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</si>
  <si>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</si>
  <si>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</si>
  <si>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</si>
  <si>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</si>
  <si>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</si>
  <si>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</si>
  <si>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</si>
  <si>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</si>
  <si>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</si>
  <si>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</si>
  <si>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</si>
  <si>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</si>
  <si>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</si>
  <si>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</si>
  <si>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</si>
  <si>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</si>
  <si>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</si>
  <si>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</si>
  <si>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</si>
  <si>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</si>
  <si>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</si>
  <si>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</si>
  <si>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石油价格改革对交通运输的补贴</t>
  </si>
  <si>
    <t xml:space="preserve">   对城市公交的补贴</t>
  </si>
  <si>
    <t xml:space="preserve">   对农村道路客运的补贴</t>
  </si>
  <si>
    <t xml:space="preserve">   对出租车的补贴</t>
  </si>
  <si>
    <t xml:space="preserve">   石油价格改革补贴其他支出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</si>
  <si>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</si>
  <si>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</si>
  <si>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</si>
  <si>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</si>
  <si>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</si>
  <si>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</si>
  <si>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</si>
  <si>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</si>
  <si>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</si>
  <si>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</si>
  <si>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</si>
  <si>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</si>
  <si>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</si>
  <si>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</si>
  <si>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</si>
  <si>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</si>
  <si>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</si>
  <si>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</si>
  <si>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</si>
  <si>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</si>
  <si>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</si>
  <si>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</si>
  <si>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</si>
  <si>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</si>
  <si>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</si>
  <si>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</si>
  <si>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</si>
  <si>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</si>
  <si>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</si>
  <si>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</si>
  <si>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</si>
  <si>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</si>
  <si>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</si>
  <si>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</si>
  <si>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r>
      <rPr>
        <sz val="11"/>
        <rFont val="宋体"/>
        <charset val="134"/>
      </rPr>
      <t>2150</t>
    </r>
    <r>
      <rPr>
        <sz val="11"/>
        <rFont val="宋体"/>
        <charset val="134"/>
      </rPr>
      <t>5</t>
    </r>
  </si>
  <si>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</si>
  <si>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</si>
  <si>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</si>
  <si>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</si>
  <si>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</si>
  <si>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</si>
  <si>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</si>
  <si>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</si>
  <si>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</si>
  <si>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</si>
  <si>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</si>
  <si>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</si>
  <si>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</si>
  <si>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</si>
  <si>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</si>
  <si>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</si>
  <si>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</si>
  <si>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</si>
  <si>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</si>
  <si>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</si>
  <si>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</si>
  <si>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</si>
  <si>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</si>
  <si>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建设项目贷款贴息</t>
  </si>
  <si>
    <t xml:space="preserve">   中药材扶持资金支出</t>
  </si>
  <si>
    <t xml:space="preserve">   重点产业振兴和技术改造项目贷款贴息</t>
  </si>
  <si>
    <t xml:space="preserve">   其他资源勘探信息等支出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</si>
  <si>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</si>
  <si>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</si>
  <si>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</si>
  <si>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</si>
  <si>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</si>
  <si>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</si>
  <si>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</si>
  <si>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</si>
  <si>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</si>
  <si>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</si>
  <si>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</si>
  <si>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</si>
  <si>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</si>
  <si>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</si>
  <si>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</si>
  <si>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</si>
  <si>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r>
      <rPr>
        <sz val="12"/>
        <rFont val="宋体"/>
        <charset val="134"/>
      </rPr>
      <t>217</t>
    </r>
  </si>
  <si>
    <t xml:space="preserve">    金融部门行政支出</t>
  </si>
  <si>
    <t xml:space="preserve">    金融发展支出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</si>
  <si>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</si>
  <si>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</si>
  <si>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</si>
  <si>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</si>
  <si>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</si>
  <si>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</si>
  <si>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</si>
  <si>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</si>
  <si>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</si>
  <si>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</si>
  <si>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</si>
  <si>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</si>
  <si>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</si>
  <si>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</si>
  <si>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</si>
  <si>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</si>
  <si>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</si>
  <si>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</si>
  <si>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</si>
  <si>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</si>
  <si>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</si>
  <si>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</si>
  <si>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</si>
  <si>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</si>
  <si>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矿产资源专项收入安排的支出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</si>
  <si>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</si>
  <si>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</si>
  <si>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</si>
  <si>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</si>
  <si>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</si>
  <si>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</si>
  <si>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</si>
  <si>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</si>
  <si>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</si>
  <si>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</si>
  <si>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</si>
  <si>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</si>
  <si>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</si>
  <si>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</si>
  <si>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</si>
  <si>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</si>
  <si>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</si>
  <si>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</si>
  <si>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</si>
  <si>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</si>
  <si>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</si>
  <si>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</si>
  <si>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</si>
  <si>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</si>
  <si>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</si>
  <si>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</si>
  <si>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</si>
  <si>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2200411</t>
  </si>
  <si>
    <t xml:space="preserve">   地震环境探察</t>
  </si>
  <si>
    <t xml:space="preserve">   防震减灾信息管理</t>
  </si>
  <si>
    <t>2200413</t>
  </si>
  <si>
    <t xml:space="preserve">   防震减灾基础管理</t>
  </si>
  <si>
    <t xml:space="preserve">   地震事业机构</t>
  </si>
  <si>
    <t xml:space="preserve">   其他地震事务支出</t>
  </si>
  <si>
    <t xml:space="preserve">    气象事务</t>
  </si>
  <si>
    <t xml:space="preserve">   气象事业机构</t>
  </si>
  <si>
    <t xml:space="preserve">   气象技术研究应用</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</si>
  <si>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</si>
  <si>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</si>
  <si>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</si>
  <si>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</si>
  <si>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</si>
  <si>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</si>
  <si>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</si>
  <si>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</si>
  <si>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</si>
  <si>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</si>
  <si>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</si>
  <si>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</si>
  <si>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</si>
  <si>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</si>
  <si>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</si>
  <si>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</si>
  <si>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</si>
  <si>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</si>
  <si>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</si>
  <si>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</si>
  <si>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</si>
  <si>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</si>
  <si>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</si>
  <si>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</si>
  <si>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</si>
  <si>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</si>
  <si>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</si>
  <si>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</si>
  <si>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</si>
  <si>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</si>
  <si>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</si>
  <si>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</si>
  <si>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</si>
  <si>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</si>
  <si>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</si>
  <si>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</si>
  <si>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</si>
  <si>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</si>
  <si>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</si>
  <si>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</si>
  <si>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</si>
  <si>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</si>
  <si>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</si>
  <si>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</si>
  <si>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</si>
  <si>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</si>
  <si>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</si>
  <si>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</si>
  <si>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22301</t>
  </si>
  <si>
    <t xml:space="preserve">    能源储备</t>
  </si>
  <si>
    <t>2230101</t>
  </si>
  <si>
    <t xml:space="preserve">   石油储备支出</t>
  </si>
  <si>
    <t>2230102</t>
  </si>
  <si>
    <t xml:space="preserve">   国家留成油串换石油储备支出</t>
  </si>
  <si>
    <t>2230103</t>
  </si>
  <si>
    <t xml:space="preserve">   天然铀能源储备</t>
  </si>
  <si>
    <t>2230104</t>
  </si>
  <si>
    <t xml:space="preserve">   煤炭储备</t>
  </si>
  <si>
    <t>2230199</t>
  </si>
  <si>
    <t xml:space="preserve">   其他能源储备</t>
  </si>
  <si>
    <t>22302</t>
  </si>
  <si>
    <t xml:space="preserve">    粮油储备</t>
  </si>
  <si>
    <t>2230201</t>
  </si>
  <si>
    <t xml:space="preserve">   储备粮油补贴支出</t>
  </si>
  <si>
    <t>2230202</t>
  </si>
  <si>
    <t xml:space="preserve">   储备粮油差价补贴</t>
  </si>
  <si>
    <t>2220403</t>
  </si>
  <si>
    <t xml:space="preserve">   储备粮（油）库建设</t>
  </si>
  <si>
    <t xml:space="preserve">   最低收购价政策支出</t>
  </si>
  <si>
    <t>2230299</t>
  </si>
  <si>
    <t xml:space="preserve">   其他粮油储备支出</t>
  </si>
  <si>
    <t>22303</t>
  </si>
  <si>
    <t xml:space="preserve">    重要商品储备</t>
  </si>
  <si>
    <t>2230301</t>
  </si>
  <si>
    <t xml:space="preserve">   棉花储备</t>
  </si>
  <si>
    <t>2230302</t>
  </si>
  <si>
    <t xml:space="preserve">   食糖储备</t>
  </si>
  <si>
    <t>2220503</t>
  </si>
  <si>
    <t xml:space="preserve">   肉类储备</t>
  </si>
  <si>
    <t>2220504</t>
  </si>
  <si>
    <t xml:space="preserve">   化肥储备</t>
  </si>
  <si>
    <t>2230305</t>
  </si>
  <si>
    <t xml:space="preserve">   农药储备</t>
  </si>
  <si>
    <t>2230306</t>
  </si>
  <si>
    <t xml:space="preserve">   边销茶储备</t>
  </si>
  <si>
    <t>2230307</t>
  </si>
  <si>
    <t xml:space="preserve">   羊毛储备</t>
  </si>
  <si>
    <t xml:space="preserve">   医药储备</t>
  </si>
  <si>
    <t>2230309</t>
  </si>
  <si>
    <t xml:space="preserve">   食盐储备</t>
  </si>
  <si>
    <t>2230310</t>
  </si>
  <si>
    <t xml:space="preserve">   战略物资储备</t>
  </si>
  <si>
    <t>2230399</t>
  </si>
  <si>
    <t xml:space="preserve">   其他重要商品储备支出</t>
  </si>
  <si>
    <t xml:space="preserve">    地方向国外借款还本</t>
  </si>
  <si>
    <t xml:space="preserve">    国内债务付息</t>
  </si>
  <si>
    <t xml:space="preserve">    国外债务付息</t>
  </si>
  <si>
    <t xml:space="preserve">    补充还贷准备金</t>
  </si>
  <si>
    <t xml:space="preserve">    地方政府债券付息</t>
  </si>
  <si>
    <t xml:space="preserve">    年初预留</t>
  </si>
  <si>
    <t>空</t>
  </si>
  <si>
    <t xml:space="preserve">  返还性支出</t>
  </si>
  <si>
    <t xml:space="preserve">  一般性转移支付</t>
  </si>
  <si>
    <t xml:space="preserve">    一般性上解支出</t>
  </si>
  <si>
    <t xml:space="preserve">    补助下级一般性转移支付</t>
  </si>
  <si>
    <t xml:space="preserve">  专项转移支付</t>
  </si>
  <si>
    <t xml:space="preserve">    专项上解支出</t>
  </si>
  <si>
    <t xml:space="preserve">    补助下级专项支出</t>
  </si>
  <si>
    <t xml:space="preserve">  上年结转支出</t>
  </si>
  <si>
    <t xml:space="preserve">  年终结余</t>
  </si>
  <si>
    <t>2015年度云南省本级一般公共预算支出预算变动及结余、结转情况表</t>
  </si>
  <si>
    <t>决算03表</t>
  </si>
  <si>
    <t>预算科目</t>
  </si>
  <si>
    <t>预算结余</t>
  </si>
  <si>
    <t>结转下年
使用数</t>
  </si>
  <si>
    <t>债务收入</t>
  </si>
  <si>
    <t>债务转贷收入</t>
  </si>
  <si>
    <t>债务转贷支出</t>
  </si>
  <si>
    <t>一般公共服务支出</t>
  </si>
  <si>
    <t xml:space="preserve">    其他外交管理事务支出</t>
  </si>
  <si>
    <t>公共安全支出</t>
  </si>
  <si>
    <t>教育支出</t>
  </si>
  <si>
    <t>科学技术支出</t>
  </si>
  <si>
    <t>文化体育与传媒支出</t>
  </si>
  <si>
    <t>社会保障和就业支出</t>
  </si>
  <si>
    <t xml:space="preserve">  其他生活救助(款)</t>
  </si>
  <si>
    <t>医疗卫生与计划生育支出</t>
  </si>
  <si>
    <t>节能环保支出</t>
  </si>
  <si>
    <t xml:space="preserve">    其中:排污费安排的支出</t>
  </si>
  <si>
    <t>城乡社区支出</t>
  </si>
  <si>
    <t>农林水支出</t>
  </si>
  <si>
    <t xml:space="preserve">    其中:水资源费安排的支出</t>
  </si>
  <si>
    <t>交通运输支出</t>
  </si>
  <si>
    <t>资源勘探信息等支出</t>
  </si>
  <si>
    <t>商业服务业等支出</t>
  </si>
  <si>
    <t>金融支出</t>
  </si>
  <si>
    <t xml:space="preserve">  金融调控支出</t>
  </si>
  <si>
    <t xml:space="preserve">  其他支出(款)</t>
  </si>
  <si>
    <t>国土海洋气象等支出</t>
  </si>
  <si>
    <t xml:space="preserve">    其中:矿产资源专项收入安排的支出</t>
  </si>
  <si>
    <t xml:space="preserve">    其中:海域使用金支出</t>
  </si>
  <si>
    <t>住房保障支出</t>
  </si>
  <si>
    <t>粮油物资储备支出</t>
  </si>
  <si>
    <t xml:space="preserve">  地方政府债务付息支出</t>
  </si>
  <si>
    <t>债务发行费用支出</t>
  </si>
  <si>
    <t xml:space="preserve">  地方政府债务发行费用支出</t>
  </si>
  <si>
    <t>合       计</t>
  </si>
  <si>
    <t>2015年度云南省一般公共预算支出决算功能分类明细表</t>
  </si>
  <si>
    <t>决算05表</t>
  </si>
  <si>
    <t>外交支出</t>
  </si>
  <si>
    <t xml:space="preserve">  外交管理事务</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</si>
  <si>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</si>
  <si>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</si>
  <si>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</si>
  <si>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</si>
  <si>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</si>
  <si>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</si>
  <si>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</si>
  <si>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</si>
  <si>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</si>
  <si>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</si>
  <si>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</si>
  <si>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</si>
  <si>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</si>
  <si>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</si>
  <si>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</si>
  <si>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</si>
  <si>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</si>
  <si>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</si>
  <si>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</si>
  <si>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</si>
  <si>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</si>
  <si>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</si>
  <si>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</si>
  <si>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</si>
  <si>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</si>
  <si>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</si>
  <si>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</si>
  <si>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</si>
  <si>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</si>
  <si>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</si>
  <si>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</si>
  <si>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</si>
  <si>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</si>
  <si>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</si>
  <si>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其他国防支出(项)</t>
  </si>
  <si>
    <t xml:space="preserve">    其他公共安全支出(项)</t>
  </si>
  <si>
    <t xml:space="preserve">    其他消防</t>
  </si>
  <si>
    <t xml:space="preserve">    其他教育支出(项)</t>
  </si>
  <si>
    <t xml:space="preserve">    科技重大专项(项)</t>
  </si>
  <si>
    <t xml:space="preserve">  其他医疗卫生与计划生育支出(款)</t>
  </si>
  <si>
    <t xml:space="preserve">    已垦草原退耕还草(项)</t>
  </si>
  <si>
    <t xml:space="preserve">    能源节约利用(项)</t>
  </si>
  <si>
    <t xml:space="preserve">    可再生能源(项)</t>
  </si>
  <si>
    <t xml:space="preserve">    循环经济(项)</t>
  </si>
  <si>
    <t xml:space="preserve">    其他节能环保支出(项)</t>
  </si>
  <si>
    <t xml:space="preserve">    城乡社区规划与管理(项)</t>
  </si>
  <si>
    <t xml:space="preserve">    城乡社区环境卫生(项)</t>
  </si>
  <si>
    <t xml:space="preserve">    建设市场管理与监督(项)</t>
  </si>
  <si>
    <t xml:space="preserve">    其他城乡社区支出(项)</t>
  </si>
  <si>
    <t xml:space="preserve">    国务院安委会专项</t>
  </si>
  <si>
    <t xml:space="preserve">    中央企业专项管理</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</si>
  <si>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</si>
  <si>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</si>
  <si>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</si>
  <si>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</si>
  <si>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</si>
  <si>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</si>
  <si>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</si>
  <si>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</si>
  <si>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</si>
  <si>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</si>
  <si>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</si>
  <si>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</si>
  <si>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</si>
  <si>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商业银行贷款贴息</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</si>
  <si>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</si>
  <si>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</si>
  <si>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</si>
  <si>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</si>
  <si>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</si>
  <si>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其他金融支出(项)</t>
  </si>
  <si>
    <t>其他支出(类)</t>
  </si>
  <si>
    <t xml:space="preserve">    其他支出(项)</t>
  </si>
  <si>
    <t>债务付息支出</t>
  </si>
  <si>
    <t xml:space="preserve">    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</si>
  <si>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</si>
  <si>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</si>
  <si>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</si>
  <si>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</si>
  <si>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2280201</t>
  </si>
  <si>
    <t>2280202</t>
  </si>
  <si>
    <t xml:space="preserve">    一般债务发行费用支出</t>
  </si>
  <si>
    <t>本 年 支 出 合 计</t>
  </si>
  <si>
    <t>2015年度云南省本级一般公共预算支出决算功能分类明细表</t>
  </si>
  <si>
    <t>2015年云南省政府性基金预算支出表</t>
  </si>
  <si>
    <t>表三十四</t>
  </si>
  <si>
    <r>
      <rPr>
        <b/>
        <sz val="12"/>
        <rFont val="宋体"/>
        <charset val="134"/>
      </rPr>
      <t>项</t>
    </r>
    <r>
      <rPr>
        <b/>
        <sz val="12"/>
        <rFont val="宋体"/>
        <charset val="134"/>
      </rPr>
      <t>目</t>
    </r>
  </si>
  <si>
    <t>2014年
快报完成数</t>
  </si>
  <si>
    <t>比2014年快报数增幅</t>
  </si>
  <si>
    <t>一、文化体育与传媒支出</t>
  </si>
  <si>
    <t xml:space="preserve">    国家电影事业发展专项资金支出</t>
  </si>
  <si>
    <t>二、社会保障和就业支出</t>
  </si>
  <si>
    <t xml:space="preserve">    大中型水库移民后期扶持基金支出</t>
  </si>
  <si>
    <t xml:space="preserve">    小型水库移民扶助基金支出</t>
  </si>
  <si>
    <t>三、节能环保支出</t>
  </si>
  <si>
    <t xml:space="preserve">    可再生能源电价附加收入安排的支出</t>
  </si>
  <si>
    <t xml:space="preserve">    废弃电器电子产品处理基金支出</t>
  </si>
  <si>
    <t>四、城乡社区支出</t>
  </si>
  <si>
    <t xml:space="preserve">    政府住房基金支出</t>
  </si>
  <si>
    <t xml:space="preserve">    国有土地使用权出让收入安排的支出</t>
  </si>
  <si>
    <t xml:space="preserve">    城市公用事业附加安排的支出</t>
  </si>
  <si>
    <t xml:space="preserve">    国有土地收益基金支出</t>
  </si>
  <si>
    <t xml:space="preserve">    农业土地开发资金支出</t>
  </si>
  <si>
    <t xml:space="preserve">    新增建设用地有偿使用费安排的支出</t>
  </si>
  <si>
    <t xml:space="preserve">    城市基础设施配套费安排的支出</t>
  </si>
  <si>
    <t>五、农林水支出</t>
  </si>
  <si>
    <t xml:space="preserve">    新菜地开发建设基金支出</t>
  </si>
  <si>
    <t xml:space="preserve">    大中型水库库区基金支出</t>
  </si>
  <si>
    <t xml:space="preserve">    三峡水库库区基金支出</t>
  </si>
  <si>
    <t xml:space="preserve">    南水北调工程基金支出</t>
  </si>
  <si>
    <t xml:space="preserve">    国家重大水利工程建设基金支出</t>
  </si>
  <si>
    <t xml:space="preserve">    水土保持补偿费安排的支出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</si>
  <si>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</si>
  <si>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</si>
  <si>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</si>
  <si>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</si>
  <si>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</si>
  <si>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</si>
  <si>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</si>
  <si>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七、资源勘探信息等支出</t>
  </si>
  <si>
    <t xml:space="preserve">    散装水泥专项资金支出</t>
  </si>
  <si>
    <t xml:space="preserve">    新型墙体材料专项基金支出</t>
  </si>
  <si>
    <t xml:space="preserve">    农网还贷资金支出</t>
  </si>
  <si>
    <t xml:space="preserve">    电力改革预留资产变现收入安排的支出</t>
  </si>
  <si>
    <t>八、商业服务业等支出</t>
  </si>
  <si>
    <t xml:space="preserve">    旅游发展基金支出</t>
  </si>
  <si>
    <t>九、其他支出</t>
  </si>
  <si>
    <t xml:space="preserve">    其他政府性基金支出</t>
  </si>
  <si>
    <t xml:space="preserve">    彩票发行销售机构业务费安排的支出</t>
  </si>
  <si>
    <t xml:space="preserve">    彩票公益金安排的支出</t>
  </si>
  <si>
    <t xml:space="preserve">  政府性基金转移支出</t>
  </si>
  <si>
    <t>2015年云南省省本级政府性基金预算支出表</t>
  </si>
  <si>
    <t>表三十八</t>
  </si>
  <si>
    <t>2014年
年初预算数</t>
  </si>
  <si>
    <t>比2014年年初
预算数增幅</t>
  </si>
  <si>
    <t xml:space="preserve">      资助国产影片放映</t>
  </si>
  <si>
    <t xml:space="preserve">      资助城市影院</t>
  </si>
  <si>
    <t xml:space="preserve">      资助少数民族电影译制</t>
  </si>
  <si>
    <t xml:space="preserve">      其他国家电影事业发展专项资金支出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</si>
  <si>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</si>
  <si>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</si>
  <si>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</si>
  <si>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</si>
  <si>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</si>
  <si>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</si>
  <si>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</si>
  <si>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</si>
  <si>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</si>
  <si>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管理费用支出</t>
  </si>
  <si>
    <t xml:space="preserve">      廉租住房支出</t>
  </si>
  <si>
    <t xml:space="preserve">      公共租赁住房支出</t>
  </si>
  <si>
    <t xml:space="preserve">      公共租赁住房维护和管理支出</t>
  </si>
  <si>
    <t xml:space="preserve">      保障性住房租金补贴</t>
  </si>
  <si>
    <t xml:space="preserve">      其他政府住房基金支出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</si>
  <si>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</si>
  <si>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</si>
  <si>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</si>
  <si>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</si>
  <si>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</si>
  <si>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</si>
  <si>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</si>
  <si>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</si>
  <si>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其他国有土地使用权出让收入安排的支出</t>
  </si>
  <si>
    <t xml:space="preserve">      城市公共设施</t>
  </si>
  <si>
    <t xml:space="preserve">      城市环境卫生</t>
  </si>
  <si>
    <t xml:space="preserve">      公有房屋</t>
  </si>
  <si>
    <t xml:space="preserve">      城市防洪</t>
  </si>
  <si>
    <t xml:space="preserve">      其他城市公用事业附加安排的支出</t>
  </si>
  <si>
    <t>　    征地和拆迁补偿支出</t>
  </si>
  <si>
    <t>　    土地开发支出</t>
  </si>
  <si>
    <t>　    其他国有土地收益基金支出</t>
  </si>
  <si>
    <t xml:space="preserve">      耕地开发专项支出</t>
  </si>
  <si>
    <t xml:space="preserve">      基本农田建设和保护支出</t>
  </si>
  <si>
    <t xml:space="preserve">      土地整理支出</t>
  </si>
  <si>
    <t xml:space="preserve">      用于地震灾后恢复重建的支出</t>
  </si>
  <si>
    <t xml:space="preserve">      其他城市基础设施配套费安排的支出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</si>
  <si>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</si>
  <si>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</si>
  <si>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</si>
  <si>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</si>
  <si>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</si>
  <si>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</si>
  <si>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</si>
  <si>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</si>
  <si>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</si>
  <si>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</si>
  <si>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</si>
  <si>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偿还南水北调工程贷款本息</t>
  </si>
  <si>
    <t xml:space="preserve">      三峡工程后续工作</t>
  </si>
  <si>
    <t xml:space="preserve">      地方重大水利工程建设</t>
  </si>
  <si>
    <t xml:space="preserve">      其他重大水利工程建设基金支出</t>
  </si>
  <si>
    <t xml:space="preserve">      综合治理和生态修复</t>
  </si>
  <si>
    <t xml:space="preserve">      预防保护和监督管理</t>
  </si>
  <si>
    <t xml:space="preserve">      其他水土保持补偿费安排的支出</t>
  </si>
  <si>
    <t xml:space="preserve">   铁路运输</t>
  </si>
  <si>
    <t xml:space="preserve">      铁路资产变现收入安排的支出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</si>
  <si>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</si>
  <si>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</si>
  <si>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</si>
  <si>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</si>
  <si>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</si>
  <si>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</si>
  <si>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</si>
  <si>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</si>
  <si>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</si>
  <si>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</si>
  <si>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</si>
  <si>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</si>
  <si>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</si>
  <si>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</si>
  <si>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</si>
  <si>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</si>
  <si>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</si>
  <si>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</si>
  <si>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</si>
  <si>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</si>
  <si>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</si>
  <si>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</si>
  <si>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</si>
  <si>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</si>
  <si>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</si>
  <si>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</si>
  <si>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</si>
  <si>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</si>
  <si>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</si>
  <si>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民航科教和信息</t>
  </si>
  <si>
    <t xml:space="preserve">      民航节能减排</t>
  </si>
  <si>
    <t xml:space="preserve">      通用航空发展</t>
  </si>
  <si>
    <t xml:space="preserve">      征管经费</t>
  </si>
  <si>
    <t xml:space="preserve">      其他民航发展基金支出</t>
  </si>
  <si>
    <t xml:space="preserve">      无线电频率占用费安排的支出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</si>
  <si>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</si>
  <si>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</si>
  <si>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</si>
  <si>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</si>
  <si>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</si>
  <si>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</si>
  <si>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</si>
  <si>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</si>
  <si>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</si>
  <si>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</si>
  <si>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</si>
  <si>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地方农网还贷资金支出</t>
  </si>
  <si>
    <t xml:space="preserve">      其他农网还贷资金支出</t>
  </si>
  <si>
    <t xml:space="preserve">      宣传促销</t>
  </si>
  <si>
    <t xml:space="preserve">      行业规划</t>
  </si>
  <si>
    <t xml:space="preserve">      旅游事业补助</t>
  </si>
  <si>
    <t xml:space="preserve">      地方旅游开发项目补助</t>
  </si>
  <si>
    <t xml:space="preserve">      其他旅游发展基金支出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</si>
  <si>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</si>
  <si>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</si>
  <si>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</si>
  <si>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</si>
  <si>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</si>
  <si>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</si>
  <si>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</si>
  <si>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</si>
  <si>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</si>
  <si>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</si>
  <si>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</si>
  <si>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</si>
  <si>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</si>
  <si>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</si>
  <si>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</si>
  <si>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</si>
  <si>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用于城乡医疗求助的的彩票公益金支出</t>
  </si>
  <si>
    <t xml:space="preserve">      用于其他社会公益事业的彩票公益金支出</t>
  </si>
  <si>
    <t xml:space="preserve">  政府性基金转移支付</t>
  </si>
  <si>
    <t>2015年度云南省政府性基金支出预算变动情况表</t>
  </si>
  <si>
    <t>决算11表</t>
  </si>
  <si>
    <t xml:space="preserve">    污水处理费及对应专项债务收入安排的支出</t>
  </si>
  <si>
    <t xml:space="preserve">  海南省高等级公路车辆通行附加费及对应专项债务收入安排的支出</t>
  </si>
  <si>
    <t xml:space="preserve">    无线电频率占用费安排的支出</t>
  </si>
  <si>
    <t>十、债务付息支出</t>
  </si>
  <si>
    <t>十一、债务发行费用支出</t>
  </si>
  <si>
    <t>合           计</t>
  </si>
  <si>
    <t>2015年度云南省本级政府性基金支出预算变动情况表</t>
  </si>
  <si>
    <t>预算数</t>
  </si>
  <si>
    <t xml:space="preserve">变         动         项         目					</t>
  </si>
  <si>
    <t>小    计</t>
  </si>
  <si>
    <t>专项补助</t>
  </si>
  <si>
    <t>债务(转贷)收入</t>
  </si>
  <si>
    <t>动用上
年结余</t>
  </si>
  <si>
    <t>本年超、短收安排</t>
  </si>
  <si>
    <t>调入资金</t>
  </si>
  <si>
    <t>补助下级专款</t>
  </si>
  <si>
    <t>增加(减少)
预算指标</t>
  </si>
  <si>
    <t xml:space="preserve">  可再生能源电价附加收入安排的支出</t>
  </si>
  <si>
    <t xml:space="preserve">  污水处理费及对应专项债务收入安排的支出</t>
  </si>
  <si>
    <t>2015年云南省省本级一般公共预算支出执行情况表</t>
  </si>
  <si>
    <t xml:space="preserve">表六 </t>
  </si>
  <si>
    <t>项               目</t>
  </si>
  <si>
    <t>22808</t>
  </si>
  <si>
    <t>22809</t>
  </si>
  <si>
    <t>22810</t>
  </si>
  <si>
    <t>22813</t>
  </si>
  <si>
    <r>
      <rPr>
        <sz val="11"/>
        <rFont val="宋体"/>
        <charset val="134"/>
      </rPr>
      <t xml:space="preserve">  </t>
    </r>
    <r>
      <rPr>
        <sz val="11"/>
        <rFont val="宋体"/>
        <charset val="134"/>
      </rPr>
      <t>滇中新区体制过渡期清算划转支出</t>
    </r>
  </si>
  <si>
    <t>2015年云南省一般公共预算支出表</t>
  </si>
  <si>
    <t>表二十六</t>
  </si>
  <si>
    <r>
      <rPr>
        <b/>
        <sz val="11"/>
        <rFont val="宋体"/>
        <charset val="134"/>
      </rPr>
      <t>2014</t>
    </r>
    <r>
      <rPr>
        <b/>
        <sz val="11"/>
        <rFont val="宋体"/>
        <charset val="134"/>
      </rPr>
      <t>年年快报完成数</t>
    </r>
  </si>
  <si>
    <r>
      <rPr>
        <b/>
        <sz val="12"/>
        <rFont val="宋体"/>
        <charset val="134"/>
      </rPr>
      <t>201</t>
    </r>
    <r>
      <rPr>
        <b/>
        <sz val="12"/>
        <rFont val="宋体"/>
        <charset val="134"/>
      </rPr>
      <t>5</t>
    </r>
    <r>
      <rPr>
        <b/>
        <sz val="12"/>
        <rFont val="宋体"/>
        <charset val="134"/>
      </rPr>
      <t>年预算数</t>
    </r>
  </si>
  <si>
    <r>
      <rPr>
        <b/>
        <sz val="12"/>
        <rFont val="宋体"/>
        <charset val="134"/>
      </rPr>
      <t>比2014</t>
    </r>
    <r>
      <rPr>
        <b/>
        <sz val="12"/>
        <rFont val="宋体"/>
        <charset val="134"/>
      </rPr>
      <t>年快报数增幅</t>
    </r>
  </si>
  <si>
    <t xml:space="preserve">      其他政府办公厅(室)及相关机构事务支出</t>
  </si>
  <si>
    <t xml:space="preserve">    对外合作与交流</t>
  </si>
  <si>
    <t xml:space="preserve">  行政运行</t>
  </si>
  <si>
    <t xml:space="preserve">  一般行政管理事务</t>
  </si>
  <si>
    <t xml:space="preserve">  机关服务</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</si>
  <si>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</si>
  <si>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</si>
  <si>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</si>
  <si>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</si>
  <si>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</si>
  <si>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</si>
  <si>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</si>
  <si>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</si>
  <si>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</si>
  <si>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</si>
  <si>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</si>
  <si>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</si>
  <si>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</si>
  <si>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</si>
  <si>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</si>
  <si>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</si>
  <si>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</si>
  <si>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</si>
  <si>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</si>
  <si>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</si>
  <si>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</si>
  <si>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</si>
  <si>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</si>
  <si>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</si>
  <si>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</si>
  <si>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</si>
  <si>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</si>
  <si>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</si>
  <si>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</si>
  <si>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</si>
  <si>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</si>
  <si>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</si>
  <si>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</si>
  <si>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</si>
  <si>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</si>
  <si>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行政运行</t>
  </si>
  <si>
    <t xml:space="preserve"> 一般行政管理事务</t>
  </si>
  <si>
    <t xml:space="preserve"> 机关服务</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</si>
  <si>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</si>
  <si>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</si>
  <si>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</si>
  <si>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</si>
  <si>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</si>
  <si>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专项基础科研</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</si>
  <si>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</si>
  <si>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</si>
  <si>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</si>
  <si>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</si>
  <si>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</si>
  <si>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</si>
  <si>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</si>
  <si>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</si>
  <si>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</si>
  <si>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</si>
  <si>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</si>
  <si>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</si>
  <si>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</si>
  <si>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</si>
  <si>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</si>
  <si>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</si>
  <si>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</si>
  <si>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</si>
  <si>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</si>
  <si>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</si>
  <si>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</si>
  <si>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</si>
  <si>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</si>
  <si>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科技奖励</t>
  </si>
  <si>
    <t xml:space="preserve"> 转制科研机构</t>
  </si>
  <si>
    <t xml:space="preserve"> 其他科学技术支出</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</si>
  <si>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</si>
  <si>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</si>
  <si>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</si>
  <si>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</si>
  <si>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</si>
  <si>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</si>
  <si>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</si>
  <si>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</si>
  <si>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</si>
  <si>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</si>
  <si>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</si>
  <si>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</si>
  <si>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</si>
  <si>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</si>
  <si>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</si>
  <si>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</si>
  <si>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</si>
  <si>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</si>
  <si>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</si>
  <si>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</si>
  <si>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</si>
  <si>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</si>
  <si>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</si>
  <si>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</si>
  <si>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其他广播影视支出</t>
  </si>
  <si>
    <t xml:space="preserve"> 新闻通讯</t>
  </si>
  <si>
    <t xml:space="preserve"> 出版发行</t>
  </si>
  <si>
    <t xml:space="preserve"> 版权管理</t>
  </si>
  <si>
    <t xml:space="preserve"> 出版市场管理</t>
  </si>
  <si>
    <t xml:space="preserve"> 其他新闻出版支出</t>
  </si>
  <si>
    <t xml:space="preserve"> 宣传文化发展专项支出</t>
  </si>
  <si>
    <t xml:space="preserve"> 文化产业发展专项支出</t>
  </si>
  <si>
    <t xml:space="preserve"> 其他文化体育与传媒支出</t>
  </si>
  <si>
    <t xml:space="preserve"> 综合业务管理</t>
  </si>
  <si>
    <t xml:space="preserve"> 劳动保障监察</t>
  </si>
  <si>
    <t xml:space="preserve"> 就业管理事务</t>
  </si>
  <si>
    <t xml:space="preserve"> 社会保险业务管理事务</t>
  </si>
  <si>
    <t xml:space="preserve"> 信息化建设</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</si>
  <si>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</si>
  <si>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</si>
  <si>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</si>
  <si>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</si>
  <si>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</si>
  <si>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</si>
  <si>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</si>
  <si>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</si>
  <si>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</si>
  <si>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</si>
  <si>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</si>
  <si>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</si>
  <si>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</si>
  <si>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</si>
  <si>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</si>
  <si>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</si>
  <si>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</si>
  <si>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</si>
  <si>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</si>
  <si>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</si>
  <si>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</si>
  <si>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</si>
  <si>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</si>
  <si>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</si>
  <si>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企业关闭破产补助</t>
  </si>
  <si>
    <t xml:space="preserve"> 其他企业改革发展补助</t>
  </si>
  <si>
    <t xml:space="preserve"> 扶持公共就业服务</t>
  </si>
  <si>
    <t xml:space="preserve"> 职业培训补贴</t>
  </si>
  <si>
    <t xml:space="preserve"> 社会保险补贴</t>
  </si>
  <si>
    <t xml:space="preserve"> 公益性岗位补贴</t>
  </si>
  <si>
    <t xml:space="preserve"> 小额担保贷款贴息</t>
  </si>
  <si>
    <t xml:space="preserve"> 补充小额贷款担保基金</t>
  </si>
  <si>
    <t xml:space="preserve"> 职业技能鉴定补贴</t>
  </si>
  <si>
    <t xml:space="preserve"> 就业见习补贴</t>
  </si>
  <si>
    <t xml:space="preserve"> 高技能人才培养补助</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</si>
  <si>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</si>
  <si>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</si>
  <si>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</si>
  <si>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</si>
  <si>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</si>
  <si>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</si>
  <si>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</si>
  <si>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</si>
  <si>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</si>
  <si>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</si>
  <si>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</si>
  <si>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</si>
  <si>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</si>
  <si>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</si>
  <si>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</si>
  <si>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</si>
  <si>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</si>
  <si>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</si>
  <si>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</si>
  <si>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</si>
  <si>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</si>
  <si>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</si>
  <si>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</si>
  <si>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</si>
  <si>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</si>
  <si>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</si>
  <si>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</si>
  <si>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其他红十字事业支出</t>
  </si>
  <si>
    <t xml:space="preserve"> 城市最低生活保障金支出</t>
  </si>
  <si>
    <t xml:space="preserve"> 农村最低生活保障金支出</t>
  </si>
  <si>
    <t xml:space="preserve"> 临时救助支出</t>
  </si>
  <si>
    <r>
      <rPr>
        <sz val="11"/>
        <rFont val="宋体"/>
        <charset val="134"/>
      </rPr>
      <t>208</t>
    </r>
    <r>
      <rPr>
        <sz val="11"/>
        <rFont val="宋体"/>
        <charset val="134"/>
      </rPr>
      <t>20</t>
    </r>
    <r>
      <rPr>
        <sz val="11"/>
        <rFont val="宋体"/>
        <charset val="134"/>
      </rPr>
      <t>99</t>
    </r>
  </si>
  <si>
    <t xml:space="preserve"> 流浪乞讨人员救助支出</t>
  </si>
  <si>
    <t xml:space="preserve"> 城市特困人员供养支出</t>
  </si>
  <si>
    <t xml:space="preserve"> 农村五保供养支出</t>
  </si>
  <si>
    <t xml:space="preserve"> 交强险营业税补助基金支出</t>
  </si>
  <si>
    <t xml:space="preserve"> 交强险罚款收入补助基金支出</t>
  </si>
  <si>
    <t xml:space="preserve"> 其他城市生活救助</t>
  </si>
  <si>
    <t xml:space="preserve"> 其他农村生活救助</t>
  </si>
  <si>
    <t xml:space="preserve"> 其他社会保障和就业支出</t>
  </si>
  <si>
    <t xml:space="preserve"> 其他医疗卫生与计划生育管理事务支出</t>
  </si>
  <si>
    <t xml:space="preserve"> 综合医院</t>
  </si>
  <si>
    <t xml:space="preserve"> 中医（民族）医院</t>
  </si>
  <si>
    <t xml:space="preserve"> 传染病医院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</si>
  <si>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</si>
  <si>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</si>
  <si>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</si>
  <si>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</si>
  <si>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</si>
  <si>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</si>
  <si>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</si>
  <si>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</si>
  <si>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</si>
  <si>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</si>
  <si>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</si>
  <si>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</si>
  <si>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</si>
  <si>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</si>
  <si>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</si>
  <si>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</si>
  <si>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</si>
  <si>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</si>
  <si>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</si>
  <si>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</si>
  <si>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</si>
  <si>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</si>
  <si>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</si>
  <si>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</si>
  <si>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</si>
  <si>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</si>
  <si>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</si>
  <si>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</si>
  <si>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</si>
  <si>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</si>
  <si>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</si>
  <si>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中医（民族医）药专项</t>
  </si>
  <si>
    <t xml:space="preserve"> 其他中医药支出</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</si>
  <si>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</si>
  <si>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</si>
  <si>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</si>
  <si>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</si>
  <si>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</si>
  <si>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</si>
  <si>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食品安全事务</t>
  </si>
  <si>
    <t xml:space="preserve"> 事业运行</t>
  </si>
  <si>
    <t xml:space="preserve"> 其他食品和药品监督管理事务支出</t>
  </si>
  <si>
    <t xml:space="preserve"> 其他医疗卫生与计划生育支出</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</si>
  <si>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</si>
  <si>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</si>
  <si>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</si>
  <si>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</si>
  <si>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</si>
  <si>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</si>
  <si>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</si>
  <si>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</si>
  <si>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</si>
  <si>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</si>
  <si>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</si>
  <si>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</si>
  <si>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小城镇基础设施建设</t>
  </si>
  <si>
    <t xml:space="preserve">        其他城乡社区公共设施支出</t>
  </si>
  <si>
    <t xml:space="preserve">  城乡社区环境卫生</t>
  </si>
  <si>
    <t xml:space="preserve">  建设市场管理与监督</t>
  </si>
  <si>
    <t xml:space="preserve">  城乡社区支出</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</si>
  <si>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</si>
  <si>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</si>
  <si>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</si>
  <si>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</si>
  <si>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</si>
  <si>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</si>
  <si>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</si>
  <si>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</si>
  <si>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</si>
  <si>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</si>
  <si>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</si>
  <si>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</si>
  <si>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</si>
  <si>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</si>
  <si>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</si>
  <si>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</si>
  <si>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</si>
  <si>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</si>
  <si>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</si>
  <si>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农资综合补贴</t>
  </si>
  <si>
    <t xml:space="preserve"> 石油价格改革对渔业的补贴</t>
  </si>
  <si>
    <t xml:space="preserve"> 对高校毕业生到基层任职补助</t>
  </si>
  <si>
    <t xml:space="preserve"> 草原植被恢复费安排的支出</t>
  </si>
  <si>
    <t xml:space="preserve"> 其他农业支出</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</si>
  <si>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</si>
  <si>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</si>
  <si>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</si>
  <si>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</si>
  <si>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</si>
  <si>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</si>
  <si>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</si>
  <si>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</si>
  <si>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</si>
  <si>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</si>
  <si>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</si>
  <si>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</si>
  <si>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</si>
  <si>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</si>
  <si>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</si>
  <si>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</si>
  <si>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</si>
  <si>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</si>
  <si>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</si>
  <si>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</si>
  <si>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</si>
  <si>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</si>
  <si>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森林保险保费补贴</t>
  </si>
  <si>
    <t xml:space="preserve"> 林业防灾减灾</t>
  </si>
  <si>
    <t xml:space="preserve"> 其他林业支出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</si>
  <si>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</si>
  <si>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</si>
  <si>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</si>
  <si>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</si>
  <si>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</si>
  <si>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</si>
  <si>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</si>
  <si>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</si>
  <si>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</si>
  <si>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</si>
  <si>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</si>
  <si>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</si>
  <si>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</si>
  <si>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</si>
  <si>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</si>
  <si>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</si>
  <si>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</si>
  <si>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</si>
  <si>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</si>
  <si>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</si>
  <si>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</si>
  <si>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</si>
  <si>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</si>
  <si>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</si>
  <si>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</si>
  <si>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</si>
  <si>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</si>
  <si>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</si>
  <si>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</si>
  <si>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</si>
  <si>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</si>
  <si>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</si>
  <si>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</si>
  <si>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</si>
  <si>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</si>
  <si>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</si>
  <si>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</si>
  <si>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产业化经营</t>
  </si>
  <si>
    <t xml:space="preserve"> 科技示范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</si>
  <si>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</si>
  <si>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</si>
  <si>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</si>
  <si>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</si>
  <si>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</si>
  <si>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</si>
  <si>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</si>
  <si>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</si>
  <si>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</si>
  <si>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其他金融支农支持</t>
  </si>
  <si>
    <t xml:space="preserve">        棉花目标价格补贴</t>
  </si>
  <si>
    <t xml:space="preserve">        大豆目标价格补贴</t>
  </si>
  <si>
    <t xml:space="preserve">        其他目标价格补贴</t>
  </si>
  <si>
    <t xml:space="preserve"> 化解其他公益性乡村债务支出</t>
  </si>
  <si>
    <t xml:space="preserve"> 其他农林水事务支出</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</si>
  <si>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</si>
  <si>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</si>
  <si>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</si>
  <si>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</si>
  <si>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</si>
  <si>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</si>
  <si>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</si>
  <si>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</si>
  <si>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</si>
  <si>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</si>
  <si>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</si>
  <si>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</si>
  <si>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</si>
  <si>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</si>
  <si>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</si>
  <si>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</si>
  <si>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</si>
  <si>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</si>
  <si>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</si>
  <si>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</si>
  <si>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</si>
  <si>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</si>
  <si>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</si>
  <si>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</si>
  <si>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</si>
  <si>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</si>
  <si>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</si>
  <si>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</si>
  <si>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</si>
  <si>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</si>
  <si>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</si>
  <si>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</si>
  <si>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</si>
  <si>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</si>
  <si>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</si>
  <si>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</si>
  <si>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</si>
  <si>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</si>
  <si>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</si>
  <si>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</si>
  <si>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</si>
  <si>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石油价格改革补贴其他支出</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</si>
  <si>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</si>
  <si>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</si>
  <si>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</si>
  <si>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</si>
  <si>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</si>
  <si>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</si>
  <si>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公共交通运营补助</t>
  </si>
  <si>
    <t xml:space="preserve">        其他交通运输支出</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</si>
  <si>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</si>
  <si>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</si>
  <si>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</si>
  <si>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</si>
  <si>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</si>
  <si>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</si>
  <si>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</si>
  <si>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</si>
  <si>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</si>
  <si>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</si>
  <si>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</si>
  <si>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</si>
  <si>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</si>
  <si>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</si>
  <si>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</si>
  <si>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</si>
  <si>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</si>
  <si>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</si>
  <si>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</si>
  <si>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</si>
  <si>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</si>
  <si>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</si>
  <si>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</si>
  <si>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</si>
  <si>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</si>
  <si>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</si>
  <si>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</si>
  <si>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</si>
  <si>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安全监管监察专项</t>
  </si>
  <si>
    <t xml:space="preserve">        应急救援支出</t>
  </si>
  <si>
    <t xml:space="preserve">        煤炭安全</t>
  </si>
  <si>
    <t xml:space="preserve">        其他安全生产监管支出</t>
  </si>
  <si>
    <t xml:space="preserve">        国有企业监事会专项</t>
  </si>
  <si>
    <t xml:space="preserve">        其他国有资产监管支出</t>
  </si>
  <si>
    <t xml:space="preserve">        科技型中小企业技术创新基金</t>
  </si>
  <si>
    <t xml:space="preserve">        中小企业发展专项</t>
  </si>
  <si>
    <t xml:space="preserve">        其他支持中小企业发展和管理支出</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</si>
  <si>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</si>
  <si>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</si>
  <si>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</si>
  <si>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</si>
  <si>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</si>
  <si>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t>
  </si>
  <si>
    <t xml:space="preserve">        食品流通安全补贴</t>
  </si>
  <si>
    <t xml:space="preserve">        市场监测及信息管理</t>
  </si>
  <si>
    <t xml:space="preserve">        民贸企业补贴</t>
  </si>
  <si>
    <t xml:space="preserve">        民贸民品贷款贴息</t>
  </si>
  <si>
    <t xml:space="preserve">        事业运行</t>
  </si>
  <si>
    <t xml:space="preserve">        其他商业流通事务支出</t>
  </si>
  <si>
    <t xml:space="preserve">        旅游宣传</t>
  </si>
  <si>
    <t xml:space="preserve">        旅游行业业务管理</t>
  </si>
  <si>
    <t xml:space="preserve">        其他旅游业管理与服务支出</t>
  </si>
  <si>
    <t xml:space="preserve">        外商投资环境建设补助资金</t>
  </si>
  <si>
    <t xml:space="preserve">        其他涉外发展服务支出</t>
  </si>
  <si>
    <t xml:space="preserve">        服务业基础设施建设</t>
  </si>
  <si>
    <t xml:space="preserve">        其他商业服务业等支出</t>
  </si>
  <si>
    <t xml:space="preserve"> 金融部门行政支出</t>
  </si>
  <si>
    <t xml:space="preserve"> 金融发展支出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</si>
  <si>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</si>
  <si>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</si>
  <si>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</si>
  <si>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</si>
  <si>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</si>
  <si>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</si>
  <si>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</si>
  <si>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</si>
  <si>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</si>
  <si>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</si>
  <si>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</si>
  <si>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</si>
  <si>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</si>
  <si>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</si>
  <si>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</si>
  <si>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</si>
  <si>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</si>
  <si>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</si>
  <si>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</si>
  <si>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</si>
  <si>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</si>
  <si>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</si>
  <si>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</si>
  <si>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</si>
  <si>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矿产资源专项收入安排的支出</t>
  </si>
  <si>
    <t xml:space="preserve">        其他国土资源事务支出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</si>
  <si>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</si>
  <si>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</si>
  <si>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</si>
  <si>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</si>
  <si>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</si>
  <si>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</si>
  <si>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</si>
  <si>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</si>
  <si>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</si>
  <si>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</si>
  <si>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</si>
  <si>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</si>
  <si>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</si>
  <si>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</si>
  <si>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其他海洋管理事务支出</t>
  </si>
  <si>
    <t xml:space="preserve">        基础测绘</t>
  </si>
  <si>
    <t xml:space="preserve">        航空摄影</t>
  </si>
  <si>
    <t xml:space="preserve">        测绘工程建设</t>
  </si>
  <si>
    <t xml:space="preserve">        其他测绘事务支出</t>
  </si>
  <si>
    <t xml:space="preserve">        地震监测</t>
  </si>
  <si>
    <t xml:space="preserve">        地震预测预报</t>
  </si>
  <si>
    <t xml:space="preserve">        地震灾害预防</t>
  </si>
  <si>
    <t xml:space="preserve">        地震应急救援</t>
  </si>
  <si>
    <t xml:space="preserve">        地震环境探察</t>
  </si>
  <si>
    <t>2200412</t>
  </si>
  <si>
    <t xml:space="preserve">        防震减灾信息管理</t>
  </si>
  <si>
    <t xml:space="preserve">        防震减灾基础管理</t>
  </si>
  <si>
    <t xml:space="preserve">        地震事业机构</t>
  </si>
  <si>
    <t xml:space="preserve">        其他地震事务支出</t>
  </si>
  <si>
    <t xml:space="preserve">        气象事业机构</t>
  </si>
  <si>
    <t xml:space="preserve">        气象技术研究应用</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</si>
  <si>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</si>
  <si>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</si>
  <si>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</si>
  <si>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</si>
  <si>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</si>
  <si>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</si>
  <si>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</si>
  <si>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</si>
  <si>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</si>
  <si>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</si>
  <si>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</si>
  <si>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</si>
  <si>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</si>
  <si>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</si>
  <si>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</si>
  <si>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</si>
  <si>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</si>
  <si>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</si>
  <si>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</si>
  <si>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</si>
  <si>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</si>
  <si>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</si>
  <si>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</si>
  <si>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</si>
  <si>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</si>
  <si>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</si>
  <si>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</si>
  <si>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</si>
  <si>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</si>
  <si>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</si>
  <si>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</si>
  <si>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</si>
  <si>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</si>
  <si>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</si>
  <si>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</si>
  <si>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</si>
  <si>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</si>
  <si>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</si>
  <si>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</si>
  <si>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</si>
  <si>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</si>
  <si>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</si>
  <si>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</si>
  <si>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石油储备支出</t>
  </si>
  <si>
    <t xml:space="preserve">        国家留成油串换石油储备支出</t>
  </si>
  <si>
    <t xml:space="preserve">        天然铀能源储备</t>
  </si>
  <si>
    <t xml:space="preserve">        煤炭储备</t>
  </si>
  <si>
    <t xml:space="preserve">        其他能源储备</t>
  </si>
  <si>
    <t xml:space="preserve">        储备粮油补贴支出</t>
  </si>
  <si>
    <t xml:space="preserve">        储备粮油差价补贴</t>
  </si>
  <si>
    <t>2230203</t>
  </si>
  <si>
    <t xml:space="preserve">        储备粮（油）库建设</t>
  </si>
  <si>
    <t>2230204</t>
  </si>
  <si>
    <t xml:space="preserve">        最低收购价政策支出</t>
  </si>
  <si>
    <t xml:space="preserve">        其他粮油储备支出</t>
  </si>
  <si>
    <t xml:space="preserve">        棉花储备</t>
  </si>
  <si>
    <t xml:space="preserve">        食糖储备</t>
  </si>
  <si>
    <t>2230303</t>
  </si>
  <si>
    <t xml:space="preserve">        肉类储备</t>
  </si>
  <si>
    <t>2230304</t>
  </si>
  <si>
    <t xml:space="preserve">        化肥储备</t>
  </si>
  <si>
    <t xml:space="preserve">        农药储备</t>
  </si>
  <si>
    <t xml:space="preserve">        边销茶储备</t>
  </si>
  <si>
    <t xml:space="preserve">        羊毛储备</t>
  </si>
  <si>
    <t>2230308</t>
  </si>
  <si>
    <t xml:space="preserve">        医药储备</t>
  </si>
  <si>
    <t xml:space="preserve">        食盐储备</t>
  </si>
  <si>
    <t xml:space="preserve">        战略物资储备</t>
  </si>
  <si>
    <t xml:space="preserve">        其他重要商品储备支出</t>
  </si>
  <si>
    <t xml:space="preserve">        地方向国外借款还本</t>
  </si>
  <si>
    <t xml:space="preserve"> 国内债务付息</t>
  </si>
  <si>
    <t xml:space="preserve"> 国外债务付息</t>
  </si>
  <si>
    <t xml:space="preserve"> 国内外债务发行</t>
  </si>
  <si>
    <t xml:space="preserve"> 补充还贷准备金</t>
  </si>
  <si>
    <t xml:space="preserve"> 地方政府债券付息</t>
  </si>
  <si>
    <t xml:space="preserve"> 年初预留</t>
  </si>
  <si>
    <t>地方政府债券还本</t>
  </si>
  <si>
    <t xml:space="preserve">  调出资金（增设预算周转金）</t>
  </si>
  <si>
    <t xml:space="preserve"> 其中：结转</t>
  </si>
  <si>
    <t>净结余</t>
  </si>
  <si>
    <t>2015年度云南省一般公共预算支出预算变动及结余、结转情况表</t>
  </si>
  <si>
    <t xml:space="preserve">  其他城乡社区支出</t>
  </si>
  <si>
    <t xml:space="preserve">  其他农林水支出</t>
  </si>
  <si>
    <t xml:space="preserve">  其他交通运输支出</t>
  </si>
  <si>
    <t xml:space="preserve">  其他资源勘探信息等支出</t>
  </si>
  <si>
    <t xml:space="preserve">  其他商业服务业等支出</t>
  </si>
  <si>
    <t>21702</t>
  </si>
  <si>
    <t>21704</t>
  </si>
  <si>
    <t xml:space="preserve">  其他金融支出</t>
  </si>
  <si>
    <t>2015年云南省一般公共预算支出决算情况表</t>
  </si>
  <si>
    <t xml:space="preserve">    应对气象变化管理事务</t>
  </si>
  <si>
    <t xml:space="preserve">    其他人事事务支出</t>
  </si>
  <si>
    <t xml:space="preserve">    其他党委办公厅（室）及相关机构事务支出</t>
  </si>
  <si>
    <t xml:space="preserve">    其他共产党事务支出</t>
  </si>
  <si>
    <t xml:space="preserve">    其他一般公共服务支出</t>
  </si>
  <si>
    <t xml:space="preserve">    其他科学技术支出</t>
  </si>
  <si>
    <t xml:space="preserve">    其他文化体育与传媒支出</t>
  </si>
  <si>
    <t xml:space="preserve">    其他社会保障和就业支出</t>
  </si>
  <si>
    <t xml:space="preserve">    中医（民族）医院</t>
  </si>
  <si>
    <t xml:space="preserve">    中医（民族医）药专项</t>
  </si>
  <si>
    <t xml:space="preserve">    其他医疗卫生与计划生育支出</t>
  </si>
  <si>
    <t xml:space="preserve">   “三西”农业建设专项补助</t>
  </si>
  <si>
    <t xml:space="preserve">  其他农林水事务支出</t>
  </si>
  <si>
    <t xml:space="preserve">    公路客货运站（场）建设</t>
  </si>
  <si>
    <t xml:space="preserve">    车辆购置税用于老旧汽车报废更新补贴</t>
  </si>
  <si>
    <t xml:space="preserve">    地质勘查基金（周转金）支出</t>
  </si>
  <si>
    <t xml:space="preserve">    储备粮油补贴支出</t>
  </si>
  <si>
    <t xml:space="preserve">    储备粮（油）库建设</t>
  </si>
  <si>
    <t>支出小计</t>
  </si>
  <si>
    <t xml:space="preserve">      其中：结转</t>
  </si>
  <si>
    <r>
      <rPr>
        <sz val="11"/>
        <rFont val="宋体"/>
        <charset val="134"/>
      </rPr>
      <t xml:space="preserve">  </t>
    </r>
    <r>
      <rPr>
        <sz val="11"/>
        <rFont val="宋体"/>
        <charset val="134"/>
      </rPr>
      <t>增设预算周转金</t>
    </r>
  </si>
  <si>
    <t xml:space="preserve">  国家电影事业发展专项资金及对应专项债务收入安排的支出</t>
  </si>
  <si>
    <t xml:space="preserve">  大中型水库移民后期扶持基金支出</t>
  </si>
  <si>
    <t xml:space="preserve">  小型水库移民扶助基金及对应专项债务收入安排的支出</t>
  </si>
  <si>
    <t xml:space="preserve">  政府住房基金及对应专项债务收入安排的支出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</si>
  <si>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</si>
  <si>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</si>
  <si>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</si>
  <si>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</si>
  <si>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新增建设用地土地有偿使用费及对应专项债务收入安排的支出</t>
  </si>
  <si>
    <t xml:space="preserve">  城市基础设施配套费及对应专项债务收入安排的支出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</si>
  <si>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</si>
  <si>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</si>
  <si>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</si>
  <si>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南水北调工程基金及对应专项债务收入安排的支出</t>
  </si>
  <si>
    <t xml:space="preserve">  国家重大水利工程建设基金及对应专项债务收入安排的支出</t>
  </si>
  <si>
    <t xml:space="preserve">  水土保持补偿费安排的支出</t>
  </si>
  <si>
    <t xml:space="preserve">  车辆通行费及对应专项债务收入安排的支出</t>
  </si>
  <si>
    <t xml:space="preserve">  港口建设费及对应专项债务收入安排的支出</t>
  </si>
  <si>
    <t xml:space="preserve">  民航发展基金支出</t>
  </si>
  <si>
    <t xml:space="preserve">  散装水泥专项资金及对应专项债务收入安排的支出</t>
  </si>
  <si>
    <t xml:space="preserve">  新型墙体材料专项基金及对应专项债务收入安排的支出</t>
  </si>
  <si>
    <t xml:space="preserve">  农网还贷资金支出</t>
  </si>
  <si>
    <t xml:space="preserve">  旅游发展基金支出</t>
  </si>
  <si>
    <t xml:space="preserve">  彩票发行销售机构业务费安排的支出</t>
  </si>
  <si>
    <t xml:space="preserve">  彩票公益金及对应专项债务收入安排的支出</t>
  </si>
  <si>
    <t xml:space="preserve">  其他政府性基金及对应专项债务收入安排的支出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</si>
</sst>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7">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m\/dd\/yyyy;_-\ &quot;N/A&quot;_-;_-\ &quot;-&quot;_-"/>
    <numFmt numFmtId="177" formatCode="&quot;￥&quot;_(#,##0.00_);&quot;￥&quot;\(#,##0.00\);&quot;￥&quot;_(0.00_);@_)"/>
    <numFmt numFmtId="178" formatCode="d\/mmm\/yy"/>
    <numFmt numFmtId="179" formatCode="0.0_)\%;\(0.0\)\%;0.0_)\%;@_)_%"/>
    <numFmt numFmtId="180" formatCode="#,##0.0_);\(#,##0.0\)"/>
    <numFmt numFmtId="181" formatCode="#,##0.0_)_%;\(#,##0.0\)_%;0.0_)_%;@_)_%"/>
    <numFmt numFmtId="182" formatCode="&quot;€&quot;_(#,##0.00_);&quot;€&quot;\(#,##0.00\);&quot;€&quot;_(0.00_);@_)"/>
    <numFmt numFmtId="183" formatCode="_-&quot;$&quot;* #,##0_-;\-&quot;$&quot;* #,##0_-;_-&quot;$&quot;* &quot;-&quot;_-;_-@_-"/>
    <numFmt numFmtId="184" formatCode="#,##0_)_x;\(#,##0\)_x;0_)_x;@_)_x"/>
    <numFmt numFmtId="185" formatCode="\$#,##0;\(\$#,##0\)"/>
    <numFmt numFmtId="186" formatCode="\¥_(#,##0.00_);\¥\(#,##0.00\);\¥_(0.00_);@_)"/>
    <numFmt numFmtId="187" formatCode="#,##0.0_);\(#,##0.0\);#,##0.0_);@_)"/>
    <numFmt numFmtId="188" formatCode="_-#,##0_-;\(#,##0\);_-\ \ &quot;-&quot;_-;_-@_-"/>
    <numFmt numFmtId="189" formatCode="#,##0&quot; &quot;"/>
    <numFmt numFmtId="190" formatCode="_-#,##0%_-;\(#,##0%\);_-\ &quot;-&quot;_-"/>
    <numFmt numFmtId="191" formatCode="#,##0.00_);\(#,##0.00\);0.00_);@_)"/>
    <numFmt numFmtId="192" formatCode="ddmmmyy"/>
    <numFmt numFmtId="193" formatCode="_(#,##0.00_);[Red]\(#,##0.00\);_-* &quot;-&quot;??_-;_-@_-"/>
    <numFmt numFmtId="194" formatCode="mmm/dd/yyyy;_-\ &quot;N/A&quot;_-;_-\ &quot;-&quot;_-"/>
    <numFmt numFmtId="195" formatCode="_-#0&quot;.&quot;0000_-;\(#0&quot;.&quot;0000\);_-\ \ &quot;-&quot;_-;_-@_-"/>
    <numFmt numFmtId="196" formatCode="#,##0_)\x;\(#,##0\)\x;0_)\x;@_)_x"/>
    <numFmt numFmtId="197" formatCode="_(* #,##0.00_);_(* \(#,##0.00\);_(* &quot;-&quot;??_);_(@_)"/>
    <numFmt numFmtId="198" formatCode="#,##0;\(#,##0\)"/>
    <numFmt numFmtId="199" formatCode="_-#,##0.00_-;\(#,##0.00\);_-\ \ &quot;-&quot;_-;_-@_-"/>
    <numFmt numFmtId="200" formatCode="_-#,###,_-;\(#,###,\);_-\ \ &quot;-&quot;_-;_-@_-"/>
    <numFmt numFmtId="201" formatCode="mmm/yyyy;_-\ &quot;N/A&quot;_-;_-\ &quot;-&quot;_-"/>
    <numFmt numFmtId="202" formatCode="mmm\/yyyy;_-\ &quot;N/A&quot;_-;_-\ &quot;-&quot;_-"/>
    <numFmt numFmtId="203" formatCode="_-#,###.00,_-;\(#,###.00,\);_-\ \ &quot;-&quot;_-;_-@_-"/>
    <numFmt numFmtId="204" formatCode="_-#0&quot;.&quot;0,_-;\(#0&quot;.&quot;0,\);_-\ \ &quot;-&quot;_-;_-@_-"/>
    <numFmt numFmtId="205" formatCode="&quot;$&quot;\ #,##0_-;[Red]&quot;$&quot;\ #,##0\-"/>
    <numFmt numFmtId="206" formatCode="\$#,##0.00;\(\$#,##0.00\)"/>
    <numFmt numFmtId="207" formatCode="_-&quot;?G&quot;* #,##0.00_-;\-&quot;?G&quot;* #,##0.00_-;_-&quot;?G&quot;* &quot;-&quot;?"/>
    <numFmt numFmtId="208" formatCode="#,##0;\-#,##0;&quot;-&quot;"/>
    <numFmt numFmtId="209" formatCode="&quot;$&quot;\ #,##0.00_-;[Red]&quot;$&quot;\ #,##0.00\-"/>
    <numFmt numFmtId="210" formatCode="0.0%"/>
    <numFmt numFmtId="211" formatCode="#,##0.0"/>
    <numFmt numFmtId="212" formatCode="&quot;$&quot;#,##0.00_);[Red]\(&quot;$&quot;#,##0.00\)"/>
    <numFmt numFmtId="213" formatCode="_-&quot;$&quot;\ * #,##0_-;_-&quot;$&quot;\ * #,##0\-;_-&quot;$&quot;\ * &quot;-&quot;_-;_-@_-"/>
    <numFmt numFmtId="214" formatCode="_(* #,##0_);_(* \(#,##0\);_(* &quot;-&quot;_);_(@_)"/>
    <numFmt numFmtId="215" formatCode="&quot;$&quot;#,##0.00;[Red]\-&quot;$&quot;#,##0.00"/>
    <numFmt numFmtId="216" formatCode="_(&quot;$&quot;* #,##0.00_);_(&quot;$&quot;* \(#,##0.00\);_(&quot;$&quot;* &quot;-&quot;??_);_(@_)"/>
    <numFmt numFmtId="217" formatCode="&quot;£&quot;#,##0_);\(&quot;£&quot;#,##0\)"/>
    <numFmt numFmtId="218" formatCode="_(&quot;$&quot;* #,##0_);_(&quot;$&quot;* \(#,##0\);_(&quot;$&quot;* &quot;-&quot;_);_(@_)"/>
    <numFmt numFmtId="219" formatCode="_-* #,##0_-;\-* #,##0_-;_-* &quot;-&quot;_-;_-@_-"/>
    <numFmt numFmtId="220" formatCode="_-* #,##0.00_-;\-* #,##0.00_-;_-* &quot;-&quot;??_-;_-@_-"/>
    <numFmt numFmtId="221" formatCode="_-&quot;$&quot;\ * #,##0.00_-;_-&quot;$&quot;\ * #,##0.00\-;_-&quot;$&quot;\ * &quot;-&quot;??_-;_-@_-"/>
    <numFmt numFmtId="222" formatCode="_([$€-2]* #,##0.00_);_([$€-2]* \(#,##0.00\);_([$€-2]* &quot;-&quot;??_)"/>
    <numFmt numFmtId="223" formatCode="&quot;$&quot;#,##0_);[Red]\(&quot;$&quot;#,##0\)"/>
    <numFmt numFmtId="224" formatCode="#\ ??/??"/>
    <numFmt numFmtId="225" formatCode="\¥#,##0;\¥\-#,##0"/>
    <numFmt numFmtId="226" formatCode="_-* #,##0_$_-;\-* #,##0_$_-;_-* &quot;-&quot;_$_-;_-@_-"/>
    <numFmt numFmtId="227" formatCode="_ \¥* #,##0.00_ ;_ \¥* \-#,##0.00_ ;_ \¥* &quot;-&quot;??_ ;_ @_ "/>
    <numFmt numFmtId="228" formatCode="_ \¥* #,##0_ ;_ \¥* \-#,##0_ ;_ \¥* &quot;-&quot;_ ;_ @_ "/>
    <numFmt numFmtId="229" formatCode="yyyy&quot;年&quot;m&quot;月&quot;d&quot;日&quot;;@"/>
    <numFmt numFmtId="230" formatCode="yy\.mm\.dd"/>
    <numFmt numFmtId="231" formatCode="0.0"/>
    <numFmt numFmtId="232" formatCode="_-* #,##0.00_$_-;\-* #,##0.00_$_-;_-* &quot;-&quot;??_$_-;_-@_-"/>
    <numFmt numFmtId="233" formatCode="_-* #,##0&quot;$&quot;_-;\-* #,##0&quot;$&quot;_-;_-* &quot;-&quot;&quot;$&quot;_-;_-@_-"/>
    <numFmt numFmtId="234" formatCode="_-* #,##0.00&quot;$&quot;_-;\-* #,##0.00&quot;$&quot;_-;_-* &quot;-&quot;??&quot;$&quot;_-;_-@_-"/>
    <numFmt numFmtId="235" formatCode="* #,##0.00;* \-#,##0.00;* &quot;-&quot;??;@"/>
    <numFmt numFmtId="236" formatCode="0;_琀"/>
    <numFmt numFmtId="237" formatCode="* #,##0;* \-#,##0;* &quot;-&quot;;@"/>
    <numFmt numFmtId="238" formatCode="#,##0_ "/>
    <numFmt numFmtId="239" formatCode="#,##0.0_ "/>
    <numFmt numFmtId="240" formatCode="0_ "/>
    <numFmt numFmtId="241" formatCode="#,##0_ ;[Red]\-#,##0\ "/>
    <numFmt numFmtId="242" formatCode="_ * #,##0_ ;_ * \-#,##0_ ;_ * &quot;-&quot;??_ ;_ @_ "/>
    <numFmt numFmtId="243" formatCode="#,##0_);[Red]\(#,##0\)"/>
    <numFmt numFmtId="244" formatCode="0.00_ "/>
    <numFmt numFmtId="245" formatCode="#,##0.00_ "/>
    <numFmt numFmtId="246" formatCode="[DBNum1][$-804]General"/>
    <numFmt numFmtId="247" formatCode="yyyy&quot;年&quot;m&quot;月&quot;;@"/>
  </numFmts>
  <fonts count="207">
    <font>
      <sz val="12"/>
      <name val="宋体"/>
      <charset val="134"/>
    </font>
    <font>
      <b/>
      <sz val="18"/>
      <name val="宋体"/>
      <charset val="134"/>
    </font>
    <font>
      <sz val="10"/>
      <name val="宋体"/>
      <charset val="134"/>
    </font>
    <font>
      <sz val="20"/>
      <name val="华文中宋"/>
      <charset val="134"/>
    </font>
    <font>
      <b/>
      <sz val="12"/>
      <name val="宋体"/>
      <charset val="134"/>
    </font>
    <font>
      <sz val="11"/>
      <name val="宋体"/>
      <charset val="134"/>
    </font>
    <font>
      <b/>
      <sz val="11"/>
      <name val="宋体"/>
      <charset val="134"/>
    </font>
    <font>
      <b/>
      <sz val="11"/>
      <color theme="1"/>
      <name val="宋体"/>
      <charset val="134"/>
    </font>
    <font>
      <sz val="11"/>
      <color theme="1"/>
      <name val="宋体"/>
      <charset val="134"/>
    </font>
    <font>
      <sz val="12"/>
      <color indexed="9"/>
      <name val="宋体"/>
      <charset val="134"/>
    </font>
    <font>
      <b/>
      <sz val="11"/>
      <color theme="1"/>
      <name val="宋体"/>
      <charset val="134"/>
      <scheme val="minor"/>
    </font>
    <font>
      <sz val="11"/>
      <color theme="1"/>
      <name val="宋体"/>
      <charset val="134"/>
      <scheme val="minor"/>
    </font>
    <font>
      <sz val="11"/>
      <color indexed="8"/>
      <name val="宋体"/>
      <charset val="134"/>
    </font>
    <font>
      <sz val="22"/>
      <name val="华文中宋"/>
      <charset val="134"/>
    </font>
    <font>
      <b/>
      <sz val="12"/>
      <color theme="1"/>
      <name val="宋体"/>
      <charset val="134"/>
      <scheme val="minor"/>
    </font>
    <font>
      <sz val="12"/>
      <color theme="1"/>
      <name val="宋体"/>
      <charset val="134"/>
      <scheme val="minor"/>
    </font>
    <font>
      <sz val="18"/>
      <name val="华文中宋"/>
      <charset val="134"/>
    </font>
    <font>
      <b/>
      <sz val="24"/>
      <name val="华文中宋"/>
      <charset val="134"/>
    </font>
    <font>
      <sz val="16"/>
      <name val="方正小标宋简体"/>
      <charset val="134"/>
    </font>
    <font>
      <sz val="12"/>
      <color indexed="8"/>
      <name val="宋体"/>
      <charset val="134"/>
    </font>
    <font>
      <b/>
      <sz val="12"/>
      <color indexed="8"/>
      <name val="宋体"/>
      <charset val="134"/>
    </font>
    <font>
      <b/>
      <sz val="20"/>
      <name val="方正小标宋简体"/>
      <charset val="134"/>
    </font>
    <font>
      <sz val="12"/>
      <color theme="1"/>
      <name val="宋体"/>
      <charset val="134"/>
    </font>
    <font>
      <b/>
      <sz val="14"/>
      <color theme="1"/>
      <name val="宋体"/>
      <charset val="134"/>
    </font>
    <font>
      <b/>
      <sz val="12"/>
      <color theme="1"/>
      <name val="宋体"/>
      <charset val="134"/>
    </font>
    <font>
      <sz val="12"/>
      <name val="仿宋_GB2312"/>
      <charset val="134"/>
    </font>
    <font>
      <sz val="11"/>
      <color rgb="FFFF0000"/>
      <name val="宋体"/>
      <charset val="134"/>
    </font>
    <font>
      <b/>
      <sz val="11"/>
      <color indexed="8"/>
      <name val="宋体"/>
      <charset val="134"/>
    </font>
    <font>
      <b/>
      <sz val="11"/>
      <color rgb="FFFF0000"/>
      <name val="宋体"/>
      <charset val="134"/>
    </font>
    <font>
      <b/>
      <sz val="16"/>
      <name val="方正小标宋简体"/>
      <charset val="134"/>
    </font>
    <font>
      <sz val="11"/>
      <color rgb="FF000000"/>
      <name val="宋体"/>
      <charset val="134"/>
    </font>
    <font>
      <b/>
      <sz val="20"/>
      <color theme="1"/>
      <name val="方正小标宋简体"/>
      <charset val="134"/>
    </font>
    <font>
      <b/>
      <sz val="20"/>
      <color rgb="FFFF0000"/>
      <name val="方正小标宋简体"/>
      <charset val="134"/>
    </font>
    <font>
      <b/>
      <sz val="12"/>
      <color rgb="FFFF0000"/>
      <name val="宋体"/>
      <charset val="134"/>
    </font>
    <font>
      <sz val="11"/>
      <color theme="0"/>
      <name val="宋体"/>
      <charset val="134"/>
    </font>
    <font>
      <sz val="14"/>
      <color theme="1"/>
      <name val="宋体"/>
      <charset val="134"/>
    </font>
    <font>
      <sz val="14"/>
      <name val="方正小标宋简体"/>
      <charset val="134"/>
    </font>
    <font>
      <sz val="12"/>
      <name val="方正仿宋_GBK"/>
      <charset val="134"/>
    </font>
    <font>
      <sz val="12"/>
      <name val="黑体"/>
      <charset val="134"/>
    </font>
    <font>
      <sz val="30"/>
      <name val="方正小标宋简体"/>
      <charset val="134"/>
    </font>
    <font>
      <sz val="16"/>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20"/>
      <name val="宋体"/>
      <charset val="134"/>
    </font>
    <font>
      <sz val="11"/>
      <color indexed="17"/>
      <name val="宋体"/>
      <charset val="134"/>
    </font>
    <font>
      <sz val="11"/>
      <color indexed="9"/>
      <name val="宋体"/>
      <charset val="134"/>
    </font>
    <font>
      <sz val="11"/>
      <color indexed="20"/>
      <name val="宋体"/>
      <charset val="134"/>
    </font>
    <font>
      <sz val="10"/>
      <name val="Geneva"/>
      <charset val="134"/>
    </font>
    <font>
      <sz val="10"/>
      <name val="楷体"/>
      <charset val="134"/>
    </font>
    <font>
      <u val="singleAccounting"/>
      <vertAlign val="subscript"/>
      <sz val="10"/>
      <name val="Times New Roman"/>
      <charset val="134"/>
    </font>
    <font>
      <sz val="12"/>
      <color indexed="17"/>
      <name val="宋体"/>
      <charset val="134"/>
    </font>
    <font>
      <sz val="10"/>
      <color indexed="8"/>
      <name val="宋体"/>
      <charset val="134"/>
    </font>
    <font>
      <sz val="10"/>
      <name val="Arial"/>
      <charset val="134"/>
    </font>
    <font>
      <sz val="12"/>
      <name val="????"/>
      <charset val="134"/>
    </font>
    <font>
      <sz val="12"/>
      <color indexed="9"/>
      <name val="Helv"/>
      <charset val="134"/>
    </font>
    <font>
      <sz val="9"/>
      <color indexed="8"/>
      <name val="Arial"/>
      <charset val="134"/>
    </font>
    <font>
      <sz val="8"/>
      <name val="Times New Roman"/>
      <charset val="134"/>
    </font>
    <font>
      <sz val="12"/>
      <name val="Times New Roman"/>
      <charset val="134"/>
    </font>
    <font>
      <sz val="12"/>
      <color indexed="20"/>
      <name val="楷体_GB2312"/>
      <charset val="134"/>
    </font>
    <font>
      <b/>
      <sz val="10"/>
      <color indexed="18"/>
      <name val="Arial"/>
      <charset val="134"/>
    </font>
    <font>
      <sz val="10.5"/>
      <color indexed="9"/>
      <name val="宋体"/>
      <charset val="134"/>
    </font>
    <font>
      <sz val="10"/>
      <name val="Helv"/>
      <charset val="134"/>
    </font>
    <font>
      <b/>
      <sz val="15"/>
      <color indexed="56"/>
      <name val="宋体"/>
      <charset val="134"/>
    </font>
    <font>
      <sz val="10"/>
      <name val="Times New Roman"/>
      <charset val="134"/>
    </font>
    <font>
      <b/>
      <sz val="15"/>
      <color indexed="62"/>
      <name val="宋体"/>
      <charset val="134"/>
    </font>
    <font>
      <b/>
      <sz val="11"/>
      <color indexed="56"/>
      <name val="宋体"/>
      <charset val="134"/>
    </font>
    <font>
      <sz val="12"/>
      <color indexed="16"/>
      <name val="宋体"/>
      <charset val="134"/>
    </font>
    <font>
      <b/>
      <sz val="13"/>
      <color indexed="56"/>
      <name val="楷体_GB2312"/>
      <charset val="134"/>
    </font>
    <font>
      <sz val="11"/>
      <color indexed="60"/>
      <name val="宋体"/>
      <charset val="134"/>
    </font>
    <font>
      <b/>
      <sz val="10"/>
      <name val="??"/>
      <charset val="134"/>
    </font>
    <font>
      <sz val="10.5"/>
      <color indexed="20"/>
      <name val="宋体"/>
      <charset val="134"/>
    </font>
    <font>
      <sz val="12"/>
      <color indexed="8"/>
      <name val="楷体_GB2312"/>
      <charset val="134"/>
    </font>
    <font>
      <sz val="10.5"/>
      <color indexed="8"/>
      <name val="宋体"/>
      <charset val="134"/>
    </font>
    <font>
      <sz val="11"/>
      <color indexed="10"/>
      <name val="宋体"/>
      <charset val="134"/>
    </font>
    <font>
      <sz val="12"/>
      <name val="·s²Ó©úÅé"/>
      <charset val="136"/>
    </font>
    <font>
      <b/>
      <sz val="10"/>
      <name val="MS Sans Serif"/>
      <charset val="134"/>
    </font>
    <font>
      <b/>
      <sz val="18"/>
      <color indexed="56"/>
      <name val="宋体"/>
      <charset val="134"/>
    </font>
    <font>
      <b/>
      <sz val="10"/>
      <color indexed="9"/>
      <name val="宋体"/>
      <charset val="134"/>
    </font>
    <font>
      <sz val="10.5"/>
      <color indexed="17"/>
      <name val="宋体"/>
      <charset val="134"/>
    </font>
    <font>
      <u/>
      <sz val="12"/>
      <color indexed="36"/>
      <name val="宋体"/>
      <charset val="134"/>
    </font>
    <font>
      <i/>
      <sz val="9"/>
      <name val="Times New Roman"/>
      <charset val="134"/>
    </font>
    <font>
      <b/>
      <sz val="18"/>
      <name val="Arial"/>
      <charset val="134"/>
    </font>
    <font>
      <u/>
      <sz val="7.5"/>
      <color indexed="36"/>
      <name val="Arial"/>
      <charset val="134"/>
    </font>
    <font>
      <sz val="12"/>
      <name val="??"/>
      <charset val="134"/>
    </font>
    <font>
      <sz val="12"/>
      <color indexed="17"/>
      <name val="楷体_GB2312"/>
      <charset val="134"/>
    </font>
    <font>
      <sz val="10"/>
      <name val="仿宋_GB2312"/>
      <charset val="134"/>
    </font>
    <font>
      <sz val="12"/>
      <name val="Helv"/>
      <charset val="134"/>
    </font>
    <font>
      <b/>
      <sz val="10"/>
      <name val="Tms Rmn"/>
      <charset val="134"/>
    </font>
    <font>
      <sz val="8"/>
      <color indexed="9"/>
      <name val="Arial"/>
      <charset val="134"/>
    </font>
    <font>
      <sz val="8"/>
      <name val="Arial"/>
      <charset val="134"/>
    </font>
    <font>
      <sz val="11"/>
      <color indexed="62"/>
      <name val="宋体"/>
      <charset val="134"/>
    </font>
    <font>
      <b/>
      <sz val="14"/>
      <name val="楷体"/>
      <charset val="134"/>
    </font>
    <font>
      <sz val="12"/>
      <color indexed="62"/>
      <name val="楷体_GB2312"/>
      <charset val="134"/>
    </font>
    <font>
      <b/>
      <u val="singleAccounting"/>
      <sz val="10"/>
      <color indexed="18"/>
      <name val="Arial"/>
      <charset val="134"/>
    </font>
    <font>
      <i/>
      <sz val="11"/>
      <color indexed="23"/>
      <name val="宋体"/>
      <charset val="134"/>
    </font>
    <font>
      <sz val="12"/>
      <color indexed="60"/>
      <name val="楷体_GB2312"/>
      <charset val="134"/>
    </font>
    <font>
      <b/>
      <sz val="14"/>
      <color indexed="18"/>
      <name val="Arial"/>
      <charset val="134"/>
    </font>
    <font>
      <b/>
      <sz val="13"/>
      <color indexed="56"/>
      <name val="宋体"/>
      <charset val="134"/>
    </font>
    <font>
      <b/>
      <sz val="13"/>
      <color indexed="62"/>
      <name val="宋体"/>
      <charset val="134"/>
    </font>
    <font>
      <sz val="12"/>
      <name val="Arial"/>
      <charset val="134"/>
    </font>
    <font>
      <b/>
      <sz val="22"/>
      <color indexed="18"/>
      <name val="Arial"/>
      <charset val="134"/>
    </font>
    <font>
      <sz val="9"/>
      <color indexed="8"/>
      <name val="宋体"/>
      <charset val="134"/>
    </font>
    <font>
      <sz val="12"/>
      <color indexed="9"/>
      <name val="楷体_GB2312"/>
      <charset val="134"/>
    </font>
    <font>
      <sz val="1"/>
      <color indexed="8"/>
      <name val="Arial"/>
      <charset val="134"/>
    </font>
    <font>
      <sz val="8"/>
      <color indexed="12"/>
      <name val="Arial"/>
      <charset val="134"/>
    </font>
    <font>
      <sz val="11"/>
      <color indexed="52"/>
      <name val="宋体"/>
      <charset val="134"/>
    </font>
    <font>
      <b/>
      <sz val="18"/>
      <color indexed="62"/>
      <name val="宋体"/>
      <charset val="134"/>
    </font>
    <font>
      <sz val="7"/>
      <name val="Small Fonts"/>
      <charset val="134"/>
    </font>
    <font>
      <b/>
      <i/>
      <sz val="16"/>
      <name val="Helv"/>
      <charset val="134"/>
    </font>
    <font>
      <sz val="10"/>
      <color indexed="8"/>
      <name val="Arial"/>
      <charset val="134"/>
    </font>
    <font>
      <b/>
      <sz val="11"/>
      <color indexed="52"/>
      <name val="宋体"/>
      <charset val="134"/>
    </font>
    <font>
      <b/>
      <sz val="10.5"/>
      <color indexed="8"/>
      <name val="宋体"/>
      <charset val="134"/>
    </font>
    <font>
      <b/>
      <sz val="8"/>
      <color indexed="12"/>
      <name val="Arial"/>
      <charset val="134"/>
    </font>
    <font>
      <b/>
      <sz val="12"/>
      <name val="Arial"/>
      <charset val="134"/>
    </font>
    <font>
      <b/>
      <sz val="13"/>
      <color indexed="54"/>
      <name val="宋体"/>
      <charset val="134"/>
    </font>
    <font>
      <b/>
      <sz val="8"/>
      <color indexed="14"/>
      <name val="MS Sans Serif"/>
      <charset val="134"/>
    </font>
    <font>
      <b/>
      <sz val="11"/>
      <color indexed="30"/>
      <name val="宋体"/>
      <charset val="134"/>
    </font>
    <font>
      <sz val="18"/>
      <name val="Times New Roman"/>
      <charset val="134"/>
    </font>
    <font>
      <b/>
      <sz val="13"/>
      <name val="Times New Roman"/>
      <charset val="134"/>
    </font>
    <font>
      <sz val="8"/>
      <name val="MS Sans Serif"/>
      <charset val="134"/>
    </font>
    <font>
      <b/>
      <sz val="11"/>
      <color indexed="63"/>
      <name val="宋体"/>
      <charset val="134"/>
    </font>
    <font>
      <b/>
      <i/>
      <sz val="12"/>
      <name val="Times New Roman"/>
      <charset val="134"/>
    </font>
    <font>
      <u/>
      <sz val="12"/>
      <color indexed="12"/>
      <name val="宋体"/>
      <charset val="134"/>
    </font>
    <font>
      <b/>
      <sz val="10"/>
      <name val="Arial"/>
      <charset val="134"/>
    </font>
    <font>
      <i/>
      <sz val="12"/>
      <name val="Times New Roman"/>
      <charset val="134"/>
    </font>
    <font>
      <sz val="10"/>
      <color indexed="9"/>
      <name val="Arial"/>
      <charset val="134"/>
    </font>
    <font>
      <sz val="11"/>
      <name val="Times New Roman"/>
      <charset val="134"/>
    </font>
    <font>
      <sz val="11"/>
      <name val="ＭＳ Ｐゴシック"/>
      <charset val="134"/>
    </font>
    <font>
      <b/>
      <sz val="21"/>
      <name val="楷体_GB2312"/>
      <charset val="134"/>
    </font>
    <font>
      <b/>
      <sz val="11"/>
      <color indexed="62"/>
      <name val="宋体"/>
      <charset val="134"/>
    </font>
    <font>
      <sz val="10"/>
      <name val="MS Sans Serif"/>
      <charset val="134"/>
    </font>
    <font>
      <b/>
      <u/>
      <sz val="12"/>
      <name val="L Serifa Light"/>
      <charset val="134"/>
    </font>
    <font>
      <b/>
      <sz val="11"/>
      <color indexed="56"/>
      <name val="楷体_GB2312"/>
      <charset val="134"/>
    </font>
    <font>
      <sz val="8"/>
      <color indexed="8"/>
      <name val="MS Sans Serif"/>
      <charset val="134"/>
    </font>
    <font>
      <b/>
      <sz val="12"/>
      <color indexed="52"/>
      <name val="楷体_GB2312"/>
      <charset val="134"/>
    </font>
    <font>
      <b/>
      <sz val="11"/>
      <color indexed="9"/>
      <name val="宋体"/>
      <charset val="134"/>
    </font>
    <font>
      <b/>
      <sz val="12"/>
      <color indexed="9"/>
      <name val="楷体_GB2312"/>
      <charset val="134"/>
    </font>
    <font>
      <u val="doubleAccounting"/>
      <sz val="10"/>
      <name val="Arial"/>
      <charset val="134"/>
    </font>
    <font>
      <i/>
      <sz val="12"/>
      <color indexed="23"/>
      <name val="楷体_GB2312"/>
      <charset val="134"/>
    </font>
    <font>
      <u/>
      <sz val="12"/>
      <color indexed="36"/>
      <name val="????"/>
      <charset val="134"/>
    </font>
    <font>
      <b/>
      <sz val="15"/>
      <color indexed="56"/>
      <name val="楷体_GB2312"/>
      <charset val="134"/>
    </font>
    <font>
      <u/>
      <sz val="7.5"/>
      <color indexed="12"/>
      <name val="Arial"/>
      <charset val="134"/>
    </font>
    <font>
      <sz val="10"/>
      <color indexed="12"/>
      <name val="Arial"/>
      <charset val="134"/>
    </font>
    <font>
      <sz val="12"/>
      <color indexed="52"/>
      <name val="楷体_GB2312"/>
      <charset val="134"/>
    </font>
    <font>
      <b/>
      <sz val="8"/>
      <color indexed="9"/>
      <name val="宋体"/>
      <charset val="134"/>
    </font>
    <font>
      <sz val="9"/>
      <name val="宋体"/>
      <charset val="134"/>
    </font>
    <font>
      <b/>
      <sz val="12"/>
      <color indexed="63"/>
      <name val="楷体_GB2312"/>
      <charset val="134"/>
    </font>
    <font>
      <i/>
      <sz val="10"/>
      <name val="Helvetica"/>
      <charset val="134"/>
    </font>
    <font>
      <b/>
      <sz val="18"/>
      <color indexed="8"/>
      <name val="楷体_GB2312"/>
      <charset val="134"/>
    </font>
    <font>
      <sz val="10"/>
      <name val="??"/>
      <charset val="134"/>
    </font>
    <font>
      <b/>
      <sz val="14"/>
      <color indexed="9"/>
      <name val="Times New Roman"/>
      <charset val="134"/>
    </font>
    <font>
      <u val="singleAccounting"/>
      <sz val="10"/>
      <name val="Arial"/>
      <charset val="134"/>
    </font>
    <font>
      <sz val="10"/>
      <color indexed="8"/>
      <name val="MS Sans Serif"/>
      <charset val="134"/>
    </font>
    <font>
      <sz val="12"/>
      <color indexed="10"/>
      <name val="楷体_GB2312"/>
      <charset val="134"/>
    </font>
    <font>
      <b/>
      <sz val="15"/>
      <color indexed="54"/>
      <name val="宋体"/>
      <charset val="134"/>
    </font>
    <font>
      <b/>
      <sz val="15"/>
      <color indexed="30"/>
      <name val="宋体"/>
      <charset val="134"/>
    </font>
    <font>
      <b/>
      <sz val="13"/>
      <color indexed="30"/>
      <name val="宋体"/>
      <charset val="134"/>
    </font>
    <font>
      <b/>
      <sz val="11"/>
      <color indexed="54"/>
      <name val="宋体"/>
      <charset val="134"/>
    </font>
    <font>
      <b/>
      <sz val="18"/>
      <color indexed="54"/>
      <name val="宋体"/>
      <charset val="134"/>
    </font>
    <font>
      <i/>
      <sz val="10.5"/>
      <color indexed="23"/>
      <name val="宋体"/>
      <charset val="134"/>
    </font>
    <font>
      <sz val="12"/>
      <name val="官帕眉"/>
      <charset val="134"/>
    </font>
    <font>
      <sz val="9"/>
      <color theme="1"/>
      <name val="宋体"/>
      <charset val="134"/>
    </font>
    <font>
      <sz val="12"/>
      <name val="Courier"/>
      <charset val="134"/>
    </font>
    <font>
      <sz val="10.5"/>
      <color indexed="62"/>
      <name val="宋体"/>
      <charset val="134"/>
    </font>
    <font>
      <sz val="9"/>
      <color indexed="20"/>
      <name val="宋体"/>
      <charset val="134"/>
    </font>
    <font>
      <sz val="11"/>
      <color indexed="16"/>
      <name val="宋体"/>
      <charset val="134"/>
    </font>
    <font>
      <u/>
      <sz val="11"/>
      <color indexed="52"/>
      <name val="宋体"/>
      <charset val="134"/>
    </font>
    <font>
      <b/>
      <sz val="10.5"/>
      <color indexed="9"/>
      <name val="宋体"/>
      <charset val="134"/>
    </font>
    <font>
      <b/>
      <sz val="12"/>
      <color indexed="8"/>
      <name val="楷体_GB2312"/>
      <charset val="134"/>
    </font>
    <font>
      <sz val="9"/>
      <color indexed="17"/>
      <name val="宋体"/>
      <charset val="134"/>
    </font>
    <font>
      <sz val="12"/>
      <name val="宋体"/>
      <charset val="134"/>
      <scheme val="minor"/>
    </font>
    <font>
      <u/>
      <sz val="10"/>
      <color indexed="12"/>
      <name val="Times"/>
      <charset val="134"/>
    </font>
    <font>
      <b/>
      <sz val="9"/>
      <name val="Arial"/>
      <charset val="134"/>
    </font>
    <font>
      <sz val="11"/>
      <color indexed="19"/>
      <name val="宋体"/>
      <charset val="134"/>
    </font>
    <font>
      <sz val="11"/>
      <color indexed="23"/>
      <name val="宋体"/>
      <charset val="134"/>
    </font>
    <font>
      <b/>
      <sz val="11"/>
      <color indexed="10"/>
      <name val="宋体"/>
      <charset val="134"/>
    </font>
    <font>
      <b/>
      <sz val="10.5"/>
      <color indexed="10"/>
      <name val="宋体"/>
      <charset val="134"/>
    </font>
    <font>
      <sz val="10.5"/>
      <color indexed="10"/>
      <name val="宋体"/>
      <charset val="134"/>
    </font>
    <font>
      <sz val="11"/>
      <color rgb="FF000000"/>
      <name val="宋体"/>
      <charset val="134"/>
      <scheme val="minor"/>
    </font>
    <font>
      <sz val="10.5"/>
      <color indexed="19"/>
      <name val="宋体"/>
      <charset val="134"/>
    </font>
    <font>
      <b/>
      <sz val="10.5"/>
      <color indexed="63"/>
      <name val="宋体"/>
      <charset val="134"/>
    </font>
    <font>
      <sz val="12"/>
      <name val="新細明體"/>
      <charset val="136"/>
    </font>
    <font>
      <sz val="10"/>
      <name val="新細明體"/>
      <charset val="136"/>
    </font>
    <font>
      <sz val="12"/>
      <name val="바탕체"/>
      <charset val="134"/>
    </font>
    <font>
      <sz val="12"/>
      <name val="宋体"/>
      <charset val="1"/>
    </font>
    <font>
      <sz val="12"/>
      <color theme="1"/>
      <name val="黑体"/>
      <charset val="134"/>
    </font>
    <font>
      <b/>
      <sz val="9"/>
      <name val="宋体"/>
      <charset val="134"/>
    </font>
    <font>
      <b/>
      <sz val="9"/>
      <name val="Tahoma"/>
      <charset val="134"/>
    </font>
    <font>
      <sz val="9"/>
      <name val="宋体"/>
      <charset val="134"/>
    </font>
    <font>
      <sz val="9"/>
      <name val="Tahoma"/>
      <charset val="134"/>
    </font>
  </fonts>
  <fills count="9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00B0F0"/>
        <bgColor indexed="64"/>
      </patternFill>
    </fill>
    <fill>
      <patternFill patternType="solid">
        <fgColor rgb="FFC00000"/>
        <bgColor indexed="64"/>
      </patternFill>
    </fill>
    <fill>
      <patternFill patternType="solid">
        <fgColor rgb="FFFFC0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indexed="42"/>
        <bgColor indexed="42"/>
      </patternFill>
    </fill>
    <fill>
      <patternFill patternType="solid">
        <fgColor indexed="49"/>
        <bgColor indexed="64"/>
      </patternFill>
    </fill>
    <fill>
      <patternFill patternType="solid">
        <fgColor indexed="54"/>
        <bgColor indexed="64"/>
      </patternFill>
    </fill>
    <fill>
      <patternFill patternType="solid">
        <fgColor indexed="12"/>
        <bgColor indexed="64"/>
      </patternFill>
    </fill>
    <fill>
      <patternFill patternType="solid">
        <fgColor indexed="44"/>
        <bgColor indexed="44"/>
      </patternFill>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indexed="47"/>
        <bgColor indexed="64"/>
      </patternFill>
    </fill>
    <fill>
      <patternFill patternType="solid">
        <fgColor indexed="54"/>
        <bgColor indexed="54"/>
      </patternFill>
    </fill>
    <fill>
      <patternFill patternType="solid">
        <fgColor indexed="53"/>
        <bgColor indexed="64"/>
      </patternFill>
    </fill>
    <fill>
      <patternFill patternType="solid">
        <fgColor indexed="55"/>
        <bgColor indexed="64"/>
      </patternFill>
    </fill>
    <fill>
      <patternFill patternType="solid">
        <fgColor indexed="11"/>
        <bgColor indexed="64"/>
      </patternFill>
    </fill>
    <fill>
      <patternFill patternType="solid">
        <fgColor indexed="45"/>
        <bgColor indexed="45"/>
      </patternFill>
    </fill>
    <fill>
      <patternFill patternType="solid">
        <fgColor indexed="41"/>
        <bgColor indexed="64"/>
      </patternFill>
    </fill>
    <fill>
      <patternFill patternType="solid">
        <fgColor indexed="26"/>
        <bgColor indexed="64"/>
      </patternFill>
    </fill>
    <fill>
      <patternFill patternType="solid">
        <fgColor indexed="52"/>
        <bgColor indexed="64"/>
      </patternFill>
    </fill>
    <fill>
      <patternFill patternType="solid">
        <fgColor indexed="30"/>
        <bgColor indexed="64"/>
      </patternFill>
    </fill>
    <fill>
      <patternFill patternType="solid">
        <fgColor indexed="31"/>
        <bgColor indexed="31"/>
      </patternFill>
    </fill>
    <fill>
      <patternFill patternType="solid">
        <fgColor indexed="26"/>
        <bgColor indexed="26"/>
      </patternFill>
    </fill>
    <fill>
      <patternFill patternType="solid">
        <fgColor indexed="22"/>
        <bgColor indexed="22"/>
      </patternFill>
    </fill>
    <fill>
      <patternFill patternType="solid">
        <fgColor indexed="25"/>
        <bgColor indexed="25"/>
      </patternFill>
    </fill>
    <fill>
      <patternFill patternType="solid">
        <fgColor indexed="36"/>
        <bgColor indexed="64"/>
      </patternFill>
    </fill>
    <fill>
      <patternFill patternType="solid">
        <fgColor indexed="25"/>
        <bgColor indexed="64"/>
      </patternFill>
    </fill>
    <fill>
      <patternFill patternType="solid">
        <fgColor indexed="53"/>
        <bgColor indexed="53"/>
      </patternFill>
    </fill>
    <fill>
      <patternFill patternType="solid">
        <fgColor indexed="30"/>
        <bgColor indexed="30"/>
      </patternFill>
    </fill>
    <fill>
      <patternFill patternType="solid">
        <fgColor indexed="15"/>
        <bgColor indexed="64"/>
      </patternFill>
    </fill>
    <fill>
      <patternFill patternType="gray0625"/>
    </fill>
    <fill>
      <patternFill patternType="solid">
        <fgColor indexed="18"/>
        <bgColor indexed="64"/>
      </patternFill>
    </fill>
    <fill>
      <patternFill patternType="solid">
        <fgColor indexed="51"/>
        <bgColor indexed="64"/>
      </patternFill>
    </fill>
    <fill>
      <patternFill patternType="solid">
        <fgColor indexed="27"/>
        <bgColor indexed="27"/>
      </patternFill>
    </fill>
    <fill>
      <patternFill patternType="solid">
        <fgColor indexed="51"/>
        <bgColor indexed="51"/>
      </patternFill>
    </fill>
    <fill>
      <patternFill patternType="mediumGray">
        <fgColor indexed="22"/>
      </patternFill>
    </fill>
    <fill>
      <patternFill patternType="solid">
        <fgColor indexed="47"/>
        <bgColor indexed="47"/>
      </patternFill>
    </fill>
    <fill>
      <patternFill patternType="solid">
        <fgColor indexed="29"/>
        <bgColor indexed="29"/>
      </patternFill>
    </fill>
    <fill>
      <patternFill patternType="solid">
        <fgColor indexed="14"/>
        <bgColor indexed="64"/>
      </patternFill>
    </fill>
    <fill>
      <patternFill patternType="solid">
        <fgColor indexed="10"/>
        <bgColor indexed="64"/>
      </patternFill>
    </fill>
    <fill>
      <patternFill patternType="solid">
        <fgColor indexed="62"/>
        <bgColor indexed="64"/>
      </patternFill>
    </fill>
    <fill>
      <patternFill patternType="solid">
        <fgColor indexed="55"/>
        <bgColor indexed="55"/>
      </patternFill>
    </fill>
    <fill>
      <patternFill patternType="solid">
        <fgColor indexed="48"/>
        <bgColor indexed="64"/>
      </patternFill>
    </fill>
    <fill>
      <patternFill patternType="solid">
        <fgColor indexed="49"/>
        <bgColor indexed="49"/>
      </patternFill>
    </fill>
    <fill>
      <patternFill patternType="solid">
        <fgColor indexed="20"/>
        <bgColor indexed="64"/>
      </patternFill>
    </fill>
    <fill>
      <patternFill patternType="lightUp">
        <fgColor indexed="9"/>
        <bgColor indexed="22"/>
      </patternFill>
    </fill>
    <fill>
      <patternFill patternType="solid">
        <fgColor indexed="43"/>
        <bgColor indexed="43"/>
      </patternFill>
    </fill>
    <fill>
      <patternFill patternType="solid">
        <fgColor indexed="52"/>
        <bgColor indexed="52"/>
      </patternFill>
    </fill>
    <fill>
      <patternFill patternType="solid">
        <fgColor indexed="57"/>
        <bgColor indexed="64"/>
      </patternFill>
    </fill>
    <fill>
      <patternFill patternType="lightUp">
        <fgColor indexed="9"/>
        <bgColor indexed="29"/>
      </patternFill>
    </fill>
    <fill>
      <patternFill patternType="solid">
        <fgColor indexed="40"/>
        <bgColor indexed="64"/>
      </patternFill>
    </fill>
    <fill>
      <patternFill patternType="solid">
        <fgColor indexed="23"/>
        <bgColor indexed="64"/>
      </patternFill>
    </fill>
    <fill>
      <patternFill patternType="lightUp">
        <fgColor indexed="9"/>
        <bgColor indexed="55"/>
      </patternFill>
    </fill>
    <fill>
      <patternFill patternType="solid">
        <fgColor indexed="56"/>
        <bgColor indexed="64"/>
      </patternFill>
    </fill>
    <fill>
      <patternFill patternType="lightUp">
        <fgColor indexed="9"/>
        <bgColor indexed="53"/>
      </patternFill>
    </fill>
    <fill>
      <patternFill patternType="solid">
        <fgColor indexed="5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indexed="8"/>
      </right>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style="medium">
        <color indexed="23"/>
      </top>
      <bottom style="medium">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bottom style="medium">
        <color indexed="30"/>
      </bottom>
      <diagonal/>
    </border>
    <border>
      <left/>
      <right/>
      <top style="medium">
        <color indexed="9"/>
      </top>
      <bottom style="medium">
        <color indexed="9"/>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auto="1"/>
      </left>
      <right/>
      <top/>
      <bottom/>
      <diagonal/>
    </border>
    <border>
      <left/>
      <right/>
      <top/>
      <bottom style="thick">
        <color indexed="27"/>
      </bottom>
      <diagonal/>
    </border>
    <border>
      <left/>
      <right/>
      <top/>
      <bottom style="double">
        <color indexed="52"/>
      </bottom>
      <diagonal/>
    </border>
    <border>
      <left/>
      <right/>
      <top style="hair">
        <color auto="1"/>
      </top>
      <bottom style="hair">
        <color auto="1"/>
      </bottom>
      <diagonal/>
    </border>
    <border>
      <left/>
      <right/>
      <top style="thin">
        <color indexed="62"/>
      </top>
      <bottom style="double">
        <color indexed="62"/>
      </bottom>
      <diagonal/>
    </border>
    <border>
      <left/>
      <right/>
      <top style="thin">
        <color indexed="56"/>
      </top>
      <bottom style="double">
        <color indexed="56"/>
      </bottom>
      <diagonal/>
    </border>
    <border>
      <left/>
      <right/>
      <top/>
      <bottom style="thick">
        <color indexed="43"/>
      </bottom>
      <diagonal/>
    </border>
    <border>
      <left/>
      <right/>
      <top/>
      <bottom style="medium">
        <color indexed="43"/>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right/>
      <top/>
      <bottom style="medium">
        <color auto="1"/>
      </bottom>
      <diagonal/>
    </border>
    <border>
      <left/>
      <right/>
      <top style="thin">
        <color auto="1"/>
      </top>
      <bottom style="double">
        <color auto="1"/>
      </bottom>
      <diagonal/>
    </border>
    <border>
      <left style="thin">
        <color indexed="10"/>
      </left>
      <right style="thin">
        <color indexed="10"/>
      </right>
      <top style="thin">
        <color indexed="10"/>
      </top>
      <bottom style="thin">
        <color indexed="10"/>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style="medium">
        <color indexed="8"/>
      </top>
      <bottom style="medium">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style="thin">
        <color indexed="55"/>
      </bottom>
      <diagonal/>
    </border>
    <border>
      <left/>
      <right/>
      <top/>
      <bottom style="medium">
        <color indexed="27"/>
      </bottom>
      <diagonal/>
    </border>
    <border>
      <left/>
      <right/>
      <top/>
      <bottom style="medium">
        <color indexed="8"/>
      </bottom>
      <diagonal/>
    </border>
    <border>
      <left style="thin">
        <color indexed="8"/>
      </left>
      <right style="thin">
        <color indexed="8"/>
      </right>
      <top/>
      <bottom/>
      <diagonal/>
    </border>
    <border>
      <left/>
      <right/>
      <top style="thin">
        <color indexed="8"/>
      </top>
      <bottom style="double">
        <color indexed="8"/>
      </bottom>
      <diagonal/>
    </border>
    <border>
      <left/>
      <right/>
      <top/>
      <bottom style="thick">
        <color indexed="11"/>
      </bottom>
      <diagonal/>
    </border>
    <border>
      <left/>
      <right/>
      <top/>
      <bottom style="thick">
        <color indexed="23"/>
      </bottom>
      <diagonal/>
    </border>
    <border>
      <left/>
      <right/>
      <top/>
      <bottom style="double">
        <color indexed="10"/>
      </bottom>
      <diagonal/>
    </border>
    <border>
      <left/>
      <right/>
      <top style="thin">
        <color indexed="11"/>
      </top>
      <bottom style="double">
        <color indexed="11"/>
      </bottom>
      <diagonal/>
    </border>
    <border>
      <left/>
      <right/>
      <top style="thin">
        <color indexed="23"/>
      </top>
      <bottom style="double">
        <color indexed="23"/>
      </bottom>
      <diagonal/>
    </border>
    <border>
      <left style="double">
        <color indexed="8"/>
      </left>
      <right style="double">
        <color indexed="8"/>
      </right>
      <top style="double">
        <color indexed="8"/>
      </top>
      <bottom style="double">
        <color indexed="8"/>
      </bottom>
      <diagonal/>
    </border>
  </borders>
  <cellStyleXfs count="843">
    <xf numFmtId="0" fontId="0" fillId="0" borderId="0">
      <alignment vertical="center"/>
    </xf>
    <xf numFmtId="43" fontId="0" fillId="0" borderId="0" applyFont="0" applyFill="0" applyBorder="0" applyAlignment="0" applyProtection="0">
      <alignment vertical="center"/>
    </xf>
    <xf numFmtId="44" fontId="11" fillId="0" borderId="0" applyFont="0" applyFill="0" applyBorder="0" applyAlignment="0" applyProtection="0">
      <alignment vertical="center"/>
    </xf>
    <xf numFmtId="9" fontId="0"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10" borderId="1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4" applyNumberFormat="0" applyFill="0" applyAlignment="0" applyProtection="0">
      <alignment vertical="center"/>
    </xf>
    <xf numFmtId="0" fontId="47" fillId="0" borderId="14" applyNumberFormat="0" applyFill="0" applyAlignment="0" applyProtection="0">
      <alignment vertical="center"/>
    </xf>
    <xf numFmtId="0" fontId="48" fillId="0" borderId="15" applyNumberFormat="0" applyFill="0" applyAlignment="0" applyProtection="0">
      <alignment vertical="center"/>
    </xf>
    <xf numFmtId="0" fontId="48" fillId="0" borderId="0" applyNumberFormat="0" applyFill="0" applyBorder="0" applyAlignment="0" applyProtection="0">
      <alignment vertical="center"/>
    </xf>
    <xf numFmtId="0" fontId="49" fillId="11" borderId="16" applyNumberFormat="0" applyAlignment="0" applyProtection="0">
      <alignment vertical="center"/>
    </xf>
    <xf numFmtId="0" fontId="50" fillId="12" borderId="17" applyNumberFormat="0" applyAlignment="0" applyProtection="0">
      <alignment vertical="center"/>
    </xf>
    <xf numFmtId="0" fontId="51" fillId="12" borderId="16" applyNumberFormat="0" applyAlignment="0" applyProtection="0">
      <alignment vertical="center"/>
    </xf>
    <xf numFmtId="0" fontId="52" fillId="13" borderId="18" applyNumberFormat="0" applyAlignment="0" applyProtection="0">
      <alignment vertical="center"/>
    </xf>
    <xf numFmtId="0" fontId="53" fillId="0" borderId="19" applyNumberFormat="0" applyFill="0" applyAlignment="0" applyProtection="0">
      <alignment vertical="center"/>
    </xf>
    <xf numFmtId="0" fontId="54" fillId="0" borderId="20" applyNumberFormat="0" applyFill="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9" fillId="34" borderId="0" applyNumberFormat="0" applyBorder="0" applyAlignment="0" applyProtection="0">
      <alignment vertical="center"/>
    </xf>
    <xf numFmtId="0" fontId="59" fillId="35" borderId="0" applyNumberFormat="0" applyBorder="0" applyAlignment="0" applyProtection="0">
      <alignment vertical="center"/>
    </xf>
    <xf numFmtId="0" fontId="58" fillId="36" borderId="0" applyNumberFormat="0" applyBorder="0" applyAlignment="0" applyProtection="0">
      <alignment vertical="center"/>
    </xf>
    <xf numFmtId="0" fontId="58" fillId="37" borderId="0" applyNumberFormat="0" applyBorder="0" applyAlignment="0" applyProtection="0">
      <alignment vertical="center"/>
    </xf>
    <xf numFmtId="0" fontId="59" fillId="38" borderId="0" applyNumberFormat="0" applyBorder="0" applyAlignment="0" applyProtection="0">
      <alignment vertical="center"/>
    </xf>
    <xf numFmtId="0" fontId="59" fillId="39" borderId="0" applyNumberFormat="0" applyBorder="0" applyAlignment="0" applyProtection="0">
      <alignment vertical="center"/>
    </xf>
    <xf numFmtId="0" fontId="58" fillId="40" borderId="0" applyNumberFormat="0" applyBorder="0" applyAlignment="0" applyProtection="0">
      <alignment vertical="center"/>
    </xf>
    <xf numFmtId="0" fontId="60" fillId="41" borderId="0" applyNumberFormat="0" applyBorder="0" applyAlignment="0" applyProtection="0">
      <alignment vertical="center"/>
    </xf>
    <xf numFmtId="0" fontId="61" fillId="42" borderId="0" applyNumberFormat="0" applyBorder="0" applyAlignment="0" applyProtection="0">
      <alignment vertical="center"/>
    </xf>
    <xf numFmtId="0" fontId="62" fillId="43" borderId="0" applyNumberFormat="0" applyBorder="0" applyAlignment="0" applyProtection="0">
      <alignment vertical="center"/>
    </xf>
    <xf numFmtId="0" fontId="63" fillId="41" borderId="0" applyNumberFormat="0" applyBorder="0" applyAlignment="0" applyProtection="0">
      <alignment vertical="center"/>
    </xf>
    <xf numFmtId="0" fontId="64" fillId="0" borderId="0" applyProtection="0">
      <alignment vertical="center"/>
    </xf>
    <xf numFmtId="0" fontId="65" fillId="0" borderId="21" applyNumberFormat="0" applyFill="0" applyProtection="0">
      <alignment horizontal="center" vertical="center"/>
    </xf>
    <xf numFmtId="176" fontId="66" fillId="0" borderId="0" applyProtection="0">
      <alignment horizontal="center"/>
    </xf>
    <xf numFmtId="0" fontId="19" fillId="3" borderId="0" applyNumberFormat="0" applyBorder="0" applyAlignment="0" applyProtection="0">
      <alignment vertical="center"/>
    </xf>
    <xf numFmtId="0" fontId="63" fillId="44" borderId="0" applyNumberFormat="0" applyBorder="0" applyAlignment="0" applyProtection="0">
      <alignment vertical="center"/>
    </xf>
    <xf numFmtId="177" fontId="12" fillId="0" borderId="0" applyFont="0" applyFill="0" applyBorder="0" applyAlignment="0" applyProtection="0">
      <alignment vertical="center"/>
    </xf>
    <xf numFmtId="0" fontId="67" fillId="45" borderId="0" applyNumberFormat="0" applyBorder="0" applyAlignment="0" applyProtection="0">
      <alignment vertical="center"/>
    </xf>
    <xf numFmtId="0" fontId="68" fillId="2" borderId="0">
      <alignment horizontal="left" vertical="center"/>
    </xf>
    <xf numFmtId="0" fontId="68" fillId="2" borderId="0">
      <alignment horizontal="right" vertical="center"/>
    </xf>
    <xf numFmtId="0" fontId="63" fillId="41" borderId="0" applyProtection="0"/>
    <xf numFmtId="0" fontId="69" fillId="0" borderId="0" applyProtection="0">
      <alignment horizontal="left"/>
    </xf>
    <xf numFmtId="0" fontId="70" fillId="0" borderId="0" applyProtection="0">
      <alignment vertical="center"/>
    </xf>
    <xf numFmtId="178" fontId="12" fillId="0" borderId="0" applyProtection="0">
      <alignment vertical="center"/>
    </xf>
    <xf numFmtId="0" fontId="12" fillId="46" borderId="0" applyNumberFormat="0" applyBorder="0" applyAlignment="0" applyProtection="0">
      <alignment vertical="center"/>
    </xf>
    <xf numFmtId="179" fontId="12" fillId="0" borderId="0" applyProtection="0"/>
    <xf numFmtId="0" fontId="9" fillId="47" borderId="0" applyProtection="0"/>
    <xf numFmtId="180" fontId="71" fillId="48" borderId="0">
      <alignment vertical="center"/>
    </xf>
    <xf numFmtId="0" fontId="9" fillId="49" borderId="0" applyNumberFormat="0" applyBorder="0" applyAlignment="0" applyProtection="0">
      <alignment vertical="center"/>
    </xf>
    <xf numFmtId="0" fontId="72" fillId="0" borderId="22" applyProtection="0"/>
    <xf numFmtId="0" fontId="60" fillId="44" borderId="0" applyNumberFormat="0" applyBorder="0" applyAlignment="0" applyProtection="0">
      <alignment vertical="center"/>
    </xf>
    <xf numFmtId="0" fontId="61" fillId="50" borderId="0" applyNumberFormat="0" applyBorder="0" applyAlignment="0" applyProtection="0">
      <alignment vertical="center"/>
    </xf>
    <xf numFmtId="0" fontId="67" fillId="50" borderId="0" applyNumberFormat="0" applyBorder="0" applyAlignment="0" applyProtection="0">
      <alignment vertical="center"/>
    </xf>
    <xf numFmtId="0" fontId="12" fillId="51" borderId="0" applyNumberFormat="0" applyBorder="0" applyAlignment="0" applyProtection="0">
      <alignment vertical="center"/>
    </xf>
    <xf numFmtId="0" fontId="60" fillId="44" borderId="0" applyProtection="0"/>
    <xf numFmtId="0" fontId="12" fillId="52" borderId="0" applyNumberFormat="0" applyBorder="0" applyAlignment="0" applyProtection="0">
      <alignment vertical="center"/>
    </xf>
    <xf numFmtId="181" fontId="12" fillId="0" borderId="0" applyProtection="0"/>
    <xf numFmtId="0" fontId="12" fillId="44" borderId="0" applyProtection="0"/>
    <xf numFmtId="0" fontId="73" fillId="0" borderId="0">
      <alignment horizontal="center" vertical="center" wrapText="1"/>
      <protection locked="0"/>
    </xf>
    <xf numFmtId="0" fontId="12" fillId="44" borderId="0" applyNumberFormat="0" applyBorder="0" applyAlignment="0" applyProtection="0">
      <alignment vertical="center"/>
    </xf>
    <xf numFmtId="0" fontId="9" fillId="53" borderId="0" applyProtection="0"/>
    <xf numFmtId="0" fontId="61" fillId="42" borderId="0" applyProtection="0"/>
    <xf numFmtId="0" fontId="74" fillId="0" borderId="0">
      <alignment vertical="center"/>
    </xf>
    <xf numFmtId="0" fontId="9" fillId="54" borderId="0" applyNumberFormat="0" applyBorder="0" applyAlignment="0" applyProtection="0">
      <alignment vertical="center"/>
    </xf>
    <xf numFmtId="0" fontId="75" fillId="41" borderId="0" applyNumberFormat="0" applyBorder="0" applyAlignment="0" applyProtection="0">
      <alignment vertical="center"/>
    </xf>
    <xf numFmtId="0" fontId="76" fillId="0" borderId="23" applyNumberFormat="0" applyFill="0" applyProtection="0">
      <alignment horizontal="center" vertical="center"/>
    </xf>
    <xf numFmtId="0" fontId="77" fillId="55" borderId="0" applyProtection="0">
      <alignment vertical="center"/>
    </xf>
    <xf numFmtId="0" fontId="2" fillId="0" borderId="0">
      <alignment vertical="center"/>
    </xf>
    <xf numFmtId="0" fontId="63" fillId="44" borderId="0" applyProtection="0"/>
    <xf numFmtId="0" fontId="78" fillId="0" borderId="0">
      <alignment vertical="center"/>
    </xf>
    <xf numFmtId="0" fontId="9" fillId="56" borderId="0" applyNumberFormat="0" applyBorder="0" applyAlignment="0" applyProtection="0"/>
    <xf numFmtId="0" fontId="79" fillId="0" borderId="24" applyNumberFormat="0" applyFill="0" applyAlignment="0" applyProtection="0">
      <alignment vertical="center"/>
    </xf>
    <xf numFmtId="0" fontId="80" fillId="0" borderId="0">
      <alignment vertical="center"/>
    </xf>
    <xf numFmtId="0" fontId="69" fillId="0" borderId="0"/>
    <xf numFmtId="182" fontId="12" fillId="0" borderId="0" applyFont="0" applyFill="0" applyBorder="0" applyAlignment="0" applyProtection="0">
      <alignment vertical="center"/>
    </xf>
    <xf numFmtId="0" fontId="69" fillId="0" borderId="0">
      <alignment horizontal="left" vertical="center"/>
    </xf>
    <xf numFmtId="0" fontId="78" fillId="0" borderId="0" applyProtection="0">
      <alignment vertical="center"/>
    </xf>
    <xf numFmtId="0" fontId="12" fillId="41" borderId="0" applyProtection="0"/>
    <xf numFmtId="0" fontId="12" fillId="51" borderId="0" applyProtection="0"/>
    <xf numFmtId="0" fontId="70" fillId="0" borderId="0" applyProtection="0"/>
    <xf numFmtId="0" fontId="81" fillId="0" borderId="25" applyProtection="0">
      <alignment vertical="center"/>
    </xf>
    <xf numFmtId="0" fontId="78" fillId="0" borderId="0">
      <alignment vertical="center"/>
      <protection locked="0"/>
    </xf>
    <xf numFmtId="0" fontId="68" fillId="2" borderId="0" applyProtection="0">
      <alignment horizontal="right" vertical="center"/>
    </xf>
    <xf numFmtId="0" fontId="82" fillId="0" borderId="0" applyNumberFormat="0" applyFill="0" applyBorder="0" applyAlignment="0" applyProtection="0">
      <alignment vertical="center"/>
    </xf>
    <xf numFmtId="0" fontId="74" fillId="0" borderId="0" applyProtection="0">
      <alignment vertical="center"/>
    </xf>
    <xf numFmtId="43" fontId="12" fillId="0" borderId="0" applyFont="0" applyFill="0" applyBorder="0" applyAlignment="0" applyProtection="0">
      <alignment vertical="center"/>
    </xf>
    <xf numFmtId="183" fontId="69" fillId="0" borderId="0" applyFont="0" applyFill="0" applyBorder="0" applyAlignment="0" applyProtection="0"/>
    <xf numFmtId="49" fontId="80" fillId="0" borderId="0" applyProtection="0">
      <alignment horizontal="left" vertical="center"/>
    </xf>
    <xf numFmtId="0" fontId="62" fillId="57" borderId="0" applyNumberFormat="0" applyBorder="0" applyAlignment="0" applyProtection="0">
      <alignment vertical="center"/>
    </xf>
    <xf numFmtId="0" fontId="12" fillId="42" borderId="0" applyNumberFormat="0" applyBorder="0" applyAlignment="0" applyProtection="0">
      <alignment vertical="center"/>
    </xf>
    <xf numFmtId="0" fontId="83" fillId="58" borderId="0" applyNumberFormat="0" applyBorder="0" applyAlignment="0" applyProtection="0">
      <alignment vertical="center"/>
    </xf>
    <xf numFmtId="184" fontId="12" fillId="0" borderId="0" applyFont="0" applyFill="0" applyBorder="0" applyProtection="0">
      <alignment horizontal="right" vertical="center"/>
    </xf>
    <xf numFmtId="0" fontId="83" fillId="41" borderId="0" applyNumberFormat="0" applyBorder="0" applyAlignment="0" applyProtection="0"/>
    <xf numFmtId="0" fontId="19" fillId="42" borderId="0" applyProtection="0"/>
    <xf numFmtId="0" fontId="84" fillId="0" borderId="26" applyNumberFormat="0" applyFill="0" applyAlignment="0" applyProtection="0">
      <alignment vertical="center"/>
    </xf>
    <xf numFmtId="0" fontId="85" fillId="4" borderId="0" applyNumberFormat="0" applyBorder="0" applyAlignment="0" applyProtection="0">
      <alignment vertical="center"/>
    </xf>
    <xf numFmtId="185" fontId="80" fillId="0" borderId="0">
      <alignment vertical="center"/>
    </xf>
    <xf numFmtId="0" fontId="69" fillId="0" borderId="27">
      <alignment vertical="center"/>
    </xf>
    <xf numFmtId="9" fontId="12" fillId="0" borderId="0" applyProtection="0"/>
    <xf numFmtId="0"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59" borderId="0" applyNumberFormat="0" applyBorder="0" applyAlignment="0" applyProtection="0">
      <alignment vertical="center"/>
    </xf>
    <xf numFmtId="15" fontId="12" fillId="0" borderId="0" applyFont="0" applyFill="0" applyBorder="0" applyAlignment="0" applyProtection="0">
      <alignment vertical="center"/>
    </xf>
    <xf numFmtId="0" fontId="0" fillId="60" borderId="28" applyNumberFormat="0" applyFont="0" applyAlignment="0" applyProtection="0">
      <alignment vertical="center"/>
    </xf>
    <xf numFmtId="0" fontId="86" fillId="51" borderId="29" applyNumberFormat="0" applyProtection="0">
      <alignment horizontal="left" vertical="center"/>
    </xf>
    <xf numFmtId="186" fontId="12" fillId="0" borderId="0" applyProtection="0"/>
    <xf numFmtId="0" fontId="19" fillId="3" borderId="0" applyNumberFormat="0" applyBorder="0" applyAlignment="0" applyProtection="0"/>
    <xf numFmtId="0" fontId="69" fillId="0" borderId="0" applyProtection="0"/>
    <xf numFmtId="0" fontId="87" fillId="44" borderId="0" applyProtection="0"/>
    <xf numFmtId="187" fontId="12" fillId="0" borderId="0" applyProtection="0"/>
    <xf numFmtId="0" fontId="12" fillId="41" borderId="0" applyNumberFormat="0" applyBorder="0" applyAlignment="0" applyProtection="0">
      <alignment vertical="center"/>
    </xf>
    <xf numFmtId="0" fontId="62" fillId="61" borderId="0" applyNumberFormat="0" applyBorder="0" applyAlignment="0" applyProtection="0">
      <alignment vertical="center"/>
    </xf>
    <xf numFmtId="188" fontId="80" fillId="0" borderId="0" applyProtection="0">
      <alignment horizontal="right"/>
    </xf>
    <xf numFmtId="0" fontId="12" fillId="42" borderId="0" applyProtection="0"/>
    <xf numFmtId="0" fontId="82" fillId="0" borderId="30" applyNumberFormat="0" applyFill="0" applyAlignment="0" applyProtection="0">
      <alignment vertical="center"/>
    </xf>
    <xf numFmtId="0" fontId="62" fillId="62" borderId="0" applyNumberFormat="0" applyBorder="0" applyAlignment="0" applyProtection="0">
      <alignment vertical="center"/>
    </xf>
    <xf numFmtId="0" fontId="19" fillId="63" borderId="0" applyNumberFormat="0" applyBorder="0" applyAlignment="0" applyProtection="0">
      <alignment vertical="center"/>
    </xf>
    <xf numFmtId="0" fontId="12" fillId="43" borderId="0" applyNumberFormat="0" applyBorder="0" applyAlignment="0" applyProtection="0">
      <alignment vertical="center"/>
    </xf>
    <xf numFmtId="0" fontId="12" fillId="55" borderId="0" applyNumberFormat="0" applyBorder="0" applyAlignment="0" applyProtection="0">
      <alignment vertical="center"/>
    </xf>
    <xf numFmtId="0" fontId="74" fillId="0" borderId="0" applyProtection="0"/>
    <xf numFmtId="0" fontId="88" fillId="52" borderId="0" applyNumberFormat="0" applyBorder="0" applyAlignment="0" applyProtection="0">
      <alignment vertical="center"/>
    </xf>
    <xf numFmtId="0" fontId="78" fillId="0" borderId="0">
      <protection locked="0"/>
    </xf>
    <xf numFmtId="0" fontId="68" fillId="2" borderId="0" applyProtection="0">
      <alignment horizontal="center" vertical="center"/>
    </xf>
    <xf numFmtId="0" fontId="9" fillId="61" borderId="0" applyNumberFormat="0" applyBorder="0" applyAlignment="0" applyProtection="0"/>
    <xf numFmtId="0" fontId="67" fillId="42" borderId="0" applyNumberFormat="0" applyBorder="0" applyAlignment="0" applyProtection="0">
      <alignment vertical="center"/>
    </xf>
    <xf numFmtId="0" fontId="9" fillId="46" borderId="0" applyNumberFormat="0" applyBorder="0" applyAlignment="0" applyProtection="0"/>
    <xf numFmtId="0" fontId="19" fillId="64" borderId="0" applyNumberFormat="0" applyBorder="0" applyAlignment="0" applyProtection="0">
      <alignment vertical="center"/>
    </xf>
    <xf numFmtId="0" fontId="89" fillId="50" borderId="0" applyProtection="0">
      <alignment vertical="center"/>
    </xf>
    <xf numFmtId="0" fontId="69" fillId="0" borderId="0">
      <alignment vertical="center"/>
    </xf>
    <xf numFmtId="0" fontId="90" fillId="0" borderId="0" applyNumberFormat="0" applyFill="0" applyBorder="0" applyAlignment="0" applyProtection="0">
      <alignment vertical="center"/>
    </xf>
    <xf numFmtId="0" fontId="74" fillId="0" borderId="0"/>
    <xf numFmtId="0" fontId="72" fillId="0" borderId="22" applyNumberFormat="0" applyFill="0" applyAlignment="0" applyProtection="0">
      <alignment vertical="center"/>
    </xf>
    <xf numFmtId="0" fontId="9" fillId="65" borderId="0" applyNumberFormat="0" applyBorder="0" applyAlignment="0" applyProtection="0">
      <alignment vertical="center"/>
    </xf>
    <xf numFmtId="0" fontId="19" fillId="65" borderId="0" applyNumberFormat="0" applyBorder="0" applyAlignment="0" applyProtection="0">
      <alignment vertical="center"/>
    </xf>
    <xf numFmtId="0" fontId="83" fillId="60" borderId="0" applyNumberFormat="0" applyBorder="0" applyAlignment="0" applyProtection="0"/>
    <xf numFmtId="0" fontId="91" fillId="0" borderId="0">
      <alignment vertical="center"/>
    </xf>
    <xf numFmtId="0" fontId="88" fillId="44" borderId="0" applyNumberFormat="0" applyBorder="0" applyAlignment="0" applyProtection="0">
      <alignment vertical="center"/>
    </xf>
    <xf numFmtId="0" fontId="92" fillId="0" borderId="0" applyNumberFormat="0" applyFill="0" applyBorder="0" applyAlignment="0" applyProtection="0">
      <alignment vertical="center"/>
    </xf>
    <xf numFmtId="0" fontId="12" fillId="61" borderId="0" applyNumberFormat="0" applyBorder="0" applyAlignment="0" applyProtection="0">
      <alignment vertical="center"/>
    </xf>
    <xf numFmtId="0" fontId="70" fillId="0" borderId="0">
      <alignment vertical="center"/>
    </xf>
    <xf numFmtId="0" fontId="9" fillId="66" borderId="0" applyNumberFormat="0" applyBorder="0" applyAlignment="0" applyProtection="0">
      <alignment vertical="center"/>
    </xf>
    <xf numFmtId="0" fontId="12" fillId="0" borderId="0">
      <alignment vertical="center"/>
    </xf>
    <xf numFmtId="0" fontId="93" fillId="0" borderId="0" applyNumberFormat="0" applyFill="0" applyBorder="0" applyAlignment="0" applyProtection="0">
      <alignment vertical="center"/>
    </xf>
    <xf numFmtId="0" fontId="94" fillId="53" borderId="31">
      <alignment horizontal="left" vertical="center"/>
      <protection locked="0" hidden="1"/>
    </xf>
    <xf numFmtId="189" fontId="12" fillId="0" borderId="0" applyFont="0" applyFill="0" applyBorder="0" applyAlignment="0" applyProtection="0">
      <alignment vertical="center"/>
    </xf>
    <xf numFmtId="0" fontId="95" fillId="50" borderId="0" applyNumberFormat="0" applyBorder="0" applyAlignment="0" applyProtection="0">
      <alignment vertical="center"/>
    </xf>
    <xf numFmtId="0" fontId="12" fillId="3" borderId="0" applyNumberFormat="0" applyBorder="0" applyAlignment="0" applyProtection="0">
      <alignment vertical="center"/>
    </xf>
    <xf numFmtId="0" fontId="96" fillId="0" borderId="0" applyNumberFormat="0" applyFill="0" applyBorder="0" applyAlignment="0" applyProtection="0">
      <alignment vertical="top"/>
      <protection locked="0"/>
    </xf>
    <xf numFmtId="190" fontId="97" fillId="0" borderId="0" applyProtection="0">
      <alignment horizontal="right"/>
    </xf>
    <xf numFmtId="0" fontId="98" fillId="0" borderId="0" applyProtection="0">
      <alignment vertical="center"/>
    </xf>
    <xf numFmtId="40" fontId="12" fillId="0" borderId="0" applyFont="0" applyFill="0" applyBorder="0" applyAlignment="0" applyProtection="0">
      <alignment vertical="center"/>
    </xf>
    <xf numFmtId="0" fontId="62" fillId="67" borderId="0" applyNumberFormat="0" applyBorder="0" applyAlignment="0" applyProtection="0">
      <alignment vertical="center"/>
    </xf>
    <xf numFmtId="0" fontId="9" fillId="46" borderId="0" applyProtection="0"/>
    <xf numFmtId="0" fontId="99" fillId="0" borderId="0" applyNumberFormat="0" applyFill="0" applyBorder="0" applyAlignment="0" applyProtection="0">
      <alignment vertical="top"/>
      <protection locked="0"/>
    </xf>
    <xf numFmtId="0" fontId="9" fillId="68" borderId="0" applyNumberFormat="0" applyBorder="0" applyAlignment="0" applyProtection="0"/>
    <xf numFmtId="38"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75" fillId="41" borderId="0" applyProtection="0"/>
    <xf numFmtId="0" fontId="77" fillId="41" borderId="0" applyProtection="0">
      <alignment vertical="center"/>
    </xf>
    <xf numFmtId="0" fontId="100" fillId="0" borderId="0">
      <alignment vertical="center"/>
    </xf>
    <xf numFmtId="0" fontId="9" fillId="69" borderId="0" applyNumberFormat="0" applyBorder="0" applyAlignment="0" applyProtection="0"/>
    <xf numFmtId="0" fontId="9" fillId="70" borderId="0" applyNumberFormat="0" applyBorder="0" applyAlignment="0" applyProtection="0"/>
    <xf numFmtId="0" fontId="9" fillId="47" borderId="0" applyNumberFormat="0" applyBorder="0" applyAlignment="0" applyProtection="0"/>
    <xf numFmtId="179" fontId="12" fillId="0" borderId="0" applyFont="0" applyFill="0" applyBorder="0" applyAlignment="0" applyProtection="0">
      <alignment vertical="center"/>
    </xf>
    <xf numFmtId="0" fontId="9" fillId="3" borderId="0" applyProtection="0"/>
    <xf numFmtId="0" fontId="88" fillId="42" borderId="0" applyNumberFormat="0" applyBorder="0" applyAlignment="0" applyProtection="0">
      <alignment vertical="center"/>
    </xf>
    <xf numFmtId="181" fontId="12" fillId="0" borderId="0" applyFont="0" applyFill="0" applyBorder="0" applyAlignment="0" applyProtection="0">
      <alignment vertical="center"/>
    </xf>
    <xf numFmtId="0" fontId="61" fillId="50" borderId="0" applyProtection="0"/>
    <xf numFmtId="0" fontId="101" fillId="42" borderId="0" applyNumberFormat="0" applyBorder="0" applyAlignment="0" applyProtection="0">
      <alignment vertical="center"/>
    </xf>
    <xf numFmtId="41" fontId="0" fillId="0" borderId="0" applyFont="0" applyFill="0" applyBorder="0" applyAlignment="0" applyProtection="0"/>
    <xf numFmtId="0" fontId="67" fillId="42" borderId="0" applyProtection="0"/>
    <xf numFmtId="0" fontId="87" fillId="44" borderId="0" applyNumberFormat="0" applyBorder="0" applyAlignment="0" applyProtection="0">
      <alignment vertical="center"/>
    </xf>
    <xf numFmtId="0" fontId="78" fillId="0" borderId="0" applyProtection="0"/>
    <xf numFmtId="0" fontId="69" fillId="0" borderId="0" applyProtection="0">
      <alignment vertical="center"/>
    </xf>
    <xf numFmtId="49" fontId="102" fillId="0" borderId="0" applyFont="0" applyFill="0" applyBorder="0" applyAlignment="0" applyProtection="0"/>
    <xf numFmtId="191" fontId="12" fillId="0" borderId="0" applyProtection="0"/>
    <xf numFmtId="0" fontId="67" fillId="42" borderId="0" applyNumberFormat="0" applyBorder="0" applyAlignment="0" applyProtection="0"/>
    <xf numFmtId="49" fontId="12" fillId="0" borderId="0" applyFont="0" applyFill="0" applyBorder="0" applyAlignment="0" applyProtection="0">
      <alignment vertical="center"/>
    </xf>
    <xf numFmtId="0" fontId="12" fillId="53" borderId="0" applyProtection="0"/>
    <xf numFmtId="0" fontId="62" fillId="55" borderId="0" applyNumberFormat="0" applyBorder="0" applyAlignment="0" applyProtection="0">
      <alignment vertical="center"/>
    </xf>
    <xf numFmtId="0" fontId="62" fillId="46" borderId="0" applyNumberFormat="0" applyBorder="0" applyAlignment="0" applyProtection="0">
      <alignment vertical="center"/>
    </xf>
    <xf numFmtId="0" fontId="68" fillId="2" borderId="0">
      <alignment horizontal="center" vertical="center"/>
    </xf>
    <xf numFmtId="14" fontId="73" fillId="0" borderId="0">
      <alignment horizontal="center" vertical="center" wrapText="1"/>
      <protection locked="0"/>
    </xf>
    <xf numFmtId="180" fontId="103" fillId="71" borderId="0" applyProtection="0">
      <alignment vertical="center"/>
    </xf>
    <xf numFmtId="0" fontId="69" fillId="0" borderId="0">
      <alignment vertical="center"/>
      <protection locked="0"/>
    </xf>
    <xf numFmtId="0" fontId="104" fillId="72" borderId="32">
      <alignment vertical="center"/>
      <protection locked="0"/>
    </xf>
    <xf numFmtId="0" fontId="105" fillId="73" borderId="0">
      <protection locked="0"/>
    </xf>
    <xf numFmtId="49" fontId="12" fillId="0" borderId="0" applyProtection="0">
      <alignment vertical="center"/>
    </xf>
    <xf numFmtId="192" fontId="106" fillId="4" borderId="0" applyBorder="0" applyAlignment="0" applyProtection="0">
      <alignment vertical="center"/>
    </xf>
    <xf numFmtId="0" fontId="69" fillId="0" borderId="0" applyBorder="0"/>
    <xf numFmtId="0" fontId="88" fillId="7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Font="0" applyAlignment="0" applyProtection="0">
      <alignment vertical="center"/>
    </xf>
    <xf numFmtId="193" fontId="106" fillId="0" borderId="0" applyFill="0" applyBorder="0" applyProtection="0">
      <alignment vertical="center"/>
      <protection locked="0"/>
    </xf>
    <xf numFmtId="0" fontId="9" fillId="46" borderId="0" applyNumberFormat="0" applyBorder="0" applyAlignment="0" applyProtection="0">
      <alignment vertical="center"/>
    </xf>
    <xf numFmtId="0" fontId="9" fillId="61" borderId="0" applyNumberFormat="0" applyBorder="0" applyAlignment="0" applyProtection="0">
      <alignment vertical="center"/>
    </xf>
    <xf numFmtId="0" fontId="12" fillId="74" borderId="0" applyNumberFormat="0" applyBorder="0" applyAlignment="0" applyProtection="0">
      <alignment vertical="center"/>
    </xf>
    <xf numFmtId="0" fontId="12" fillId="50" borderId="0" applyNumberFormat="0" applyBorder="0" applyAlignment="0" applyProtection="0">
      <alignment vertical="center"/>
    </xf>
    <xf numFmtId="0" fontId="107" fillId="53" borderId="33" applyProtection="0">
      <alignment vertical="center"/>
    </xf>
    <xf numFmtId="0" fontId="78" fillId="0" borderId="0"/>
    <xf numFmtId="0" fontId="9" fillId="75" borderId="0" applyNumberFormat="0" applyBorder="0" applyAlignment="0" applyProtection="0"/>
    <xf numFmtId="0" fontId="101" fillId="42" borderId="0" applyProtection="0">
      <alignment vertical="center"/>
    </xf>
    <xf numFmtId="0" fontId="69" fillId="0" borderId="34">
      <alignment horizontal="left" vertical="top"/>
    </xf>
    <xf numFmtId="0" fontId="83" fillId="64" borderId="0" applyNumberFormat="0" applyBorder="0" applyAlignment="0" applyProtection="0">
      <alignment vertical="center"/>
    </xf>
    <xf numFmtId="0" fontId="76" fillId="0" borderId="23" applyProtection="0">
      <alignment horizontal="center"/>
    </xf>
    <xf numFmtId="0" fontId="83" fillId="60" borderId="0" applyProtection="0"/>
    <xf numFmtId="0" fontId="64" fillId="0" borderId="0">
      <alignment vertical="center"/>
    </xf>
    <xf numFmtId="0" fontId="108" fillId="0" borderId="4" applyNumberFormat="0" applyFill="0" applyProtection="0">
      <alignment horizontal="center" vertical="center"/>
    </xf>
    <xf numFmtId="43" fontId="0" fillId="0" borderId="0" applyFont="0" applyFill="0" applyBorder="0" applyAlignment="0" applyProtection="0"/>
    <xf numFmtId="0" fontId="62" fillId="3" borderId="0" applyNumberFormat="0" applyBorder="0" applyAlignment="0" applyProtection="0">
      <alignment vertical="center"/>
    </xf>
    <xf numFmtId="0" fontId="60" fillId="41" borderId="0" applyProtection="0"/>
    <xf numFmtId="0" fontId="64" fillId="0" borderId="0" applyProtection="0"/>
    <xf numFmtId="0" fontId="89" fillId="53" borderId="0" applyProtection="0">
      <alignment vertical="center"/>
    </xf>
    <xf numFmtId="0" fontId="87" fillId="41" borderId="0" applyProtection="0"/>
    <xf numFmtId="0" fontId="109" fillId="53" borderId="33" applyNumberFormat="0" applyAlignment="0" applyProtection="0">
      <alignment vertical="center"/>
    </xf>
    <xf numFmtId="0" fontId="105" fillId="73" borderId="0" applyAlignment="0">
      <alignment vertical="center"/>
      <protection locked="0"/>
    </xf>
    <xf numFmtId="0" fontId="64" fillId="0" borderId="0"/>
    <xf numFmtId="0" fontId="9" fillId="76" borderId="0" applyNumberFormat="0" applyBorder="0" applyAlignment="0" applyProtection="0">
      <alignment vertical="center"/>
    </xf>
    <xf numFmtId="0" fontId="110" fillId="0" borderId="0" applyNumberFormat="0" applyFill="0" applyBorder="0" applyProtection="0">
      <alignment horizontal="centerContinuous" vertical="center"/>
    </xf>
    <xf numFmtId="0" fontId="89" fillId="51" borderId="0" applyNumberFormat="0" applyBorder="0" applyAlignment="0" applyProtection="0">
      <alignment vertical="center"/>
    </xf>
    <xf numFmtId="49" fontId="12" fillId="0" borderId="0" applyProtection="0"/>
    <xf numFmtId="49" fontId="0" fillId="0" borderId="0" applyFont="0" applyFill="0" applyBorder="0" applyAlignment="0" applyProtection="0">
      <alignment vertical="center"/>
    </xf>
    <xf numFmtId="187" fontId="12" fillId="0" borderId="0" applyFont="0" applyFill="0" applyBorder="0" applyAlignment="0" applyProtection="0">
      <alignment vertical="center"/>
    </xf>
    <xf numFmtId="0" fontId="111" fillId="0" borderId="0" applyNumberFormat="0" applyFill="0" applyBorder="0" applyAlignment="0" applyProtection="0">
      <alignment vertical="center"/>
    </xf>
    <xf numFmtId="191" fontId="12" fillId="0" borderId="0" applyFont="0" applyFill="0" applyBorder="0" applyAlignment="0" applyProtection="0">
      <alignment vertical="center"/>
    </xf>
    <xf numFmtId="0" fontId="75" fillId="41" borderId="0" applyProtection="0">
      <alignment vertical="center"/>
    </xf>
    <xf numFmtId="0" fontId="12" fillId="77" borderId="0" applyNumberFormat="0" applyFont="0" applyBorder="0" applyAlignment="0" applyProtection="0">
      <alignment vertical="center"/>
    </xf>
    <xf numFmtId="0" fontId="85" fillId="4" borderId="0" applyProtection="0"/>
    <xf numFmtId="0" fontId="112" fillId="4" borderId="0" applyNumberFormat="0" applyBorder="0" applyAlignment="0" applyProtection="0">
      <alignment vertical="center"/>
    </xf>
    <xf numFmtId="0" fontId="67" fillId="42" borderId="0" applyProtection="0">
      <alignment vertical="center"/>
    </xf>
    <xf numFmtId="0" fontId="113" fillId="0" borderId="0" applyNumberFormat="0" applyFill="0" applyBorder="0" applyProtection="0">
      <alignment vertical="top"/>
    </xf>
    <xf numFmtId="0" fontId="113" fillId="0" borderId="0" applyProtection="0">
      <alignment vertical="top"/>
    </xf>
    <xf numFmtId="0" fontId="62" fillId="61" borderId="0" applyProtection="0"/>
    <xf numFmtId="0" fontId="12" fillId="0" borderId="0" applyProtection="0">
      <alignment vertical="center"/>
    </xf>
    <xf numFmtId="0" fontId="12" fillId="60" borderId="0" applyNumberFormat="0" applyBorder="0" applyAlignment="0" applyProtection="0">
      <alignment vertical="center"/>
    </xf>
    <xf numFmtId="0" fontId="11" fillId="0" borderId="0"/>
    <xf numFmtId="194" fontId="66" fillId="0" borderId="0" applyFill="0" applyBorder="0" applyProtection="0">
      <alignment horizontal="center" vertical="center"/>
    </xf>
    <xf numFmtId="0" fontId="114" fillId="0" borderId="26" applyNumberFormat="0" applyFill="0" applyAlignment="0" applyProtection="0">
      <alignment vertical="center"/>
    </xf>
    <xf numFmtId="0" fontId="115" fillId="0" borderId="35" applyProtection="0">
      <alignment vertical="center"/>
    </xf>
    <xf numFmtId="0" fontId="116" fillId="0" borderId="0" applyProtection="0"/>
    <xf numFmtId="195" fontId="80" fillId="0" borderId="0" applyFill="0" applyBorder="0" applyProtection="0">
      <alignment horizontal="right" vertical="center"/>
    </xf>
    <xf numFmtId="182" fontId="12" fillId="0" borderId="0" applyProtection="0"/>
    <xf numFmtId="9" fontId="5" fillId="0" borderId="0" applyFont="0" applyFill="0" applyBorder="0" applyAlignment="0" applyProtection="0">
      <alignment vertical="center"/>
    </xf>
    <xf numFmtId="0" fontId="117" fillId="0" borderId="0" applyNumberFormat="0" applyFill="0" applyBorder="0" applyAlignment="0" applyProtection="0">
      <alignment vertical="center"/>
    </xf>
    <xf numFmtId="0" fontId="117" fillId="0" borderId="0" applyProtection="0"/>
    <xf numFmtId="0" fontId="76" fillId="0" borderId="0" applyNumberFormat="0" applyFill="0" applyBorder="0" applyProtection="0">
      <alignment horizontal="left" vertical="center"/>
    </xf>
    <xf numFmtId="180" fontId="71" fillId="48" borderId="0" applyProtection="0">
      <alignment vertical="center"/>
    </xf>
    <xf numFmtId="0" fontId="12" fillId="4" borderId="0" applyProtection="0"/>
    <xf numFmtId="196" fontId="12" fillId="0" borderId="0" applyFont="0" applyFill="0" applyBorder="0" applyAlignment="0" applyProtection="0">
      <alignment vertical="center"/>
    </xf>
    <xf numFmtId="196" fontId="12" fillId="0" borderId="0" applyProtection="0"/>
    <xf numFmtId="0" fontId="92" fillId="0" borderId="0" applyProtection="0"/>
    <xf numFmtId="184" fontId="12" fillId="0" borderId="0" applyProtection="0">
      <alignment horizontal="right"/>
    </xf>
    <xf numFmtId="0" fontId="9" fillId="68" borderId="0" applyProtection="0">
      <alignment vertical="center"/>
    </xf>
    <xf numFmtId="3" fontId="12" fillId="0" borderId="0" applyFont="0" applyFill="0" applyBorder="0" applyAlignment="0" applyProtection="0">
      <alignment vertical="center"/>
    </xf>
    <xf numFmtId="0" fontId="19" fillId="64" borderId="0" applyNumberFormat="0" applyBorder="0" applyAlignment="0" applyProtection="0"/>
    <xf numFmtId="0" fontId="12" fillId="53" borderId="0" applyNumberFormat="0" applyBorder="0" applyAlignment="0" applyProtection="0">
      <alignment vertical="center"/>
    </xf>
    <xf numFmtId="0" fontId="88" fillId="51" borderId="0" applyNumberFormat="0" applyBorder="0" applyAlignment="0" applyProtection="0">
      <alignment vertical="center"/>
    </xf>
    <xf numFmtId="0" fontId="19" fillId="53" borderId="0" applyProtection="0"/>
    <xf numFmtId="0" fontId="9" fillId="76" borderId="0" applyNumberFormat="0" applyBorder="0" applyAlignment="0" applyProtection="0"/>
    <xf numFmtId="0" fontId="118" fillId="2" borderId="0">
      <alignment horizontal="left" vertical="top"/>
    </xf>
    <xf numFmtId="197" fontId="0" fillId="0" borderId="0" applyFont="0" applyFill="0" applyBorder="0" applyAlignment="0" applyProtection="0">
      <alignment vertical="center"/>
    </xf>
    <xf numFmtId="198" fontId="80" fillId="0" borderId="0">
      <alignment vertical="center"/>
    </xf>
    <xf numFmtId="0" fontId="12" fillId="50" borderId="0" applyProtection="0"/>
    <xf numFmtId="198" fontId="80" fillId="0" borderId="0" applyProtection="0">
      <alignment vertical="center"/>
    </xf>
    <xf numFmtId="0" fontId="87" fillId="41" borderId="0" applyNumberFormat="0" applyBorder="0" applyAlignment="0" applyProtection="0">
      <alignment vertical="center"/>
    </xf>
    <xf numFmtId="0" fontId="9" fillId="78" borderId="0" applyNumberFormat="0" applyBorder="0" applyAlignment="0" applyProtection="0">
      <alignment vertical="center"/>
    </xf>
    <xf numFmtId="0" fontId="89" fillId="53" borderId="0" applyNumberFormat="0" applyBorder="0" applyAlignment="0" applyProtection="0">
      <alignment vertical="center"/>
    </xf>
    <xf numFmtId="0" fontId="76" fillId="0" borderId="0" applyProtection="0">
      <alignment horizontal="left"/>
    </xf>
    <xf numFmtId="0" fontId="110" fillId="0" borderId="0" applyProtection="0">
      <alignment horizontal="centerContinuous"/>
    </xf>
    <xf numFmtId="0" fontId="119" fillId="46" borderId="0" applyNumberFormat="0" applyBorder="0" applyAlignment="0" applyProtection="0">
      <alignment vertical="center"/>
    </xf>
    <xf numFmtId="0" fontId="9" fillId="79" borderId="0" applyNumberFormat="0" applyBorder="0" applyAlignment="0" applyProtection="0"/>
    <xf numFmtId="0" fontId="12" fillId="74" borderId="0" applyProtection="0"/>
    <xf numFmtId="0" fontId="82" fillId="0" borderId="30" applyProtection="0"/>
    <xf numFmtId="0" fontId="119" fillId="43" borderId="0" applyNumberFormat="0" applyBorder="0" applyAlignment="0" applyProtection="0">
      <alignment vertical="center"/>
    </xf>
    <xf numFmtId="0" fontId="115" fillId="0" borderId="35" applyNumberFormat="0" applyFill="0" applyAlignment="0" applyProtection="0">
      <alignment vertical="center"/>
    </xf>
    <xf numFmtId="0" fontId="120" fillId="2" borderId="0">
      <alignment horizontal="left" vertical="top"/>
    </xf>
    <xf numFmtId="188" fontId="80" fillId="0" borderId="0" applyFill="0" applyBorder="0" applyProtection="0">
      <alignment horizontal="right" vertical="center"/>
    </xf>
    <xf numFmtId="199" fontId="80" fillId="0" borderId="0" applyFill="0" applyBorder="0" applyProtection="0">
      <alignment horizontal="right" vertical="center"/>
    </xf>
    <xf numFmtId="0" fontId="63" fillId="41" borderId="0" applyProtection="0">
      <alignment vertical="center"/>
    </xf>
    <xf numFmtId="199" fontId="80" fillId="0" borderId="0" applyProtection="0">
      <alignment horizontal="right"/>
    </xf>
    <xf numFmtId="200" fontId="80" fillId="0" borderId="0" applyFill="0" applyBorder="0" applyProtection="0">
      <alignment horizontal="right" vertical="center"/>
    </xf>
    <xf numFmtId="201" fontId="66" fillId="0" borderId="0" applyFill="0" applyBorder="0" applyProtection="0">
      <alignment horizontal="center" vertical="center"/>
    </xf>
    <xf numFmtId="200" fontId="80" fillId="0" borderId="0" applyProtection="0">
      <alignment horizontal="right"/>
    </xf>
    <xf numFmtId="202" fontId="66" fillId="0" borderId="0" applyProtection="0">
      <alignment horizontal="center"/>
    </xf>
    <xf numFmtId="14" fontId="73" fillId="0" borderId="0">
      <alignment horizontal="center" wrapText="1"/>
      <protection locked="0"/>
    </xf>
    <xf numFmtId="190" fontId="97" fillId="0" borderId="0" applyFill="0" applyBorder="0" applyProtection="0">
      <alignment horizontal="right" vertical="center"/>
    </xf>
    <xf numFmtId="2" fontId="116" fillId="0" borderId="0" applyProtection="0">
      <alignment vertical="center"/>
    </xf>
    <xf numFmtId="203" fontId="80" fillId="0" borderId="0" applyFill="0" applyBorder="0" applyProtection="0">
      <alignment horizontal="right" vertical="center"/>
    </xf>
    <xf numFmtId="0" fontId="77" fillId="50" borderId="0" applyProtection="0">
      <alignment vertical="center"/>
    </xf>
    <xf numFmtId="0" fontId="5" fillId="0" borderId="0">
      <alignment vertical="center"/>
    </xf>
    <xf numFmtId="203" fontId="80" fillId="0" borderId="0" applyProtection="0">
      <alignment horizontal="right"/>
    </xf>
    <xf numFmtId="0" fontId="0" fillId="0" borderId="0">
      <alignment vertical="center"/>
    </xf>
    <xf numFmtId="204" fontId="80" fillId="0" borderId="0" applyFill="0" applyBorder="0" applyProtection="0">
      <alignment horizontal="right" vertical="center"/>
    </xf>
    <xf numFmtId="204" fontId="80" fillId="0" borderId="0" applyProtection="0">
      <alignment horizontal="right"/>
    </xf>
    <xf numFmtId="195" fontId="80" fillId="0" borderId="0" applyProtection="0">
      <alignment horizontal="right"/>
    </xf>
    <xf numFmtId="0" fontId="12" fillId="57" borderId="0" applyNumberFormat="0" applyBorder="0" applyAlignment="0" applyProtection="0">
      <alignment vertical="center"/>
    </xf>
    <xf numFmtId="0" fontId="77" fillId="55" borderId="0" applyNumberFormat="0" applyBorder="0" applyAlignment="0" applyProtection="0">
      <alignment vertical="center"/>
    </xf>
    <xf numFmtId="185" fontId="80" fillId="0" borderId="0" applyProtection="0">
      <alignment vertical="center"/>
    </xf>
    <xf numFmtId="183" fontId="12" fillId="0" borderId="0" applyProtection="0">
      <alignment vertical="center"/>
    </xf>
    <xf numFmtId="0" fontId="89" fillId="60" borderId="0" applyProtection="0">
      <alignment vertical="center"/>
    </xf>
    <xf numFmtId="0" fontId="19" fillId="52" borderId="0" applyNumberFormat="0" applyBorder="0" applyAlignment="0" applyProtection="0">
      <alignment vertical="center"/>
    </xf>
    <xf numFmtId="0" fontId="62" fillId="80" borderId="0" applyNumberFormat="0" applyBorder="0" applyAlignment="0" applyProtection="0">
      <alignment vertical="center"/>
    </xf>
    <xf numFmtId="0" fontId="62" fillId="81" borderId="0" applyNumberFormat="0" applyBorder="0" applyAlignment="0" applyProtection="0">
      <alignment vertical="center"/>
    </xf>
    <xf numFmtId="10" fontId="121" fillId="4" borderId="0">
      <alignment horizontal="left" vertical="center"/>
      <protection locked="0"/>
    </xf>
    <xf numFmtId="0" fontId="19" fillId="52" borderId="0" applyNumberFormat="0" applyBorder="0" applyAlignment="0" applyProtection="0"/>
    <xf numFmtId="0" fontId="12" fillId="52" borderId="0" applyProtection="0"/>
    <xf numFmtId="0" fontId="122" fillId="0" borderId="36" applyNumberFormat="0" applyFill="0" applyAlignment="0" applyProtection="0">
      <alignment vertical="center"/>
    </xf>
    <xf numFmtId="0" fontId="19" fillId="78" borderId="0" applyNumberFormat="0" applyBorder="0" applyAlignment="0" applyProtection="0"/>
    <xf numFmtId="0" fontId="60" fillId="44" borderId="0" applyProtection="0">
      <alignment vertical="center"/>
    </xf>
    <xf numFmtId="0" fontId="119" fillId="81" borderId="0" applyNumberFormat="0" applyBorder="0" applyAlignment="0" applyProtection="0">
      <alignment vertical="center"/>
    </xf>
    <xf numFmtId="0" fontId="118" fillId="2" borderId="0">
      <alignment horizontal="right" vertical="top"/>
    </xf>
    <xf numFmtId="180" fontId="12" fillId="0" borderId="37" applyFont="0" applyFill="0" applyBorder="0" applyProtection="0">
      <alignment horizontal="right" vertical="center"/>
    </xf>
    <xf numFmtId="0" fontId="88" fillId="41" borderId="0" applyNumberFormat="0" applyBorder="0" applyAlignment="0" applyProtection="0">
      <alignment vertical="center"/>
    </xf>
    <xf numFmtId="205" fontId="69" fillId="0" borderId="0"/>
    <xf numFmtId="0" fontId="89" fillId="43" borderId="0" applyProtection="0">
      <alignment vertical="center"/>
    </xf>
    <xf numFmtId="205" fontId="69" fillId="0" borderId="0" applyProtection="0">
      <alignment vertical="center"/>
    </xf>
    <xf numFmtId="205" fontId="69" fillId="0" borderId="0">
      <alignment vertical="center"/>
    </xf>
    <xf numFmtId="0" fontId="62" fillId="62" borderId="0" applyProtection="0"/>
    <xf numFmtId="0" fontId="118" fillId="2" borderId="0">
      <alignment horizontal="center" vertical="top"/>
    </xf>
    <xf numFmtId="0" fontId="88" fillId="50" borderId="0" applyNumberFormat="0" applyBorder="0" applyAlignment="0" applyProtection="0">
      <alignment vertical="center"/>
    </xf>
    <xf numFmtId="0" fontId="9" fillId="56" borderId="0" applyNumberFormat="0" applyBorder="0" applyAlignment="0" applyProtection="0">
      <alignment vertical="center"/>
    </xf>
    <xf numFmtId="0" fontId="88" fillId="53" borderId="0" applyNumberFormat="0" applyBorder="0" applyAlignment="0" applyProtection="0">
      <alignment vertical="center"/>
    </xf>
    <xf numFmtId="0" fontId="88" fillId="43" borderId="0" applyNumberFormat="0" applyBorder="0" applyAlignment="0" applyProtection="0">
      <alignment vertical="center"/>
    </xf>
    <xf numFmtId="0" fontId="89" fillId="51" borderId="0" applyProtection="0">
      <alignment vertical="center"/>
    </xf>
    <xf numFmtId="0" fontId="62" fillId="82" borderId="0" applyNumberFormat="0" applyBorder="0" applyAlignment="0" applyProtection="0">
      <alignment vertical="center"/>
    </xf>
    <xf numFmtId="0" fontId="88" fillId="57" borderId="0" applyNumberFormat="0" applyBorder="0" applyAlignment="0" applyProtection="0">
      <alignment vertical="center"/>
    </xf>
    <xf numFmtId="0" fontId="12" fillId="0" borderId="0" applyNumberFormat="0" applyFont="0" applyFill="0" applyBorder="0" applyAlignment="0" applyProtection="0">
      <alignment horizontal="left" vertical="center"/>
    </xf>
    <xf numFmtId="0" fontId="83" fillId="41" borderId="0" applyProtection="0"/>
    <xf numFmtId="0" fontId="89" fillId="43" borderId="0" applyNumberFormat="0" applyBorder="0" applyAlignment="0" applyProtection="0">
      <alignment vertical="center"/>
    </xf>
    <xf numFmtId="0" fontId="89" fillId="60" borderId="0" applyNumberFormat="0" applyBorder="0" applyAlignment="0" applyProtection="0">
      <alignment vertical="center"/>
    </xf>
    <xf numFmtId="180" fontId="103" fillId="71" borderId="0">
      <alignment vertical="center"/>
    </xf>
    <xf numFmtId="0" fontId="89" fillId="50" borderId="0" applyNumberFormat="0" applyBorder="0" applyAlignment="0" applyProtection="0">
      <alignment vertical="center"/>
    </xf>
    <xf numFmtId="0" fontId="118" fillId="2" borderId="0" applyProtection="0">
      <alignment horizontal="left" vertical="top"/>
    </xf>
    <xf numFmtId="0" fontId="68" fillId="2" borderId="0" applyProtection="0">
      <alignment horizontal="left" vertical="center"/>
    </xf>
    <xf numFmtId="0" fontId="107" fillId="53" borderId="33" applyNumberFormat="0" applyAlignment="0" applyProtection="0">
      <alignment vertical="center"/>
    </xf>
    <xf numFmtId="0" fontId="19" fillId="60" borderId="0" applyNumberFormat="0" applyBorder="0" applyAlignment="0" applyProtection="0"/>
    <xf numFmtId="0" fontId="9" fillId="83" borderId="0" applyNumberFormat="0" applyBorder="0" applyAlignment="0" applyProtection="0">
      <alignment vertical="center"/>
    </xf>
    <xf numFmtId="0" fontId="19" fillId="75" borderId="0" applyNumberFormat="0" applyBorder="0" applyAlignment="0" applyProtection="0">
      <alignment vertical="center"/>
    </xf>
    <xf numFmtId="0" fontId="19" fillId="60" borderId="0" applyProtection="0"/>
    <xf numFmtId="0" fontId="19" fillId="52" borderId="0" applyProtection="0"/>
    <xf numFmtId="0" fontId="80" fillId="0" borderId="0"/>
    <xf numFmtId="0" fontId="19" fillId="42" borderId="0" applyNumberFormat="0" applyBorder="0" applyAlignment="0" applyProtection="0">
      <alignment vertical="center"/>
    </xf>
    <xf numFmtId="0" fontId="80" fillId="0" borderId="0" applyProtection="0">
      <alignment vertical="center"/>
    </xf>
    <xf numFmtId="0" fontId="123" fillId="0" borderId="0" applyProtection="0"/>
    <xf numFmtId="37" fontId="124" fillId="0" borderId="0">
      <alignment vertical="center"/>
    </xf>
    <xf numFmtId="206" fontId="80" fillId="0" borderId="0">
      <alignment vertical="center"/>
    </xf>
    <xf numFmtId="207" fontId="12" fillId="0" borderId="0" applyFont="0" applyFill="0" applyBorder="0" applyAlignment="0" applyProtection="0">
      <alignment vertical="center"/>
    </xf>
    <xf numFmtId="0" fontId="93" fillId="0" borderId="0" applyProtection="0"/>
    <xf numFmtId="0" fontId="12" fillId="43" borderId="0" applyProtection="0"/>
    <xf numFmtId="180" fontId="12" fillId="0" borderId="0" applyProtection="0">
      <alignment horizontal="right"/>
    </xf>
    <xf numFmtId="0" fontId="69" fillId="0" borderId="4" applyNumberFormat="0" applyFill="0" applyProtection="0">
      <alignment horizontal="right" vertical="center"/>
    </xf>
    <xf numFmtId="0" fontId="12" fillId="57" borderId="0" applyProtection="0"/>
    <xf numFmtId="0" fontId="62" fillId="4" borderId="0" applyNumberFormat="0" applyBorder="0" applyAlignment="0" applyProtection="0">
      <alignment vertical="center"/>
    </xf>
    <xf numFmtId="9" fontId="0" fillId="0" borderId="0" applyFont="0" applyFill="0" applyBorder="0" applyAlignment="0" applyProtection="0"/>
    <xf numFmtId="0" fontId="125" fillId="0" borderId="0"/>
    <xf numFmtId="0" fontId="125" fillId="0" borderId="0">
      <alignment vertical="center"/>
    </xf>
    <xf numFmtId="0" fontId="9" fillId="47" borderId="0" applyNumberFormat="0" applyBorder="0" applyAlignment="0" applyProtection="0">
      <alignment vertical="center"/>
    </xf>
    <xf numFmtId="208" fontId="126" fillId="0" borderId="0" applyProtection="0">
      <alignment vertical="center"/>
    </xf>
    <xf numFmtId="0" fontId="19" fillId="60" borderId="0" applyNumberFormat="0" applyBorder="0" applyAlignment="0" applyProtection="0">
      <alignment vertical="center"/>
    </xf>
    <xf numFmtId="0" fontId="127" fillId="3" borderId="33" applyNumberFormat="0" applyAlignment="0" applyProtection="0">
      <alignment vertical="center"/>
    </xf>
    <xf numFmtId="0" fontId="12" fillId="4" borderId="0" applyNumberFormat="0" applyBorder="0" applyAlignment="0" applyProtection="0">
      <alignment vertical="center"/>
    </xf>
    <xf numFmtId="0" fontId="27" fillId="0" borderId="38" applyNumberFormat="0" applyFill="0" applyAlignment="0" applyProtection="0">
      <alignment vertical="center"/>
    </xf>
    <xf numFmtId="0" fontId="128" fillId="0" borderId="39" applyNumberFormat="0" applyFill="0" applyAlignment="0" applyProtection="0">
      <alignment vertical="center"/>
    </xf>
    <xf numFmtId="0" fontId="129" fillId="59" borderId="0" applyNumberFormat="0" applyBorder="0" applyAlignment="0" applyProtection="0">
      <alignment horizontal="left" vertical="center"/>
      <protection locked="0"/>
    </xf>
    <xf numFmtId="0" fontId="119" fillId="57" borderId="0" applyNumberFormat="0" applyBorder="0" applyAlignment="0" applyProtection="0">
      <alignment vertical="center"/>
    </xf>
    <xf numFmtId="10" fontId="12" fillId="0" borderId="0" applyFont="0" applyFill="0" applyBorder="0" applyAlignment="0" applyProtection="0">
      <alignment vertical="center"/>
    </xf>
    <xf numFmtId="0" fontId="119" fillId="67" borderId="0" applyNumberFormat="0" applyBorder="0" applyAlignment="0" applyProtection="0">
      <alignment vertical="center"/>
    </xf>
    <xf numFmtId="0" fontId="89" fillId="4" borderId="0" applyProtection="0">
      <alignment vertical="center"/>
    </xf>
    <xf numFmtId="0" fontId="89" fillId="4" borderId="0" applyNumberFormat="0" applyBorder="0" applyAlignment="0" applyProtection="0">
      <alignment vertical="center"/>
    </xf>
    <xf numFmtId="4" fontId="0" fillId="0" borderId="0" applyFont="0" applyFill="0" applyBorder="0" applyAlignment="0" applyProtection="0">
      <alignment vertical="center"/>
    </xf>
    <xf numFmtId="0" fontId="89" fillId="41" borderId="0" applyProtection="0">
      <alignment vertical="center"/>
    </xf>
    <xf numFmtId="0" fontId="89" fillId="41" borderId="0" applyNumberFormat="0" applyBorder="0" applyAlignment="0" applyProtection="0">
      <alignment vertical="center"/>
    </xf>
    <xf numFmtId="209" fontId="0" fillId="0" borderId="0" applyFont="0" applyFill="0" applyBorder="0" applyAlignment="0" applyProtection="0">
      <alignment vertical="center"/>
    </xf>
    <xf numFmtId="0" fontId="130" fillId="0" borderId="0" applyProtection="0">
      <alignment vertical="center"/>
    </xf>
    <xf numFmtId="180" fontId="103" fillId="71" borderId="0"/>
    <xf numFmtId="0" fontId="119" fillId="61" borderId="0" applyNumberFormat="0" applyBorder="0" applyAlignment="0" applyProtection="0">
      <alignment vertical="center"/>
    </xf>
    <xf numFmtId="0" fontId="63" fillId="52" borderId="0" applyNumberFormat="0" applyBorder="0" applyAlignment="0" applyProtection="0">
      <alignment vertical="center"/>
    </xf>
    <xf numFmtId="0" fontId="131" fillId="0" borderId="40" applyNumberFormat="0" applyFill="0" applyAlignment="0" applyProtection="0">
      <alignment vertical="center"/>
    </xf>
    <xf numFmtId="0" fontId="9" fillId="56" borderId="0" applyProtection="0"/>
    <xf numFmtId="0" fontId="129" fillId="50" borderId="0"/>
    <xf numFmtId="0" fontId="62" fillId="84" borderId="0" applyNumberFormat="0" applyBorder="0" applyAlignment="0" applyProtection="0">
      <alignment vertical="center"/>
    </xf>
    <xf numFmtId="0" fontId="77" fillId="41" borderId="0" applyNumberFormat="0" applyBorder="0" applyAlignment="0" applyProtection="0">
      <alignment vertical="center"/>
    </xf>
    <xf numFmtId="0" fontId="111" fillId="0" borderId="0" applyProtection="0"/>
    <xf numFmtId="0" fontId="19" fillId="75" borderId="0" applyNumberFormat="0" applyBorder="0" applyAlignment="0" applyProtection="0"/>
    <xf numFmtId="0" fontId="119" fillId="62" borderId="0" applyNumberFormat="0" applyBorder="0" applyAlignment="0" applyProtection="0">
      <alignment vertical="center"/>
    </xf>
    <xf numFmtId="0" fontId="62" fillId="43" borderId="0" applyProtection="0"/>
    <xf numFmtId="0" fontId="132" fillId="0" borderId="0">
      <alignment vertical="center"/>
    </xf>
    <xf numFmtId="0" fontId="9" fillId="85" borderId="0" applyNumberFormat="0" applyBorder="0" applyAlignment="0" applyProtection="0">
      <alignment vertical="center"/>
    </xf>
    <xf numFmtId="0" fontId="62" fillId="57" borderId="0" applyProtection="0"/>
    <xf numFmtId="10" fontId="102" fillId="0" borderId="0" applyFont="0" applyFill="0" applyBorder="0" applyAlignment="0" applyProtection="0"/>
    <xf numFmtId="10" fontId="12" fillId="0" borderId="0" applyProtection="0">
      <alignment vertical="center"/>
    </xf>
    <xf numFmtId="10" fontId="69" fillId="0" borderId="0" applyFont="0" applyFill="0" applyBorder="0" applyAlignment="0" applyProtection="0"/>
    <xf numFmtId="0" fontId="62" fillId="86" borderId="0" applyProtection="0"/>
    <xf numFmtId="0" fontId="65" fillId="0" borderId="5" applyProtection="0">
      <alignment horizontal="center"/>
    </xf>
    <xf numFmtId="0" fontId="62" fillId="46" borderId="0" applyProtection="0"/>
    <xf numFmtId="0" fontId="5" fillId="0" borderId="0"/>
    <xf numFmtId="0" fontId="103" fillId="0" borderId="0"/>
    <xf numFmtId="0" fontId="9" fillId="46" borderId="0" applyProtection="0">
      <alignment vertical="center"/>
    </xf>
    <xf numFmtId="0" fontId="9" fillId="70" borderId="0" applyNumberFormat="0" applyBorder="0" applyAlignment="0" applyProtection="0">
      <alignment vertical="center"/>
    </xf>
    <xf numFmtId="0" fontId="77" fillId="50" borderId="0" applyNumberFormat="0" applyBorder="0" applyAlignment="0" applyProtection="0">
      <alignment vertical="center"/>
    </xf>
    <xf numFmtId="208" fontId="126" fillId="0" borderId="0" applyFill="0" applyBorder="0" applyAlignment="0">
      <alignment vertical="center"/>
    </xf>
    <xf numFmtId="0" fontId="133" fillId="0" borderId="41" applyNumberFormat="0" applyFill="0" applyAlignment="0" applyProtection="0">
      <alignment vertical="center"/>
    </xf>
    <xf numFmtId="0" fontId="62" fillId="41" borderId="0" applyNumberFormat="0" applyBorder="0" applyAlignment="0" applyProtection="0">
      <alignment vertical="center"/>
    </xf>
    <xf numFmtId="0" fontId="12" fillId="52" borderId="0" applyNumberFormat="0" applyFont="0" applyBorder="0" applyAlignment="0" applyProtection="0">
      <alignment horizontal="right" vertical="center"/>
    </xf>
    <xf numFmtId="0" fontId="62" fillId="53" borderId="0" applyNumberFormat="0" applyBorder="0" applyAlignment="0" applyProtection="0">
      <alignment vertical="center"/>
    </xf>
    <xf numFmtId="0" fontId="77" fillId="74" borderId="0" applyProtection="0">
      <alignment vertical="center"/>
    </xf>
    <xf numFmtId="0" fontId="77" fillId="74" borderId="0" applyNumberFormat="0" applyBorder="0" applyAlignment="0" applyProtection="0">
      <alignment vertical="center"/>
    </xf>
    <xf numFmtId="198" fontId="80" fillId="0" borderId="0"/>
    <xf numFmtId="0" fontId="126" fillId="2" borderId="0">
      <alignment horizontal="left" vertical="top"/>
    </xf>
    <xf numFmtId="38" fontId="134" fillId="0" borderId="0" applyProtection="0"/>
    <xf numFmtId="0" fontId="83" fillId="41" borderId="0" applyProtection="0">
      <alignment vertical="center"/>
    </xf>
    <xf numFmtId="193" fontId="106" fillId="4" borderId="0">
      <protection locked="0"/>
    </xf>
    <xf numFmtId="210" fontId="12" fillId="0" borderId="0" applyFont="0" applyFill="0" applyBorder="0" applyAlignment="0" applyProtection="0">
      <alignment vertical="center"/>
    </xf>
    <xf numFmtId="0" fontId="83" fillId="64" borderId="0" applyNumberFormat="0" applyBorder="0" applyAlignment="0" applyProtection="0"/>
    <xf numFmtId="38" fontId="135" fillId="0" borderId="0" applyProtection="0"/>
    <xf numFmtId="211" fontId="136" fillId="0" borderId="3" applyAlignment="0">
      <alignment horizontal="left" vertical="center"/>
      <protection locked="0"/>
    </xf>
    <xf numFmtId="211" fontId="136" fillId="0" borderId="3">
      <protection locked="0"/>
    </xf>
    <xf numFmtId="0" fontId="69" fillId="0" borderId="34" applyProtection="0">
      <alignment horizontal="left" vertical="top"/>
    </xf>
    <xf numFmtId="0" fontId="137" fillId="3" borderId="42" applyNumberFormat="0" applyAlignment="0" applyProtection="0">
      <alignment vertical="center"/>
    </xf>
    <xf numFmtId="0" fontId="77" fillId="43" borderId="0" applyProtection="0">
      <alignment vertical="center"/>
    </xf>
    <xf numFmtId="0" fontId="77" fillId="43" borderId="0" applyNumberFormat="0" applyBorder="0" applyAlignment="0" applyProtection="0">
      <alignment vertical="center"/>
    </xf>
    <xf numFmtId="38" fontId="138" fillId="0" borderId="0" applyProtection="0"/>
    <xf numFmtId="0" fontId="65" fillId="0" borderId="5" applyProtection="0">
      <alignment horizontal="center" vertical="center"/>
    </xf>
    <xf numFmtId="0" fontId="65" fillId="0" borderId="5" applyNumberFormat="0" applyFill="0" applyProtection="0">
      <alignment horizontal="center" vertical="center"/>
    </xf>
    <xf numFmtId="212" fontId="0" fillId="0" borderId="0" applyFont="0" applyFill="0" applyBorder="0" applyAlignment="0" applyProtection="0">
      <alignment vertical="center"/>
    </xf>
    <xf numFmtId="0" fontId="0" fillId="0" borderId="0" applyProtection="0"/>
    <xf numFmtId="0" fontId="9" fillId="51" borderId="0" applyProtection="0"/>
    <xf numFmtId="0" fontId="106" fillId="3" borderId="0" applyProtection="0">
      <alignment vertical="center"/>
    </xf>
    <xf numFmtId="0" fontId="87" fillId="44" borderId="0" applyProtection="0">
      <alignment vertical="center"/>
    </xf>
    <xf numFmtId="0" fontId="19" fillId="49" borderId="0" applyNumberFormat="0" applyBorder="0" applyAlignment="0" applyProtection="0"/>
    <xf numFmtId="0" fontId="108" fillId="0" borderId="4" applyNumberFormat="0" applyFill="0" applyProtection="0">
      <alignment horizontal="center"/>
    </xf>
    <xf numFmtId="0" fontId="108" fillId="0" borderId="4" applyProtection="0">
      <alignment horizontal="center" vertical="center"/>
    </xf>
    <xf numFmtId="0" fontId="108" fillId="0" borderId="43" applyNumberFormat="0" applyFill="0" applyProtection="0">
      <alignment horizontal="center" vertical="center"/>
    </xf>
    <xf numFmtId="0" fontId="9" fillId="51" borderId="0" applyNumberFormat="0" applyBorder="0" applyAlignment="0" applyProtection="0">
      <alignment vertical="center"/>
    </xf>
    <xf numFmtId="0" fontId="9" fillId="51" borderId="0" applyNumberFormat="0" applyBorder="0" applyAlignment="0" applyProtection="0"/>
    <xf numFmtId="0" fontId="83" fillId="58" borderId="0" applyNumberFormat="0" applyBorder="0" applyAlignment="0" applyProtection="0"/>
    <xf numFmtId="0" fontId="9" fillId="3" borderId="0" applyNumberFormat="0" applyBorder="0" applyAlignment="0" applyProtection="0"/>
    <xf numFmtId="0" fontId="11" fillId="0" borderId="0">
      <alignment vertical="center"/>
    </xf>
    <xf numFmtId="0" fontId="98" fillId="0" borderId="0" applyProtection="0"/>
    <xf numFmtId="0" fontId="116" fillId="0" borderId="0" applyProtection="0">
      <alignment vertical="center"/>
    </xf>
    <xf numFmtId="213" fontId="0" fillId="0" borderId="0" applyFont="0" applyFill="0" applyBorder="0" applyAlignment="0" applyProtection="0">
      <alignment vertical="center"/>
    </xf>
    <xf numFmtId="0" fontId="139" fillId="0" borderId="0" applyNumberFormat="0" applyFill="0" applyBorder="0" applyAlignment="0" applyProtection="0">
      <alignment vertical="top"/>
      <protection locked="0"/>
    </xf>
    <xf numFmtId="0" fontId="9" fillId="47" borderId="0" applyProtection="0">
      <alignment vertical="center"/>
    </xf>
    <xf numFmtId="10" fontId="106" fillId="2" borderId="1" applyNumberFormat="0" applyBorder="0" applyAlignment="0" applyProtection="0"/>
    <xf numFmtId="0" fontId="9" fillId="68" borderId="0" applyNumberFormat="0" applyBorder="0" applyAlignment="0" applyProtection="0">
      <alignment vertical="center"/>
    </xf>
    <xf numFmtId="9" fontId="140" fillId="0" borderId="0" applyFont="0" applyFill="0" applyBorder="0" applyAlignment="0" applyProtection="0"/>
    <xf numFmtId="0" fontId="19" fillId="3" borderId="0" applyProtection="0"/>
    <xf numFmtId="0" fontId="19" fillId="65" borderId="0" applyNumberFormat="0" applyBorder="0" applyAlignment="0" applyProtection="0"/>
    <xf numFmtId="0" fontId="90" fillId="0" borderId="0" applyProtection="0"/>
    <xf numFmtId="0" fontId="19" fillId="50" borderId="0" applyProtection="0"/>
    <xf numFmtId="0" fontId="92" fillId="0" borderId="44">
      <alignment horizontal="center" vertical="center"/>
    </xf>
    <xf numFmtId="214" fontId="12" fillId="0" borderId="0" applyFont="0" applyFill="0" applyBorder="0" applyAlignment="0" applyProtection="0">
      <alignment vertical="center"/>
    </xf>
    <xf numFmtId="0" fontId="9" fillId="83" borderId="0" applyNumberFormat="0" applyBorder="0" applyAlignment="0" applyProtection="0"/>
    <xf numFmtId="0" fontId="9" fillId="68" borderId="0" applyProtection="0"/>
    <xf numFmtId="0" fontId="123" fillId="0" borderId="0" applyNumberFormat="0" applyFill="0" applyBorder="0" applyAlignment="0" applyProtection="0"/>
    <xf numFmtId="0" fontId="141" fillId="0" borderId="0" applyFill="0" applyBorder="0">
      <alignment horizontal="right" vertical="center"/>
    </xf>
    <xf numFmtId="0" fontId="67" fillId="65" borderId="0" applyNumberFormat="0" applyBorder="0" applyAlignment="0" applyProtection="0">
      <alignment vertical="center"/>
    </xf>
    <xf numFmtId="0" fontId="141" fillId="0" borderId="0" applyProtection="0">
      <alignment horizontal="right"/>
    </xf>
    <xf numFmtId="0" fontId="67" fillId="3" borderId="0" applyProtection="0"/>
    <xf numFmtId="0" fontId="116" fillId="0" borderId="45" applyProtection="0">
      <alignment vertical="center"/>
    </xf>
    <xf numFmtId="0" fontId="68" fillId="2" borderId="0" applyProtection="0">
      <alignment horizontal="left" vertical="top"/>
    </xf>
    <xf numFmtId="0" fontId="9" fillId="69" borderId="0" applyNumberFormat="0" applyBorder="0" applyAlignment="0" applyProtection="0">
      <alignment vertical="center"/>
    </xf>
    <xf numFmtId="38" fontId="0" fillId="0" borderId="0" applyFont="0" applyFill="0" applyBorder="0" applyAlignment="0" applyProtection="0">
      <alignment vertical="center"/>
    </xf>
    <xf numFmtId="0" fontId="20" fillId="87" borderId="0" applyNumberFormat="0" applyBorder="0" applyAlignment="0" applyProtection="0">
      <alignment vertical="center"/>
    </xf>
    <xf numFmtId="0" fontId="19" fillId="45" borderId="0" applyNumberFormat="0" applyBorder="0" applyAlignment="0" applyProtection="0">
      <alignment vertical="center"/>
    </xf>
    <xf numFmtId="0" fontId="19" fillId="42" borderId="0" applyNumberFormat="0" applyBorder="0" applyAlignment="0" applyProtection="0"/>
    <xf numFmtId="180" fontId="71" fillId="48" borderId="0"/>
    <xf numFmtId="0" fontId="9" fillId="3" borderId="0" applyNumberFormat="0" applyBorder="0" applyAlignment="0" applyProtection="0">
      <alignment vertical="center"/>
    </xf>
    <xf numFmtId="0" fontId="0" fillId="0" borderId="0" applyProtection="0">
      <alignment vertical="center"/>
    </xf>
    <xf numFmtId="0" fontId="104" fillId="72" borderId="32">
      <protection locked="0"/>
    </xf>
    <xf numFmtId="0" fontId="85" fillId="43" borderId="0" applyProtection="0"/>
    <xf numFmtId="215" fontId="142" fillId="43" borderId="46">
      <alignment vertical="center"/>
    </xf>
    <xf numFmtId="0" fontId="9" fillId="65" borderId="0" applyNumberFormat="0" applyBorder="0" applyAlignment="0" applyProtection="0"/>
    <xf numFmtId="215" fontId="142" fillId="43" borderId="46" applyProtection="0"/>
    <xf numFmtId="0" fontId="143" fillId="0" borderId="0">
      <alignment vertical="center"/>
    </xf>
    <xf numFmtId="0" fontId="144" fillId="0" borderId="0" applyFont="0" applyFill="0" applyBorder="0" applyAlignment="0" applyProtection="0"/>
    <xf numFmtId="0" fontId="106" fillId="60" borderId="1" applyNumberFormat="0" applyBorder="0" applyAlignment="0" applyProtection="0">
      <alignment vertical="center"/>
    </xf>
    <xf numFmtId="0" fontId="106" fillId="60" borderId="0" applyProtection="0">
      <alignment vertical="center"/>
    </xf>
    <xf numFmtId="0" fontId="106" fillId="3" borderId="0" applyNumberFormat="0" applyBorder="0" applyAlignment="0" applyProtection="0">
      <alignment vertical="center"/>
    </xf>
    <xf numFmtId="0" fontId="9" fillId="56" borderId="0" applyProtection="0">
      <alignment vertical="center"/>
    </xf>
    <xf numFmtId="0" fontId="145" fillId="0" borderId="0">
      <alignment horizontal="centerContinuous" vertical="center"/>
    </xf>
    <xf numFmtId="0" fontId="9" fillId="61" borderId="0" applyProtection="0"/>
    <xf numFmtId="0" fontId="126" fillId="2" borderId="0" applyProtection="0">
      <alignment horizontal="left" vertical="top"/>
    </xf>
    <xf numFmtId="0" fontId="122" fillId="0" borderId="36" applyProtection="0"/>
    <xf numFmtId="0" fontId="146" fillId="0" borderId="0" applyNumberFormat="0" applyFill="0" applyBorder="0" applyAlignment="0" applyProtection="0">
      <alignment vertical="center"/>
    </xf>
    <xf numFmtId="216" fontId="0" fillId="0" borderId="0" applyFont="0" applyFill="0" applyBorder="0" applyAlignment="0" applyProtection="0">
      <alignment vertical="center"/>
    </xf>
    <xf numFmtId="2" fontId="116" fillId="0" borderId="0" applyProtection="0"/>
    <xf numFmtId="0" fontId="0" fillId="77" borderId="0" applyNumberFormat="0" applyFont="0" applyBorder="0" applyAlignment="0" applyProtection="0">
      <alignment vertical="center"/>
    </xf>
    <xf numFmtId="0" fontId="102" fillId="77" borderId="0" applyNumberFormat="0" applyFont="0" applyBorder="0" applyAlignment="0" applyProtection="0"/>
    <xf numFmtId="0" fontId="95" fillId="42" borderId="0" applyNumberFormat="0" applyBorder="0" applyAlignment="0" applyProtection="0">
      <alignment vertical="center"/>
    </xf>
    <xf numFmtId="0" fontId="9" fillId="58" borderId="0" applyNumberFormat="0" applyBorder="0" applyAlignment="0" applyProtection="0"/>
    <xf numFmtId="0" fontId="25" fillId="0" borderId="0">
      <alignment vertical="center"/>
    </xf>
    <xf numFmtId="9" fontId="11" fillId="0" borderId="0" applyFont="0" applyFill="0" applyBorder="0" applyAlignment="0" applyProtection="0">
      <alignment vertical="center"/>
    </xf>
    <xf numFmtId="0" fontId="63" fillId="3" borderId="0" applyNumberFormat="0" applyBorder="0" applyAlignment="0" applyProtection="0">
      <alignment vertical="center"/>
    </xf>
    <xf numFmtId="15" fontId="147" fillId="0" borderId="0">
      <alignment vertical="center"/>
    </xf>
    <xf numFmtId="0" fontId="67" fillId="45" borderId="0" applyNumberFormat="0" applyBorder="0" applyAlignment="0" applyProtection="0"/>
    <xf numFmtId="0" fontId="123" fillId="0" borderId="0" applyNumberFormat="0" applyFill="0" applyBorder="0" applyAlignment="0" applyProtection="0">
      <alignment vertical="center"/>
    </xf>
    <xf numFmtId="0" fontId="92" fillId="0" borderId="44" applyProtection="0">
      <alignment horizontal="center" vertical="center"/>
    </xf>
    <xf numFmtId="0" fontId="9" fillId="54" borderId="0" applyNumberFormat="0" applyBorder="0" applyAlignment="0" applyProtection="0"/>
    <xf numFmtId="0" fontId="133" fillId="0" borderId="0" applyNumberFormat="0" applyFill="0" applyBorder="0" applyAlignment="0" applyProtection="0">
      <alignment vertical="center"/>
    </xf>
    <xf numFmtId="0" fontId="19" fillId="50" borderId="0" applyNumberFormat="0" applyBorder="0" applyAlignment="0" applyProtection="0">
      <alignment vertical="center"/>
    </xf>
    <xf numFmtId="0" fontId="61" fillId="3" borderId="0" applyNumberFormat="0" applyBorder="0" applyAlignment="0" applyProtection="0">
      <alignment vertical="center"/>
    </xf>
    <xf numFmtId="0" fontId="19" fillId="50" borderId="0" applyNumberFormat="0" applyBorder="0" applyAlignment="0" applyProtection="0"/>
    <xf numFmtId="0" fontId="130" fillId="0" borderId="0" applyProtection="0"/>
    <xf numFmtId="40" fontId="126" fillId="2" borderId="0">
      <alignment horizontal="right" vertical="center"/>
    </xf>
    <xf numFmtId="217" fontId="12" fillId="0" borderId="0" applyFont="0" applyFill="0" applyBorder="0" applyAlignment="0" applyProtection="0">
      <alignment vertical="center"/>
    </xf>
    <xf numFmtId="217" fontId="12" fillId="0" borderId="0" applyProtection="0"/>
    <xf numFmtId="0" fontId="19" fillId="78" borderId="0" applyNumberFormat="0" applyBorder="0" applyAlignment="0" applyProtection="0">
      <alignment vertical="center"/>
    </xf>
    <xf numFmtId="0" fontId="9" fillId="85" borderId="0" applyNumberFormat="0" applyBorder="0" applyAlignment="0" applyProtection="0"/>
    <xf numFmtId="0" fontId="12" fillId="60" borderId="28" applyNumberFormat="0" applyFont="0" applyAlignment="0" applyProtection="0">
      <alignment vertical="center"/>
    </xf>
    <xf numFmtId="0" fontId="19" fillId="53" borderId="0" applyNumberFormat="0" applyBorder="0" applyAlignment="0" applyProtection="0">
      <alignment vertical="center"/>
    </xf>
    <xf numFmtId="0" fontId="19" fillId="53" borderId="0" applyNumberFormat="0" applyBorder="0" applyAlignment="0" applyProtection="0"/>
    <xf numFmtId="0" fontId="12" fillId="0" borderId="0" applyFont="0" applyFill="0">
      <alignment horizontal="fill" vertical="center"/>
    </xf>
    <xf numFmtId="0" fontId="12" fillId="0" borderId="0" applyProtection="0">
      <alignment horizontal="fill"/>
    </xf>
    <xf numFmtId="0" fontId="9" fillId="53" borderId="0" applyNumberFormat="0" applyBorder="0" applyAlignment="0" applyProtection="0">
      <alignment vertical="center"/>
    </xf>
    <xf numFmtId="0" fontId="9" fillId="53" borderId="0" applyNumberFormat="0" applyBorder="0" applyAlignment="0" applyProtection="0"/>
    <xf numFmtId="0" fontId="9" fillId="88" borderId="0" applyNumberFormat="0" applyBorder="0" applyAlignment="0" applyProtection="0"/>
    <xf numFmtId="0" fontId="143" fillId="0" borderId="0" applyProtection="0"/>
    <xf numFmtId="1" fontId="148" fillId="0" borderId="0" applyFill="0" applyBorder="0">
      <alignment vertical="center"/>
    </xf>
    <xf numFmtId="0" fontId="149" fillId="0" borderId="0" applyNumberFormat="0" applyFill="0" applyBorder="0" applyAlignment="0" applyProtection="0">
      <alignment vertical="center"/>
    </xf>
    <xf numFmtId="0" fontId="9" fillId="89" borderId="0" applyNumberFormat="0" applyBorder="0" applyAlignment="0" applyProtection="0">
      <alignment vertical="center"/>
    </xf>
    <xf numFmtId="1" fontId="148" fillId="0" borderId="0" applyProtection="0"/>
    <xf numFmtId="218" fontId="12" fillId="0" borderId="0" applyFont="0" applyFill="0" applyBorder="0" applyAlignment="0" applyProtection="0">
      <alignment vertical="center"/>
    </xf>
    <xf numFmtId="0" fontId="69" fillId="0" borderId="4" applyProtection="0">
      <alignment horizontal="right" vertical="center"/>
    </xf>
    <xf numFmtId="193" fontId="106" fillId="4" borderId="0" applyBorder="0">
      <alignment vertical="center"/>
      <protection locked="0"/>
    </xf>
    <xf numFmtId="192" fontId="121" fillId="4" borderId="0">
      <alignment horizontal="left" vertical="center"/>
      <protection locked="0"/>
    </xf>
    <xf numFmtId="9" fontId="12" fillId="0" borderId="0" applyProtection="0">
      <alignment vertical="center"/>
    </xf>
    <xf numFmtId="0" fontId="9" fillId="61" borderId="0" applyProtection="0">
      <alignment vertical="center"/>
    </xf>
    <xf numFmtId="0" fontId="9" fillId="79" borderId="0" applyNumberFormat="0" applyBorder="0" applyAlignment="0" applyProtection="0">
      <alignment vertical="center"/>
    </xf>
    <xf numFmtId="216" fontId="12" fillId="0" borderId="0" applyFont="0" applyFill="0" applyBorder="0" applyAlignment="0" applyProtection="0">
      <alignment vertical="center"/>
    </xf>
    <xf numFmtId="211" fontId="150" fillId="60" borderId="0">
      <alignment horizontal="left" vertical="center"/>
    </xf>
    <xf numFmtId="211" fontId="150" fillId="60" borderId="0" applyProtection="0">
      <alignment horizontal="left"/>
    </xf>
    <xf numFmtId="0" fontId="73" fillId="0" borderId="0">
      <alignment horizontal="center" wrapText="1"/>
      <protection locked="0"/>
    </xf>
    <xf numFmtId="0" fontId="69" fillId="0" borderId="0" applyNumberFormat="0" applyFill="0" applyBorder="0" applyAlignment="0" applyProtection="0">
      <alignment vertical="center"/>
    </xf>
    <xf numFmtId="0" fontId="116" fillId="0" borderId="0" applyNumberFormat="0" applyFill="0" applyBorder="0" applyAlignment="0" applyProtection="0">
      <alignment vertical="center"/>
    </xf>
    <xf numFmtId="208" fontId="126" fillId="0" borderId="0" applyFill="0" applyBorder="0" applyAlignment="0"/>
    <xf numFmtId="0" fontId="127" fillId="3" borderId="33" applyProtection="0"/>
    <xf numFmtId="0" fontId="151" fillId="3" borderId="33" applyNumberFormat="0" applyAlignment="0" applyProtection="0">
      <alignment vertical="center"/>
    </xf>
    <xf numFmtId="0" fontId="152" fillId="56" borderId="47" applyNumberFormat="0" applyAlignment="0" applyProtection="0">
      <alignment vertical="center"/>
    </xf>
    <xf numFmtId="0" fontId="152" fillId="56" borderId="47" applyProtection="0"/>
    <xf numFmtId="0" fontId="153" fillId="56" borderId="47" applyNumberFormat="0" applyAlignment="0" applyProtection="0">
      <alignment vertical="center"/>
    </xf>
    <xf numFmtId="0" fontId="74" fillId="0" borderId="0" applyFill="0" applyBorder="0">
      <alignment horizontal="right" vertical="center"/>
    </xf>
    <xf numFmtId="0" fontId="74" fillId="0" borderId="0" applyProtection="0">
      <alignment horizontal="right"/>
    </xf>
    <xf numFmtId="41" fontId="69" fillId="0" borderId="0" applyFont="0" applyFill="0" applyBorder="0" applyAlignment="0" applyProtection="0"/>
    <xf numFmtId="41" fontId="12" fillId="0" borderId="0" applyProtection="0">
      <alignment vertical="center"/>
    </xf>
    <xf numFmtId="214" fontId="69" fillId="0" borderId="0" applyFont="0" applyFill="0" applyBorder="0" applyAlignment="0" applyProtection="0"/>
    <xf numFmtId="214" fontId="12" fillId="0" borderId="0" applyProtection="0">
      <alignment vertical="center"/>
    </xf>
    <xf numFmtId="219" fontId="0" fillId="0" borderId="0" applyFont="0" applyFill="0" applyBorder="0" applyAlignment="0" applyProtection="0">
      <alignment vertical="center"/>
    </xf>
    <xf numFmtId="0" fontId="12" fillId="0" borderId="0" applyProtection="0"/>
    <xf numFmtId="220" fontId="0" fillId="0" borderId="0" applyFont="0" applyFill="0" applyBorder="0" applyAlignment="0" applyProtection="0">
      <alignment vertical="center"/>
    </xf>
    <xf numFmtId="183" fontId="12" fillId="0" borderId="0" applyFont="0" applyFill="0" applyBorder="0" applyAlignment="0" applyProtection="0">
      <alignment vertical="center"/>
    </xf>
    <xf numFmtId="221" fontId="0" fillId="0" borderId="0" applyFont="0" applyFill="0" applyBorder="0" applyAlignment="0" applyProtection="0">
      <alignment vertical="center"/>
    </xf>
    <xf numFmtId="206" fontId="80" fillId="0" borderId="0"/>
    <xf numFmtId="206" fontId="80" fillId="0" borderId="0" applyProtection="0">
      <alignment vertical="center"/>
    </xf>
    <xf numFmtId="222" fontId="12" fillId="0" borderId="0" applyFont="0" applyFill="0" applyBorder="0" applyAlignment="0" applyProtection="0">
      <alignment vertical="center"/>
    </xf>
    <xf numFmtId="15" fontId="147" fillId="0" borderId="0"/>
    <xf numFmtId="178" fontId="147" fillId="0" borderId="0" applyProtection="0">
      <alignment vertical="center"/>
    </xf>
    <xf numFmtId="178" fontId="147" fillId="0" borderId="0" applyProtection="0"/>
    <xf numFmtId="185" fontId="80" fillId="0" borderId="0"/>
    <xf numFmtId="5" fontId="12" fillId="0" borderId="0" applyFont="0" applyFill="0" applyBorder="0" applyAlignment="0" applyProtection="0">
      <alignment vertical="center"/>
    </xf>
    <xf numFmtId="218" fontId="154" fillId="0" borderId="0" applyFill="0" applyBorder="0" applyAlignment="0" applyProtection="0">
      <alignment vertical="center"/>
    </xf>
    <xf numFmtId="218" fontId="154" fillId="0" borderId="0" applyProtection="0"/>
    <xf numFmtId="222" fontId="12" fillId="0" borderId="0" applyProtection="0"/>
    <xf numFmtId="0" fontId="83" fillId="3" borderId="0" applyProtection="0"/>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top"/>
      <protection locked="0"/>
    </xf>
    <xf numFmtId="4" fontId="102" fillId="0" borderId="0" applyFont="0" applyFill="0" applyBorder="0" applyAlignment="0" applyProtection="0"/>
    <xf numFmtId="4" fontId="12" fillId="0" borderId="0" applyFont="0" applyFill="0" applyBorder="0" applyAlignment="0" applyProtection="0">
      <alignment vertical="center"/>
    </xf>
    <xf numFmtId="4" fontId="12" fillId="0" borderId="0" applyProtection="0">
      <alignment vertical="center"/>
    </xf>
    <xf numFmtId="0" fontId="106" fillId="3" borderId="0" applyNumberFormat="0" applyBorder="0" applyAlignment="0" applyProtection="0"/>
    <xf numFmtId="40" fontId="0" fillId="0" borderId="0" applyFont="0" applyFill="0" applyBorder="0" applyAlignment="0" applyProtection="0">
      <alignment vertical="center"/>
    </xf>
    <xf numFmtId="38" fontId="106" fillId="3" borderId="0" applyNumberFormat="0" applyBorder="0" applyAlignment="0" applyProtection="0"/>
    <xf numFmtId="0" fontId="83" fillId="41" borderId="0" applyNumberFormat="0" applyBorder="0" applyAlignment="0" applyProtection="0">
      <alignment vertical="center"/>
    </xf>
    <xf numFmtId="0" fontId="92" fillId="0" borderId="44">
      <alignment horizontal="center"/>
    </xf>
    <xf numFmtId="43" fontId="12" fillId="0" borderId="0" applyProtection="0">
      <alignment vertical="center"/>
    </xf>
    <xf numFmtId="0" fontId="130" fillId="0" borderId="48" applyNumberFormat="0" applyAlignment="0" applyProtection="0">
      <alignment horizontal="left" vertical="center"/>
    </xf>
    <xf numFmtId="0" fontId="130" fillId="0" borderId="48" applyProtection="0">
      <alignment vertical="center"/>
    </xf>
    <xf numFmtId="0" fontId="130" fillId="0" borderId="49" applyNumberFormat="0" applyAlignment="0" applyProtection="0">
      <alignment horizontal="left" vertical="center"/>
    </xf>
    <xf numFmtId="0" fontId="130" fillId="0" borderId="50">
      <alignment horizontal="left" vertical="center"/>
    </xf>
    <xf numFmtId="0" fontId="130" fillId="0" borderId="50" applyProtection="0">
      <alignment horizontal="left" vertical="center"/>
    </xf>
    <xf numFmtId="0" fontId="130" fillId="0" borderId="51">
      <alignment horizontal="left" vertical="center"/>
    </xf>
    <xf numFmtId="0" fontId="79" fillId="0" borderId="24" applyProtection="0"/>
    <xf numFmtId="0" fontId="157" fillId="0" borderId="24" applyNumberFormat="0" applyFill="0" applyAlignment="0" applyProtection="0">
      <alignment vertical="center"/>
    </xf>
    <xf numFmtId="0" fontId="114" fillId="0" borderId="26" applyProtection="0"/>
    <xf numFmtId="0" fontId="149" fillId="0" borderId="30" applyNumberFormat="0" applyFill="0" applyAlignment="0" applyProtection="0">
      <alignment vertical="center"/>
    </xf>
    <xf numFmtId="0" fontId="82" fillId="0" borderId="0" applyProtection="0"/>
    <xf numFmtId="0" fontId="158" fillId="0" borderId="0" applyNumberFormat="0" applyFill="0" applyBorder="0" applyAlignment="0" applyProtection="0">
      <alignment vertical="top"/>
      <protection locked="0"/>
    </xf>
    <xf numFmtId="0" fontId="106" fillId="60" borderId="1" applyNumberFormat="0" applyBorder="0" applyAlignment="0" applyProtection="0"/>
    <xf numFmtId="0" fontId="106" fillId="60" borderId="52" applyNumberFormat="0" applyBorder="0" applyAlignment="0" applyProtection="0">
      <alignment vertical="center"/>
    </xf>
    <xf numFmtId="0" fontId="106" fillId="2" borderId="1" applyNumberFormat="0" applyBorder="0" applyAlignment="0" applyProtection="0">
      <alignment vertical="center"/>
    </xf>
    <xf numFmtId="0" fontId="107" fillId="53" borderId="33" applyProtection="0"/>
    <xf numFmtId="0" fontId="159" fillId="3" borderId="53">
      <alignment vertical="center"/>
      <protection locked="0"/>
    </xf>
    <xf numFmtId="0" fontId="121" fillId="4" borderId="0" applyBorder="0">
      <alignment horizontal="left" vertical="center"/>
      <protection locked="0"/>
    </xf>
    <xf numFmtId="0" fontId="121" fillId="4" borderId="0">
      <alignment horizontal="left"/>
      <protection locked="0"/>
    </xf>
    <xf numFmtId="38" fontId="134" fillId="0" borderId="0">
      <alignment vertical="center"/>
    </xf>
    <xf numFmtId="38" fontId="135" fillId="0" borderId="0">
      <alignment vertical="center"/>
    </xf>
    <xf numFmtId="38" fontId="138" fillId="0" borderId="0">
      <alignment vertical="center"/>
    </xf>
    <xf numFmtId="38" fontId="141" fillId="0" borderId="0">
      <alignment vertical="center"/>
    </xf>
    <xf numFmtId="38" fontId="141" fillId="0" borderId="0" applyProtection="0"/>
    <xf numFmtId="0" fontId="160" fillId="0" borderId="36" applyNumberFormat="0" applyFill="0" applyAlignment="0" applyProtection="0">
      <alignment vertical="center"/>
    </xf>
    <xf numFmtId="0" fontId="132" fillId="0" borderId="0" applyProtection="0"/>
    <xf numFmtId="0" fontId="0" fillId="0" borderId="0" applyFont="0" applyFill="0" applyBorder="0" applyAlignment="0" applyProtection="0">
      <alignment vertical="center"/>
    </xf>
    <xf numFmtId="223" fontId="0" fillId="0" borderId="0" applyFont="0" applyFill="0" applyBorder="0" applyAlignment="0" applyProtection="0">
      <alignment vertical="center"/>
    </xf>
    <xf numFmtId="40" fontId="161" fillId="74" borderId="31">
      <alignment horizontal="centerContinuous" vertical="center"/>
    </xf>
    <xf numFmtId="37" fontId="124" fillId="0" borderId="0"/>
    <xf numFmtId="37" fontId="124" fillId="0" borderId="0" applyProtection="0">
      <alignment vertical="center"/>
    </xf>
    <xf numFmtId="224" fontId="0" fillId="0" borderId="0" applyFont="0" applyFill="0" applyProtection="0">
      <alignment vertical="center"/>
    </xf>
    <xf numFmtId="0" fontId="12" fillId="60" borderId="28" applyProtection="0"/>
    <xf numFmtId="9" fontId="162" fillId="0" borderId="0" applyFont="0" applyFill="0" applyBorder="0" applyAlignment="0" applyProtection="0">
      <alignment vertical="center"/>
    </xf>
    <xf numFmtId="0" fontId="137" fillId="3" borderId="42" applyProtection="0"/>
    <xf numFmtId="0" fontId="146" fillId="0" borderId="54" applyProtection="0">
      <alignment vertical="center"/>
    </xf>
    <xf numFmtId="0" fontId="163" fillId="3" borderId="42" applyNumberFormat="0" applyAlignment="0" applyProtection="0">
      <alignment vertical="center"/>
    </xf>
    <xf numFmtId="40" fontId="126" fillId="2" borderId="0" applyProtection="0">
      <alignment horizontal="right"/>
    </xf>
    <xf numFmtId="0" fontId="81" fillId="0" borderId="25" applyNumberFormat="0" applyFill="0" applyAlignment="0" applyProtection="0">
      <alignment vertical="center"/>
    </xf>
    <xf numFmtId="210" fontId="164" fillId="0" borderId="0" applyFill="0" applyBorder="0" applyProtection="0">
      <alignment vertical="top"/>
    </xf>
    <xf numFmtId="210" fontId="164" fillId="0" borderId="0" applyProtection="0">
      <alignment vertical="top"/>
    </xf>
    <xf numFmtId="210" fontId="12" fillId="0" borderId="0" applyProtection="0"/>
    <xf numFmtId="10" fontId="12" fillId="0" borderId="0" applyProtection="0"/>
    <xf numFmtId="10" fontId="0" fillId="0" borderId="0" applyFont="0" applyFill="0" applyBorder="0" applyAlignment="0" applyProtection="0">
      <alignment vertical="center"/>
    </xf>
    <xf numFmtId="0" fontId="0" fillId="0" borderId="0" applyNumberFormat="0" applyFont="0" applyFill="0" applyBorder="0" applyAlignment="0" applyProtection="0">
      <alignment horizontal="left" vertical="center"/>
    </xf>
    <xf numFmtId="0" fontId="102" fillId="0" borderId="0" applyNumberFormat="0" applyFont="0" applyFill="0" applyBorder="0" applyAlignment="0" applyProtection="0">
      <alignment horizontal="left"/>
    </xf>
    <xf numFmtId="15" fontId="0" fillId="0" borderId="0" applyFont="0" applyFill="0" applyBorder="0" applyAlignment="0" applyProtection="0">
      <alignment vertical="center"/>
    </xf>
    <xf numFmtId="15" fontId="102" fillId="0" borderId="0" applyFont="0" applyFill="0" applyBorder="0" applyAlignment="0" applyProtection="0"/>
    <xf numFmtId="15" fontId="12" fillId="0" borderId="0" applyProtection="0">
      <alignment vertical="center"/>
    </xf>
    <xf numFmtId="0" fontId="92" fillId="0" borderId="55">
      <alignment horizontal="center" vertical="center"/>
    </xf>
    <xf numFmtId="0" fontId="12" fillId="77" borderId="0" applyProtection="0">
      <alignment vertical="center"/>
    </xf>
    <xf numFmtId="3" fontId="0" fillId="0" borderId="0" applyFont="0" applyFill="0" applyBorder="0" applyAlignment="0" applyProtection="0">
      <alignment vertical="center"/>
    </xf>
    <xf numFmtId="3" fontId="102" fillId="0" borderId="0" applyFont="0" applyFill="0" applyBorder="0" applyAlignment="0" applyProtection="0"/>
    <xf numFmtId="3" fontId="12" fillId="0" borderId="0" applyProtection="0">
      <alignment vertical="center"/>
    </xf>
    <xf numFmtId="0" fontId="0" fillId="0" borderId="0" applyNumberFormat="0" applyFill="0" applyBorder="0" applyAlignment="0" applyProtection="0">
      <alignment vertical="center"/>
    </xf>
    <xf numFmtId="0" fontId="165" fillId="2" borderId="0" applyProtection="0">
      <alignment horizontal="center" vertical="top"/>
    </xf>
    <xf numFmtId="0" fontId="166" fillId="3" borderId="29" applyNumberFormat="0" applyProtection="0">
      <alignment horizontal="left" vertical="center"/>
    </xf>
    <xf numFmtId="0" fontId="72" fillId="2" borderId="0">
      <alignment horizontal="right" vertical="center"/>
    </xf>
    <xf numFmtId="0" fontId="72" fillId="2" borderId="0">
      <alignment horizontal="center" vertical="center"/>
    </xf>
    <xf numFmtId="0" fontId="72" fillId="2" borderId="0" applyProtection="0">
      <alignment horizontal="right" vertical="center"/>
    </xf>
    <xf numFmtId="0" fontId="72" fillId="2" borderId="0" applyProtection="0">
      <alignment horizontal="center" vertical="center"/>
    </xf>
    <xf numFmtId="0" fontId="120" fillId="2" borderId="0" applyProtection="0">
      <alignment horizontal="left" vertical="top"/>
    </xf>
    <xf numFmtId="0" fontId="118" fillId="2" borderId="0" applyProtection="0">
      <alignment horizontal="right" vertical="top"/>
    </xf>
    <xf numFmtId="0" fontId="118" fillId="2" borderId="0" applyProtection="0">
      <alignment horizontal="center" vertical="top"/>
    </xf>
    <xf numFmtId="0" fontId="146" fillId="0" borderId="54" applyNumberFormat="0" applyFill="0" applyAlignment="0" applyProtection="0">
      <alignment vertical="center"/>
    </xf>
    <xf numFmtId="0" fontId="165" fillId="2" borderId="0">
      <alignment horizontal="center" vertical="top"/>
    </xf>
    <xf numFmtId="0" fontId="68" fillId="2" borderId="0">
      <alignment horizontal="left" vertical="top"/>
    </xf>
    <xf numFmtId="0" fontId="67" fillId="50" borderId="0" applyProtection="0"/>
    <xf numFmtId="0" fontId="68" fillId="2" borderId="0" applyProtection="0">
      <alignment horizontal="left"/>
    </xf>
    <xf numFmtId="0" fontId="69" fillId="0" borderId="27" applyProtection="0">
      <alignment vertical="center"/>
    </xf>
    <xf numFmtId="0" fontId="167" fillId="47" borderId="0" applyNumberFormat="0">
      <alignment vertical="center"/>
    </xf>
    <xf numFmtId="0" fontId="167" fillId="47" borderId="0" applyProtection="0"/>
    <xf numFmtId="218" fontId="168" fillId="0" borderId="0" applyFill="0" applyBorder="0" applyAlignment="0" applyProtection="0">
      <alignment vertical="center"/>
    </xf>
    <xf numFmtId="218" fontId="168" fillId="0" borderId="0" applyProtection="0"/>
    <xf numFmtId="0" fontId="104" fillId="72" borderId="56">
      <alignment vertical="center"/>
      <protection locked="0"/>
    </xf>
    <xf numFmtId="0" fontId="169" fillId="0" borderId="0">
      <alignment vertical="center"/>
    </xf>
    <xf numFmtId="193" fontId="106" fillId="0" borderId="0"/>
    <xf numFmtId="0" fontId="162" fillId="0" borderId="0"/>
    <xf numFmtId="0" fontId="80" fillId="0" borderId="0" applyNumberFormat="0" applyFill="0" applyBorder="0" applyAlignment="0" applyProtection="0">
      <alignment vertical="center"/>
    </xf>
    <xf numFmtId="0" fontId="80" fillId="0" borderId="0" applyProtection="0"/>
    <xf numFmtId="0" fontId="74" fillId="0" borderId="0" applyNumberFormat="0" applyFill="0" applyBorder="0" applyAlignment="0" applyProtection="0">
      <alignment vertical="center"/>
    </xf>
    <xf numFmtId="0" fontId="116" fillId="0" borderId="45" applyProtection="0"/>
    <xf numFmtId="0" fontId="116" fillId="0" borderId="57" applyProtection="0">
      <alignment vertical="center"/>
    </xf>
    <xf numFmtId="0" fontId="5" fillId="0" borderId="1">
      <alignment horizontal="distributed" vertical="center" wrapText="1"/>
    </xf>
    <xf numFmtId="0" fontId="170" fillId="0" borderId="0" applyNumberFormat="0" applyFill="0" applyBorder="0" applyAlignment="0" applyProtection="0">
      <alignment vertical="center"/>
    </xf>
    <xf numFmtId="192" fontId="106" fillId="4" borderId="0" applyProtection="0"/>
    <xf numFmtId="225" fontId="12" fillId="0" borderId="0" applyProtection="0"/>
    <xf numFmtId="9" fontId="0" fillId="0" borderId="0" applyFont="0" applyFill="0" applyBorder="0" applyAlignment="0" applyProtection="0"/>
    <xf numFmtId="0" fontId="12" fillId="0" borderId="0"/>
    <xf numFmtId="9" fontId="0" fillId="0" borderId="0" applyFont="0" applyFill="0" applyBorder="0" applyAlignment="0" applyProtection="0"/>
    <xf numFmtId="9" fontId="102" fillId="0" borderId="0" applyFont="0" applyFill="0" applyBorder="0" applyAlignment="0" applyProtection="0"/>
    <xf numFmtId="0" fontId="108" fillId="0" borderId="4" applyProtection="0">
      <alignment horizontal="center"/>
    </xf>
    <xf numFmtId="0" fontId="126" fillId="0" borderId="0"/>
    <xf numFmtId="0" fontId="126" fillId="0" borderId="0">
      <alignment vertical="center"/>
    </xf>
    <xf numFmtId="218" fontId="0" fillId="0" borderId="0" applyFont="0" applyFill="0" applyBorder="0" applyAlignment="0" applyProtection="0">
      <alignment vertical="center"/>
    </xf>
    <xf numFmtId="0" fontId="69" fillId="0" borderId="4" applyNumberFormat="0" applyFill="0" applyProtection="0">
      <alignment horizontal="right"/>
    </xf>
    <xf numFmtId="0" fontId="69" fillId="0" borderId="43" applyNumberFormat="0" applyFill="0" applyProtection="0">
      <alignment horizontal="right" vertical="center"/>
    </xf>
    <xf numFmtId="0" fontId="171" fillId="0" borderId="58" applyNumberFormat="0" applyFill="0" applyAlignment="0" applyProtection="0">
      <alignment vertical="center"/>
    </xf>
    <xf numFmtId="0" fontId="172" fillId="0" borderId="59" applyNumberFormat="0" applyFill="0" applyAlignment="0" applyProtection="0">
      <alignment vertical="center"/>
    </xf>
    <xf numFmtId="0" fontId="173" fillId="0" borderId="26" applyNumberFormat="0" applyFill="0" applyAlignment="0" applyProtection="0">
      <alignment vertical="center"/>
    </xf>
    <xf numFmtId="0" fontId="174" fillId="0" borderId="41" applyNumberFormat="0" applyFill="0" applyAlignment="0" applyProtection="0">
      <alignment vertical="center"/>
    </xf>
    <xf numFmtId="0" fontId="174" fillId="0" borderId="0" applyNumberFormat="0" applyFill="0" applyBorder="0" applyAlignment="0" applyProtection="0">
      <alignment vertical="center"/>
    </xf>
    <xf numFmtId="0" fontId="146" fillId="0" borderId="0" applyProtection="0">
      <alignment vertical="center"/>
    </xf>
    <xf numFmtId="197" fontId="0" fillId="0" borderId="0" applyFont="0" applyFill="0" applyBorder="0" applyAlignment="0" applyProtection="0"/>
    <xf numFmtId="0" fontId="175" fillId="0" borderId="0" applyNumberFormat="0" applyFill="0" applyBorder="0" applyAlignment="0" applyProtection="0">
      <alignment vertical="center"/>
    </xf>
    <xf numFmtId="0" fontId="123" fillId="0" borderId="0" applyProtection="0">
      <alignment vertical="center"/>
    </xf>
    <xf numFmtId="0" fontId="176" fillId="0" borderId="0" applyNumberFormat="0" applyFill="0" applyBorder="0" applyAlignment="0" applyProtection="0">
      <alignment vertical="center"/>
    </xf>
    <xf numFmtId="0" fontId="65" fillId="0" borderId="5" applyNumberFormat="0" applyFill="0" applyProtection="0">
      <alignment horizontal="center"/>
    </xf>
    <xf numFmtId="0" fontId="62" fillId="90" borderId="0" applyNumberFormat="0" applyBorder="0" applyAlignment="0" applyProtection="0">
      <alignment vertical="center"/>
    </xf>
    <xf numFmtId="0" fontId="2" fillId="0" borderId="0" applyProtection="0">
      <alignment vertical="center"/>
    </xf>
    <xf numFmtId="197" fontId="12" fillId="0" borderId="0" applyFont="0" applyFill="0" applyBorder="0" applyAlignment="0" applyProtection="0">
      <alignment vertical="center"/>
    </xf>
    <xf numFmtId="0" fontId="139" fillId="0" borderId="0"/>
    <xf numFmtId="0" fontId="61" fillId="3" borderId="0" applyProtection="0"/>
    <xf numFmtId="226" fontId="74" fillId="0" borderId="0" applyFont="0" applyFill="0" applyBorder="0" applyAlignment="0" applyProtection="0"/>
    <xf numFmtId="0" fontId="162" fillId="0" borderId="0">
      <alignment vertical="center"/>
    </xf>
    <xf numFmtId="0" fontId="177" fillId="0" borderId="0"/>
    <xf numFmtId="0" fontId="63" fillId="3" borderId="0" applyProtection="0"/>
    <xf numFmtId="0" fontId="20" fillId="91" borderId="0" applyNumberFormat="0" applyBorder="0" applyAlignment="0" applyProtection="0">
      <alignment vertical="center"/>
    </xf>
    <xf numFmtId="0" fontId="178" fillId="0" borderId="0">
      <alignment vertical="center"/>
    </xf>
    <xf numFmtId="0" fontId="62" fillId="92" borderId="0" applyNumberFormat="0" applyBorder="0" applyAlignment="0" applyProtection="0">
      <alignment vertical="center"/>
    </xf>
    <xf numFmtId="0" fontId="63" fillId="44" borderId="0" applyProtection="0">
      <alignment vertical="center"/>
    </xf>
    <xf numFmtId="0" fontId="60" fillId="41" borderId="0" applyProtection="0">
      <alignment vertical="center"/>
    </xf>
    <xf numFmtId="0" fontId="179" fillId="0" borderId="0" applyProtection="0">
      <alignment vertical="center"/>
    </xf>
    <xf numFmtId="0" fontId="179" fillId="0" borderId="0">
      <alignment vertical="center"/>
    </xf>
    <xf numFmtId="40" fontId="144" fillId="0" borderId="0" applyFont="0" applyFill="0" applyBorder="0" applyAlignment="0" applyProtection="0"/>
    <xf numFmtId="0" fontId="95" fillId="50" borderId="0" applyProtection="0">
      <alignment vertical="center"/>
    </xf>
    <xf numFmtId="0" fontId="95" fillId="50" borderId="0" applyProtection="0"/>
    <xf numFmtId="0" fontId="62" fillId="93" borderId="0" applyNumberFormat="0" applyBorder="0" applyAlignment="0" applyProtection="0">
      <alignment vertical="center"/>
    </xf>
    <xf numFmtId="227" fontId="11" fillId="0" borderId="0" applyFont="0" applyFill="0" applyBorder="0" applyAlignment="0" applyProtection="0">
      <alignment vertical="center"/>
    </xf>
    <xf numFmtId="0" fontId="180" fillId="4" borderId="33" applyNumberFormat="0" applyAlignment="0" applyProtection="0">
      <alignment vertical="center"/>
    </xf>
    <xf numFmtId="0" fontId="181" fillId="41" borderId="0" applyNumberFormat="0" applyBorder="0" applyAlignment="0" applyProtection="0">
      <alignment vertical="center"/>
    </xf>
    <xf numFmtId="0" fontId="95" fillId="42" borderId="0" applyProtection="0"/>
    <xf numFmtId="0" fontId="182" fillId="41" borderId="0" applyNumberFormat="0" applyBorder="0" applyAlignment="0" applyProtection="0">
      <alignment vertical="center"/>
    </xf>
    <xf numFmtId="0" fontId="20" fillId="94" borderId="0" applyNumberFormat="0" applyBorder="0" applyAlignment="0" applyProtection="0">
      <alignment vertical="center"/>
    </xf>
    <xf numFmtId="0" fontId="62" fillId="74" borderId="0" applyNumberFormat="0" applyBorder="0" applyAlignment="0" applyProtection="0">
      <alignment vertical="center"/>
    </xf>
    <xf numFmtId="0" fontId="83" fillId="65" borderId="0" applyNumberFormat="0" applyBorder="0" applyAlignment="0" applyProtection="0">
      <alignment vertical="center"/>
    </xf>
    <xf numFmtId="228" fontId="0" fillId="0" borderId="0" applyFont="0" applyFill="0" applyBorder="0" applyAlignment="0" applyProtection="0"/>
    <xf numFmtId="0" fontId="85" fillId="43" borderId="0" applyNumberFormat="0" applyBorder="0" applyAlignment="0" applyProtection="0">
      <alignment vertical="center"/>
    </xf>
    <xf numFmtId="1" fontId="69" fillId="0" borderId="5" applyProtection="0">
      <alignment horizontal="center" vertical="center"/>
    </xf>
    <xf numFmtId="229" fontId="12" fillId="0" borderId="0" applyProtection="0"/>
    <xf numFmtId="41" fontId="0" fillId="0" borderId="0" applyFont="0" applyFill="0" applyBorder="0" applyAlignment="0" applyProtection="0">
      <alignment vertical="center"/>
    </xf>
    <xf numFmtId="0" fontId="11" fillId="0" borderId="0">
      <alignment vertical="center"/>
    </xf>
    <xf numFmtId="230" fontId="69" fillId="0" borderId="5" applyProtection="0">
      <alignment horizontal="right" vertical="center"/>
    </xf>
    <xf numFmtId="0" fontId="12" fillId="0" borderId="0" applyNumberFormat="0" applyFill="0" applyBorder="0" applyAlignment="0" applyProtection="0">
      <alignment vertical="center"/>
    </xf>
    <xf numFmtId="0" fontId="2" fillId="0" borderId="0"/>
    <xf numFmtId="0" fontId="147" fillId="0" borderId="0">
      <alignment vertical="center"/>
    </xf>
    <xf numFmtId="229" fontId="140" fillId="0" borderId="0" applyFont="0" applyFill="0" applyBorder="0" applyAlignment="0" applyProtection="0"/>
    <xf numFmtId="227" fontId="0" fillId="0" borderId="0" applyFont="0" applyFill="0" applyBorder="0" applyAlignment="0" applyProtection="0">
      <alignment vertical="center"/>
    </xf>
    <xf numFmtId="1" fontId="69" fillId="0" borderId="5" applyFill="0" applyProtection="0">
      <alignment horizontal="center"/>
    </xf>
    <xf numFmtId="1" fontId="69" fillId="0" borderId="5" applyFill="0" applyProtection="0">
      <alignment horizontal="center" vertical="center"/>
    </xf>
    <xf numFmtId="0" fontId="183" fillId="0" borderId="0" applyNumberFormat="0" applyFill="0" applyBorder="0" applyAlignment="0" applyProtection="0">
      <alignment vertical="top"/>
      <protection locked="0"/>
    </xf>
    <xf numFmtId="43" fontId="12" fillId="0" borderId="0" applyProtection="0"/>
    <xf numFmtId="0" fontId="0" fillId="0" borderId="0"/>
    <xf numFmtId="0" fontId="184" fillId="56" borderId="47" applyNumberFormat="0" applyAlignment="0" applyProtection="0">
      <alignment vertical="center"/>
    </xf>
    <xf numFmtId="0" fontId="61" fillId="42" borderId="0" applyProtection="0">
      <alignment vertical="center"/>
    </xf>
    <xf numFmtId="0" fontId="0" fillId="0" borderId="0"/>
    <xf numFmtId="0" fontId="61" fillId="55" borderId="0" applyNumberFormat="0" applyBorder="0" applyAlignment="0" applyProtection="0">
      <alignment vertical="center"/>
    </xf>
    <xf numFmtId="0" fontId="101" fillId="42" borderId="0" applyProtection="0"/>
    <xf numFmtId="0" fontId="185" fillId="0" borderId="38" applyNumberFormat="0" applyFill="0" applyAlignment="0" applyProtection="0">
      <alignment vertical="center"/>
    </xf>
    <xf numFmtId="0" fontId="77" fillId="47" borderId="0" applyNumberFormat="0" applyBorder="0" applyAlignment="0" applyProtection="0">
      <alignment vertical="center"/>
    </xf>
    <xf numFmtId="231" fontId="5" fillId="0" borderId="1">
      <alignment vertical="center"/>
      <protection locked="0"/>
    </xf>
    <xf numFmtId="0" fontId="0" fillId="0" borderId="0">
      <alignment vertical="center"/>
    </xf>
    <xf numFmtId="0" fontId="77" fillId="95" borderId="0" applyNumberFormat="0" applyBorder="0" applyAlignment="0" applyProtection="0">
      <alignment vertical="center"/>
    </xf>
    <xf numFmtId="0" fontId="0" fillId="0" borderId="0">
      <alignment vertical="center"/>
    </xf>
    <xf numFmtId="0" fontId="186" fillId="42" borderId="0" applyNumberFormat="0" applyBorder="0" applyAlignment="0" applyProtection="0">
      <alignment vertical="center"/>
    </xf>
    <xf numFmtId="0" fontId="102" fillId="0" borderId="1">
      <alignment horizontal="left" vertical="center"/>
    </xf>
    <xf numFmtId="0" fontId="0" fillId="0" borderId="0"/>
    <xf numFmtId="0" fontId="65" fillId="0" borderId="5" applyNumberFormat="0" applyFill="0" applyProtection="0">
      <alignment horizontal="left" vertical="center"/>
    </xf>
    <xf numFmtId="43" fontId="0" fillId="0" borderId="0" applyFont="0" applyFill="0" applyBorder="0" applyAlignment="0" applyProtection="0">
      <alignment vertical="center"/>
    </xf>
    <xf numFmtId="0" fontId="90" fillId="0" borderId="60" applyNumberFormat="0" applyFill="0" applyAlignment="0" applyProtection="0">
      <alignment vertical="center"/>
    </xf>
    <xf numFmtId="0" fontId="0" fillId="0" borderId="0" applyNumberFormat="0" applyFill="0" applyBorder="0" applyAlignment="0" applyProtection="0"/>
    <xf numFmtId="0" fontId="0" fillId="0" borderId="0">
      <alignment vertical="center"/>
    </xf>
    <xf numFmtId="43" fontId="5" fillId="0" borderId="0" applyFont="0" applyFill="0" applyBorder="0" applyAlignment="0" applyProtection="0">
      <alignment vertical="center"/>
    </xf>
    <xf numFmtId="0" fontId="12" fillId="0" borderId="0" applyNumberFormat="0" applyFont="0" applyFill="0" applyBorder="0" applyAlignment="0" applyProtection="0">
      <alignment vertical="center"/>
    </xf>
    <xf numFmtId="0" fontId="0" fillId="0" borderId="0">
      <alignment vertical="center"/>
    </xf>
    <xf numFmtId="0" fontId="187" fillId="0" borderId="0">
      <alignment vertical="center"/>
    </xf>
    <xf numFmtId="0" fontId="15" fillId="0" borderId="0">
      <alignment vertical="center"/>
    </xf>
    <xf numFmtId="0" fontId="0" fillId="0" borderId="0">
      <alignment vertical="center"/>
    </xf>
    <xf numFmtId="0" fontId="2" fillId="0" borderId="0"/>
    <xf numFmtId="0" fontId="0" fillId="0" borderId="0"/>
    <xf numFmtId="0" fontId="188" fillId="0" borderId="0" applyNumberFormat="0" applyFill="0" applyBorder="0" applyAlignment="0" applyProtection="0">
      <alignment vertical="top"/>
      <protection locked="0"/>
    </xf>
    <xf numFmtId="0" fontId="189" fillId="0" borderId="0" applyNumberFormat="0" applyFill="0" applyBorder="0" applyAlignment="0" applyProtection="0">
      <alignment vertical="center"/>
    </xf>
    <xf numFmtId="9" fontId="177" fillId="0" borderId="0" applyFont="0" applyFill="0" applyBorder="0" applyAlignment="0" applyProtection="0"/>
    <xf numFmtId="230" fontId="69" fillId="0" borderId="5" applyFill="0" applyProtection="0">
      <alignment horizontal="right" vertical="center"/>
    </xf>
    <xf numFmtId="1" fontId="5" fillId="0" borderId="1">
      <alignment vertical="center"/>
      <protection locked="0"/>
    </xf>
    <xf numFmtId="0" fontId="77" fillId="81" borderId="0" applyNumberFormat="0" applyBorder="0" applyAlignment="0" applyProtection="0">
      <alignment vertical="center"/>
    </xf>
    <xf numFmtId="197" fontId="12" fillId="0" borderId="0" applyProtection="0">
      <alignment vertical="center"/>
    </xf>
    <xf numFmtId="197" fontId="11" fillId="0" borderId="0" applyFont="0" applyFill="0" applyBorder="0" applyAlignment="0" applyProtection="0">
      <alignment vertical="center"/>
    </xf>
    <xf numFmtId="0" fontId="69" fillId="0" borderId="43" applyNumberFormat="0" applyFill="0" applyProtection="0">
      <alignment horizontal="left" vertical="center"/>
    </xf>
    <xf numFmtId="230" fontId="69" fillId="0" borderId="5" applyFill="0" applyProtection="0">
      <alignment horizontal="right"/>
    </xf>
    <xf numFmtId="0" fontId="65" fillId="0" borderId="5" applyNumberFormat="0" applyFill="0" applyProtection="0">
      <alignment horizontal="left"/>
    </xf>
    <xf numFmtId="0" fontId="65" fillId="0" borderId="5" applyProtection="0">
      <alignment horizontal="left" vertical="center"/>
    </xf>
    <xf numFmtId="0" fontId="65" fillId="0" borderId="21" applyNumberFormat="0" applyFill="0" applyProtection="0">
      <alignment horizontal="left" vertical="center"/>
    </xf>
    <xf numFmtId="0" fontId="190" fillId="51" borderId="0" applyNumberFormat="0" applyBorder="0" applyAlignment="0" applyProtection="0">
      <alignment vertical="center"/>
    </xf>
    <xf numFmtId="0" fontId="191" fillId="51" borderId="33" applyNumberFormat="0" applyAlignment="0" applyProtection="0">
      <alignment vertical="center"/>
    </xf>
    <xf numFmtId="232" fontId="74" fillId="0" borderId="0" applyFont="0" applyFill="0" applyBorder="0" applyAlignment="0" applyProtection="0"/>
    <xf numFmtId="0" fontId="27" fillId="0" borderId="61" applyNumberFormat="0" applyFill="0" applyAlignment="0" applyProtection="0">
      <alignment vertical="center"/>
    </xf>
    <xf numFmtId="0" fontId="27" fillId="0" borderId="62" applyNumberFormat="0" applyFill="0" applyAlignment="0" applyProtection="0">
      <alignment vertical="center"/>
    </xf>
    <xf numFmtId="0" fontId="192" fillId="2" borderId="33" applyNumberFormat="0" applyAlignment="0" applyProtection="0">
      <alignment vertical="center"/>
    </xf>
    <xf numFmtId="0" fontId="193" fillId="2" borderId="33" applyNumberFormat="0" applyAlignment="0" applyProtection="0">
      <alignment vertical="center"/>
    </xf>
    <xf numFmtId="0" fontId="152" fillId="4" borderId="63" applyNumberFormat="0" applyAlignment="0" applyProtection="0">
      <alignment vertical="center"/>
    </xf>
    <xf numFmtId="0" fontId="194" fillId="0" borderId="0" applyNumberFormat="0" applyFill="0" applyBorder="0" applyAlignment="0" applyProtection="0">
      <alignment vertical="center"/>
    </xf>
    <xf numFmtId="0" fontId="194" fillId="0" borderId="60" applyNumberFormat="0" applyFill="0" applyAlignment="0" applyProtection="0">
      <alignment vertical="center"/>
    </xf>
    <xf numFmtId="233" fontId="74" fillId="0" borderId="0" applyFont="0" applyFill="0" applyBorder="0" applyAlignment="0" applyProtection="0"/>
    <xf numFmtId="234" fontId="74"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235" fontId="12" fillId="0" borderId="0" applyProtection="0"/>
    <xf numFmtId="43" fontId="69" fillId="0" borderId="0" applyFont="0" applyFill="0" applyBorder="0" applyAlignment="0" applyProtection="0">
      <alignment vertical="center"/>
    </xf>
    <xf numFmtId="43" fontId="11" fillId="0" borderId="0" applyFont="0" applyFill="0" applyBorder="0" applyAlignment="0" applyProtection="0">
      <alignment vertical="center"/>
    </xf>
    <xf numFmtId="197" fontId="195" fillId="0" borderId="0" applyFont="0" applyFill="0" applyBorder="0" applyAlignment="0" applyProtection="0">
      <alignment vertical="center"/>
    </xf>
    <xf numFmtId="43" fontId="102" fillId="0" borderId="0" applyFont="0" applyFill="0" applyBorder="0" applyAlignment="0" applyProtection="0"/>
    <xf numFmtId="197" fontId="5" fillId="0" borderId="0" applyFont="0" applyFill="0" applyBorder="0" applyAlignment="0" applyProtection="0">
      <alignment vertical="center"/>
    </xf>
    <xf numFmtId="214" fontId="11" fillId="0" borderId="0" applyFont="0" applyFill="0" applyBorder="0" applyAlignment="0" applyProtection="0">
      <alignment vertical="center"/>
    </xf>
    <xf numFmtId="236" fontId="140" fillId="0" borderId="0" applyFont="0" applyFill="0" applyBorder="0" applyAlignment="0" applyProtection="0"/>
    <xf numFmtId="219" fontId="12" fillId="0" borderId="0" applyFont="0" applyFill="0" applyBorder="0" applyAlignment="0" applyProtection="0">
      <alignment vertical="center"/>
    </xf>
    <xf numFmtId="237" fontId="140" fillId="0" borderId="0" applyFont="0" applyFill="0" applyBorder="0" applyAlignment="0" applyProtection="0"/>
    <xf numFmtId="237" fontId="12" fillId="0" borderId="0" applyFont="0" applyFill="0" applyBorder="0" applyAlignment="0" applyProtection="0">
      <alignment vertical="center"/>
    </xf>
    <xf numFmtId="0" fontId="20" fillId="94" borderId="0" applyNumberFormat="0" applyBorder="0" applyAlignment="0" applyProtection="0"/>
    <xf numFmtId="0" fontId="20" fillId="94" borderId="0" applyProtection="0"/>
    <xf numFmtId="0" fontId="20" fillId="91" borderId="0" applyNumberFormat="0" applyBorder="0" applyAlignment="0" applyProtection="0"/>
    <xf numFmtId="0" fontId="20" fillId="96" borderId="0" applyNumberFormat="0" applyBorder="0" applyAlignment="0" applyProtection="0"/>
    <xf numFmtId="0" fontId="20" fillId="87" borderId="0" applyNumberFormat="0" applyBorder="0" applyAlignment="0" applyProtection="0"/>
    <xf numFmtId="0" fontId="119" fillId="82" borderId="0" applyNumberFormat="0" applyBorder="0" applyAlignment="0" applyProtection="0">
      <alignment vertical="center"/>
    </xf>
    <xf numFmtId="0" fontId="119" fillId="90" borderId="0" applyNumberFormat="0" applyBorder="0" applyAlignment="0" applyProtection="0">
      <alignment vertical="center"/>
    </xf>
    <xf numFmtId="0" fontId="62" fillId="97" borderId="0" applyNumberFormat="0" applyBorder="0" applyAlignment="0" applyProtection="0">
      <alignment vertical="center"/>
    </xf>
    <xf numFmtId="0" fontId="62" fillId="47" borderId="0" applyNumberFormat="0" applyBorder="0" applyAlignment="0" applyProtection="0">
      <alignment vertical="center"/>
    </xf>
    <xf numFmtId="0" fontId="77" fillId="46" borderId="0" applyNumberFormat="0" applyBorder="0" applyAlignment="0" applyProtection="0">
      <alignment vertical="center"/>
    </xf>
    <xf numFmtId="0" fontId="119" fillId="55" borderId="0" applyNumberFormat="0" applyBorder="0" applyAlignment="0" applyProtection="0">
      <alignment vertical="center"/>
    </xf>
    <xf numFmtId="0" fontId="196" fillId="4" borderId="0" applyNumberFormat="0" applyBorder="0" applyAlignment="0" applyProtection="0">
      <alignment vertical="center"/>
    </xf>
    <xf numFmtId="230" fontId="69" fillId="0" borderId="21" applyFill="0" applyProtection="0">
      <alignment horizontal="right" vertical="center"/>
    </xf>
    <xf numFmtId="0" fontId="69" fillId="0" borderId="4" applyNumberFormat="0" applyFill="0" applyProtection="0">
      <alignment horizontal="left" vertical="center"/>
    </xf>
    <xf numFmtId="0" fontId="69" fillId="0" borderId="4" applyNumberFormat="0" applyFill="0" applyProtection="0">
      <alignment horizontal="left"/>
    </xf>
    <xf numFmtId="0" fontId="69" fillId="0" borderId="4" applyProtection="0">
      <alignment horizontal="left" vertical="center"/>
    </xf>
    <xf numFmtId="0" fontId="27" fillId="2" borderId="52" applyNumberFormat="0" applyAlignment="0" applyProtection="0">
      <alignment vertical="center"/>
    </xf>
    <xf numFmtId="0" fontId="197" fillId="2" borderId="42" applyNumberFormat="0" applyAlignment="0" applyProtection="0">
      <alignment vertical="center"/>
    </xf>
    <xf numFmtId="1" fontId="69" fillId="0" borderId="21" applyFill="0" applyProtection="0">
      <alignment horizontal="center" vertical="center"/>
    </xf>
    <xf numFmtId="0" fontId="198" fillId="0" borderId="0" applyNumberFormat="0" applyFill="0" applyBorder="0" applyAlignment="0" applyProtection="0">
      <alignment vertical="top"/>
      <protection locked="0"/>
    </xf>
    <xf numFmtId="0" fontId="179" fillId="0" borderId="0"/>
    <xf numFmtId="0" fontId="199" fillId="0" borderId="0">
      <alignment vertical="center"/>
    </xf>
    <xf numFmtId="43" fontId="0" fillId="0" borderId="0" applyFont="0" applyFill="0" applyBorder="0" applyAlignment="0" applyProtection="0">
      <alignment vertical="center"/>
    </xf>
    <xf numFmtId="0" fontId="102" fillId="60" borderId="28" applyNumberFormat="0" applyFont="0" applyAlignment="0" applyProtection="0">
      <alignment vertical="center"/>
    </xf>
    <xf numFmtId="38" fontId="144" fillId="0" borderId="0" applyFont="0" applyFill="0" applyBorder="0" applyAlignment="0" applyProtection="0"/>
    <xf numFmtId="0" fontId="200" fillId="0" borderId="0"/>
    <xf numFmtId="0" fontId="2" fillId="0" borderId="0"/>
    <xf numFmtId="0" fontId="201" fillId="0" borderId="0">
      <alignment vertical="top"/>
      <protection locked="0"/>
    </xf>
  </cellStyleXfs>
  <cellXfs count="464">
    <xf numFmtId="0" fontId="0" fillId="0" borderId="0" xfId="0" applyAlignment="1"/>
    <xf numFmtId="3" fontId="1" fillId="2" borderId="0" xfId="749" applyNumberFormat="1" applyFont="1" applyFill="1" applyAlignment="1" applyProtection="1">
      <alignment horizontal="center" vertical="center"/>
    </xf>
    <xf numFmtId="3" fontId="2" fillId="0" borderId="0" xfId="749" applyNumberFormat="1" applyFont="1" applyFill="1" applyAlignment="1" applyProtection="1">
      <alignment horizontal="right" vertical="center"/>
    </xf>
    <xf numFmtId="3" fontId="2" fillId="3" borderId="1" xfId="749" applyNumberFormat="1" applyFont="1" applyFill="1" applyBorder="1" applyAlignment="1" applyProtection="1">
      <alignment horizontal="center" vertical="center"/>
    </xf>
    <xf numFmtId="3" fontId="2" fillId="3" borderId="1" xfId="749" applyNumberFormat="1" applyFont="1" applyFill="1" applyBorder="1" applyAlignment="1" applyProtection="1">
      <alignment vertical="center"/>
    </xf>
    <xf numFmtId="3" fontId="2" fillId="4" borderId="1" xfId="749" applyNumberFormat="1" applyFont="1" applyFill="1" applyBorder="1" applyAlignment="1" applyProtection="1">
      <alignment horizontal="right" vertical="center"/>
    </xf>
    <xf numFmtId="3" fontId="2" fillId="3" borderId="1" xfId="749" applyNumberFormat="1" applyFont="1" applyFill="1" applyBorder="1" applyAlignment="1" applyProtection="1">
      <alignment horizontal="right" vertical="center"/>
    </xf>
    <xf numFmtId="238" fontId="3" fillId="0" borderId="0" xfId="749" applyNumberFormat="1" applyFont="1" applyAlignment="1">
      <alignment horizontal="center" vertical="center"/>
    </xf>
    <xf numFmtId="238" fontId="3" fillId="0" borderId="0" xfId="749" applyNumberFormat="1" applyFont="1" applyFill="1" applyAlignment="1">
      <alignment horizontal="center" vertical="center"/>
    </xf>
    <xf numFmtId="238" fontId="0" fillId="0" borderId="0" xfId="749" applyNumberFormat="1" applyFont="1" applyAlignment="1">
      <alignment wrapText="1"/>
    </xf>
    <xf numFmtId="238" fontId="0" fillId="0" borderId="0" xfId="749" applyNumberFormat="1" applyFont="1" applyAlignment="1">
      <alignment vertical="center"/>
    </xf>
    <xf numFmtId="238" fontId="0" fillId="0" borderId="0" xfId="749" applyNumberFormat="1" applyFont="1" applyFill="1" applyAlignment="1">
      <alignment vertical="center"/>
    </xf>
    <xf numFmtId="239" fontId="0" fillId="0" borderId="0" xfId="749" applyNumberFormat="1" applyFont="1" applyFill="1" applyAlignment="1">
      <alignment horizontal="center" vertical="center"/>
    </xf>
    <xf numFmtId="239" fontId="0" fillId="0" borderId="0" xfId="749" applyNumberFormat="1" applyFont="1" applyAlignment="1">
      <alignment horizontal="right" vertical="center"/>
    </xf>
    <xf numFmtId="238" fontId="0" fillId="0" borderId="1" xfId="749" applyNumberFormat="1" applyFont="1" applyBorder="1" applyAlignment="1">
      <alignment horizontal="center" wrapText="1"/>
    </xf>
    <xf numFmtId="238" fontId="4" fillId="5" borderId="1" xfId="749" applyNumberFormat="1" applyFont="1" applyFill="1" applyBorder="1" applyAlignment="1">
      <alignment horizontal="distributed" vertical="center" wrapText="1" indent="4"/>
    </xf>
    <xf numFmtId="238" fontId="4" fillId="0" borderId="1" xfId="749" applyNumberFormat="1" applyFont="1" applyFill="1" applyBorder="1" applyAlignment="1">
      <alignment horizontal="center" vertical="center" wrapText="1"/>
    </xf>
    <xf numFmtId="238" fontId="4" fillId="6" borderId="1" xfId="749" applyNumberFormat="1" applyFont="1" applyFill="1" applyBorder="1" applyAlignment="1">
      <alignment horizontal="center" vertical="center" wrapText="1"/>
    </xf>
    <xf numFmtId="238" fontId="4" fillId="0" borderId="2" xfId="749" applyNumberFormat="1" applyFont="1" applyFill="1" applyBorder="1" applyAlignment="1">
      <alignment horizontal="center" vertical="center" wrapText="1"/>
    </xf>
    <xf numFmtId="238" fontId="4" fillId="5" borderId="2" xfId="749" applyNumberFormat="1" applyFont="1" applyFill="1" applyBorder="1" applyAlignment="1">
      <alignment horizontal="center" vertical="center" wrapText="1"/>
    </xf>
    <xf numFmtId="238" fontId="0" fillId="0" borderId="0" xfId="749" applyNumberFormat="1" applyAlignment="1">
      <alignment wrapText="1"/>
    </xf>
    <xf numFmtId="0" fontId="0" fillId="0" borderId="0" xfId="313" applyFont="1" applyAlignment="1">
      <alignment horizontal="center" vertical="center" wrapText="1"/>
    </xf>
    <xf numFmtId="240" fontId="5" fillId="0" borderId="1" xfId="749" applyNumberFormat="1" applyFont="1" applyFill="1" applyBorder="1" applyAlignment="1" applyProtection="1">
      <alignment horizontal="center" vertical="center"/>
      <protection locked="0"/>
    </xf>
    <xf numFmtId="0" fontId="5" fillId="0" borderId="1" xfId="749" applyFont="1" applyFill="1" applyBorder="1" applyAlignment="1">
      <alignment vertical="center"/>
    </xf>
    <xf numFmtId="0" fontId="5" fillId="0" borderId="1" xfId="749" applyFont="1" applyFill="1" applyBorder="1" applyAlignment="1" applyProtection="1">
      <alignment vertical="center"/>
    </xf>
    <xf numFmtId="49" fontId="6" fillId="5" borderId="1" xfId="749" applyNumberFormat="1" applyFont="1" applyFill="1" applyBorder="1" applyAlignment="1" applyProtection="1">
      <alignment horizontal="left" vertical="center"/>
      <protection locked="0"/>
    </xf>
    <xf numFmtId="238" fontId="7" fillId="0" borderId="1" xfId="775" applyNumberFormat="1" applyFont="1" applyFill="1" applyBorder="1" applyAlignment="1" applyProtection="1">
      <alignment horizontal="right" vertical="center"/>
      <protection locked="0"/>
    </xf>
    <xf numFmtId="238" fontId="6" fillId="6" borderId="1" xfId="775" applyNumberFormat="1" applyFont="1" applyFill="1" applyBorder="1" applyAlignment="1" applyProtection="1">
      <alignment horizontal="right" vertical="center"/>
      <protection locked="0"/>
    </xf>
    <xf numFmtId="238" fontId="6" fillId="0" borderId="1" xfId="775" applyNumberFormat="1" applyFont="1" applyFill="1" applyBorder="1" applyAlignment="1" applyProtection="1">
      <alignment horizontal="right" vertical="center"/>
      <protection locked="0"/>
    </xf>
    <xf numFmtId="238" fontId="5" fillId="0" borderId="1" xfId="775" applyNumberFormat="1" applyFont="1" applyFill="1" applyBorder="1" applyAlignment="1" applyProtection="1">
      <alignment horizontal="right" vertical="center"/>
      <protection locked="0"/>
    </xf>
    <xf numFmtId="210" fontId="6" fillId="5" borderId="1" xfId="686" applyNumberFormat="1" applyFont="1" applyFill="1" applyBorder="1" applyAlignment="1">
      <alignment vertical="center"/>
    </xf>
    <xf numFmtId="0" fontId="5" fillId="0" borderId="0" xfId="774" applyFont="1">
      <alignment vertical="center"/>
    </xf>
    <xf numFmtId="49" fontId="5" fillId="5" borderId="1" xfId="749" applyNumberFormat="1" applyFont="1" applyFill="1" applyBorder="1" applyAlignment="1" applyProtection="1">
      <alignment horizontal="left" vertical="center"/>
      <protection locked="0"/>
    </xf>
    <xf numFmtId="238" fontId="5" fillId="6" borderId="1" xfId="775" applyNumberFormat="1" applyFont="1" applyFill="1" applyBorder="1" applyAlignment="1" applyProtection="1">
      <alignment horizontal="right" vertical="center"/>
      <protection locked="0"/>
    </xf>
    <xf numFmtId="3" fontId="2" fillId="4" borderId="1" xfId="0" applyNumberFormat="1" applyFont="1" applyFill="1" applyBorder="1" applyAlignment="1" applyProtection="1">
      <alignment horizontal="right" vertical="center"/>
    </xf>
    <xf numFmtId="210" fontId="5" fillId="5" borderId="1" xfId="686" applyNumberFormat="1" applyFont="1" applyFill="1" applyBorder="1" applyAlignment="1">
      <alignment vertical="center"/>
    </xf>
    <xf numFmtId="238" fontId="5" fillId="5" borderId="1" xfId="775" applyNumberFormat="1" applyFont="1" applyFill="1" applyBorder="1" applyAlignment="1" applyProtection="1">
      <alignment horizontal="right" vertical="center"/>
      <protection locked="0"/>
    </xf>
    <xf numFmtId="49" fontId="5" fillId="5" borderId="1" xfId="749" applyNumberFormat="1" applyFont="1" applyFill="1" applyBorder="1" applyAlignment="1">
      <alignment vertical="center"/>
    </xf>
    <xf numFmtId="49" fontId="5" fillId="5" borderId="2" xfId="749" applyNumberFormat="1" applyFont="1" applyFill="1" applyBorder="1" applyAlignment="1" applyProtection="1">
      <alignment horizontal="left" vertical="center"/>
      <protection locked="0"/>
    </xf>
    <xf numFmtId="210" fontId="5" fillId="0" borderId="1" xfId="686" applyNumberFormat="1" applyFont="1" applyBorder="1" applyAlignment="1">
      <alignment vertical="center"/>
    </xf>
    <xf numFmtId="0" fontId="5" fillId="7" borderId="1" xfId="749" applyFont="1" applyFill="1" applyBorder="1" applyAlignment="1" applyProtection="1">
      <alignment vertical="center"/>
    </xf>
    <xf numFmtId="49" fontId="5" fillId="5" borderId="2" xfId="749" applyNumberFormat="1" applyFont="1" applyFill="1" applyBorder="1" applyAlignment="1" applyProtection="1">
      <alignment horizontal="left" vertical="center"/>
    </xf>
    <xf numFmtId="49" fontId="5" fillId="5" borderId="1" xfId="749" applyNumberFormat="1" applyFont="1" applyFill="1" applyBorder="1" applyAlignment="1" applyProtection="1">
      <alignment horizontal="left" vertical="center"/>
    </xf>
    <xf numFmtId="49" fontId="6" fillId="5" borderId="1" xfId="749" applyNumberFormat="1" applyFont="1" applyFill="1" applyBorder="1" applyAlignment="1" applyProtection="1">
      <alignment horizontal="left" vertical="center"/>
    </xf>
    <xf numFmtId="210" fontId="6" fillId="0" borderId="1" xfId="686" applyNumberFormat="1" applyFont="1" applyBorder="1" applyAlignment="1">
      <alignment vertical="center"/>
    </xf>
    <xf numFmtId="240" fontId="8" fillId="0" borderId="1" xfId="749" applyNumberFormat="1" applyFont="1" applyFill="1" applyBorder="1" applyAlignment="1" applyProtection="1">
      <alignment horizontal="center" vertical="center"/>
      <protection locked="0"/>
    </xf>
    <xf numFmtId="0" fontId="8" fillId="0" borderId="1" xfId="749" applyFont="1" applyFill="1" applyBorder="1" applyAlignment="1">
      <alignment vertical="center"/>
    </xf>
    <xf numFmtId="0" fontId="8" fillId="0" borderId="1" xfId="749" applyFont="1" applyFill="1" applyBorder="1" applyAlignment="1" applyProtection="1">
      <alignment vertical="center"/>
    </xf>
    <xf numFmtId="49" fontId="6" fillId="5" borderId="1" xfId="749" applyNumberFormat="1" applyFont="1" applyFill="1" applyBorder="1" applyAlignment="1">
      <alignment vertical="center"/>
    </xf>
    <xf numFmtId="49" fontId="5" fillId="5" borderId="1" xfId="776" applyNumberFormat="1" applyFont="1" applyFill="1" applyBorder="1" applyAlignment="1">
      <alignment vertical="center" wrapText="1"/>
    </xf>
    <xf numFmtId="49" fontId="6" fillId="5" borderId="1" xfId="776" applyNumberFormat="1" applyFont="1" applyFill="1" applyBorder="1" applyAlignment="1">
      <alignment vertical="center" wrapText="1"/>
    </xf>
    <xf numFmtId="49" fontId="5" fillId="5" borderId="1" xfId="776" applyNumberFormat="1" applyFont="1" applyFill="1" applyBorder="1" applyAlignment="1">
      <alignment horizontal="left" vertical="center" wrapText="1"/>
    </xf>
    <xf numFmtId="49" fontId="5" fillId="0" borderId="1" xfId="749" applyNumberFormat="1" applyFont="1" applyFill="1" applyBorder="1" applyAlignment="1">
      <alignment vertical="center"/>
    </xf>
    <xf numFmtId="238" fontId="0" fillId="0" borderId="0" xfId="749" applyNumberFormat="1" applyBorder="1" applyAlignment="1">
      <alignment wrapText="1"/>
    </xf>
    <xf numFmtId="49" fontId="5" fillId="5" borderId="2" xfId="776" applyNumberFormat="1" applyFont="1" applyFill="1" applyBorder="1" applyAlignment="1">
      <alignment vertical="center" wrapText="1"/>
    </xf>
    <xf numFmtId="0" fontId="5" fillId="7" borderId="1" xfId="749" applyFont="1" applyFill="1" applyBorder="1" applyAlignment="1">
      <alignment vertical="center"/>
    </xf>
    <xf numFmtId="49" fontId="6" fillId="5" borderId="1" xfId="776" applyNumberFormat="1" applyFont="1" applyFill="1" applyBorder="1" applyAlignment="1">
      <alignment horizontal="left" vertical="center" wrapText="1"/>
    </xf>
    <xf numFmtId="49" fontId="5" fillId="5" borderId="2" xfId="776" applyNumberFormat="1" applyFont="1" applyFill="1" applyBorder="1" applyAlignment="1">
      <alignment horizontal="left" vertical="center" wrapText="1"/>
    </xf>
    <xf numFmtId="49" fontId="5" fillId="5" borderId="2" xfId="749" applyNumberFormat="1" applyFont="1" applyFill="1" applyBorder="1" applyAlignment="1">
      <alignment vertical="center"/>
    </xf>
    <xf numFmtId="238" fontId="0" fillId="0" borderId="0" xfId="749" applyNumberFormat="1" applyFont="1" applyBorder="1" applyAlignment="1">
      <alignment wrapText="1"/>
    </xf>
    <xf numFmtId="0" fontId="2" fillId="2" borderId="1" xfId="771" applyNumberFormat="1" applyFont="1" applyFill="1" applyBorder="1" applyAlignment="1" applyProtection="1">
      <alignment horizontal="left" vertical="center"/>
    </xf>
    <xf numFmtId="0" fontId="5" fillId="0" borderId="1" xfId="774" applyFont="1" applyBorder="1" applyAlignment="1">
      <alignment horizontal="left" vertical="center"/>
    </xf>
    <xf numFmtId="238" fontId="0" fillId="0" borderId="1" xfId="749" applyNumberFormat="1" applyFill="1" applyBorder="1"/>
    <xf numFmtId="210" fontId="6" fillId="0" borderId="1" xfId="684" applyNumberFormat="1" applyFont="1" applyBorder="1" applyAlignment="1">
      <alignment vertical="center"/>
    </xf>
    <xf numFmtId="0" fontId="6" fillId="5" borderId="1" xfId="774" applyFont="1" applyFill="1" applyBorder="1" applyAlignment="1">
      <alignment horizontal="distributed" vertical="center" indent="2"/>
    </xf>
    <xf numFmtId="241" fontId="6" fillId="0" borderId="1" xfId="774" applyNumberFormat="1" applyFont="1" applyFill="1" applyBorder="1">
      <alignment vertical="center"/>
    </xf>
    <xf numFmtId="0" fontId="6" fillId="0" borderId="1" xfId="774" applyFont="1" applyBorder="1" applyAlignment="1">
      <alignment horizontal="left" vertical="center"/>
    </xf>
    <xf numFmtId="239" fontId="0" fillId="5" borderId="1" xfId="749" applyNumberFormat="1" applyFill="1" applyBorder="1"/>
    <xf numFmtId="0" fontId="2" fillId="0" borderId="1" xfId="774" applyFont="1" applyBorder="1" applyAlignment="1">
      <alignment horizontal="left" vertical="center"/>
    </xf>
    <xf numFmtId="241" fontId="5" fillId="0" borderId="1" xfId="774" applyNumberFormat="1" applyFont="1" applyFill="1" applyBorder="1">
      <alignment vertical="center"/>
    </xf>
    <xf numFmtId="239" fontId="0" fillId="5" borderId="1" xfId="749" applyNumberFormat="1" applyFont="1" applyFill="1" applyBorder="1"/>
    <xf numFmtId="0" fontId="6" fillId="5" borderId="1" xfId="774" applyFont="1" applyFill="1" applyBorder="1" applyAlignment="1">
      <alignment horizontal="left" vertical="center"/>
    </xf>
    <xf numFmtId="239" fontId="0" fillId="0" borderId="1" xfId="749" applyNumberFormat="1" applyFont="1" applyBorder="1"/>
    <xf numFmtId="0" fontId="5" fillId="5" borderId="1" xfId="774" applyFont="1" applyFill="1" applyBorder="1" applyAlignment="1">
      <alignment horizontal="left" vertical="center"/>
    </xf>
    <xf numFmtId="0" fontId="5" fillId="5" borderId="1" xfId="774" applyFont="1" applyFill="1" applyBorder="1" applyAlignment="1">
      <alignment vertical="center"/>
    </xf>
    <xf numFmtId="0" fontId="6" fillId="0" borderId="1" xfId="774" applyFont="1" applyBorder="1" applyAlignment="1">
      <alignment horizontal="distributed" vertical="center" indent="2"/>
    </xf>
    <xf numFmtId="239" fontId="0" fillId="0" borderId="1" xfId="749" applyNumberFormat="1" applyBorder="1"/>
    <xf numFmtId="3" fontId="1" fillId="0" borderId="0" xfId="749" applyNumberFormat="1" applyFont="1" applyFill="1" applyAlignment="1" applyProtection="1">
      <alignment horizontal="center" vertical="center"/>
    </xf>
    <xf numFmtId="3" fontId="2" fillId="0" borderId="3" xfId="749" applyNumberFormat="1" applyFont="1" applyFill="1" applyBorder="1" applyAlignment="1" applyProtection="1">
      <alignment horizontal="right" vertical="center"/>
    </xf>
    <xf numFmtId="3" fontId="2" fillId="3" borderId="4" xfId="749" applyNumberFormat="1" applyFont="1" applyFill="1" applyBorder="1" applyAlignment="1" applyProtection="1">
      <alignment horizontal="center" vertical="center"/>
    </xf>
    <xf numFmtId="3" fontId="2" fillId="3" borderId="5" xfId="749" applyNumberFormat="1" applyFont="1" applyFill="1" applyBorder="1" applyAlignment="1" applyProtection="1">
      <alignment horizontal="center" vertical="center" wrapText="1"/>
    </xf>
    <xf numFmtId="3" fontId="2" fillId="3" borderId="6" xfId="749" applyNumberFormat="1" applyFont="1" applyFill="1" applyBorder="1" applyAlignment="1" applyProtection="1">
      <alignment horizontal="center" vertical="center" wrapText="1"/>
    </xf>
    <xf numFmtId="3" fontId="2" fillId="3" borderId="4" xfId="749" applyNumberFormat="1" applyFont="1" applyFill="1" applyBorder="1" applyAlignment="1" applyProtection="1">
      <alignment horizontal="center" vertical="center" wrapText="1"/>
    </xf>
    <xf numFmtId="3" fontId="2" fillId="3" borderId="3" xfId="749" applyNumberFormat="1" applyFont="1" applyFill="1" applyBorder="1" applyAlignment="1" applyProtection="1">
      <alignment horizontal="center" vertical="center" wrapText="1"/>
    </xf>
    <xf numFmtId="3" fontId="2" fillId="3" borderId="2" xfId="749" applyNumberFormat="1" applyFont="1" applyFill="1" applyBorder="1" applyAlignment="1" applyProtection="1">
      <alignment horizontal="center" vertical="center"/>
    </xf>
    <xf numFmtId="3" fontId="2" fillId="3" borderId="1" xfId="749" applyNumberFormat="1" applyFont="1" applyFill="1" applyBorder="1" applyAlignment="1" applyProtection="1">
      <alignment horizontal="center" vertical="center" wrapText="1"/>
    </xf>
    <xf numFmtId="3" fontId="2" fillId="3" borderId="7" xfId="749" applyNumberFormat="1" applyFont="1" applyFill="1" applyBorder="1" applyAlignment="1" applyProtection="1">
      <alignment horizontal="center" vertical="center" wrapText="1"/>
    </xf>
    <xf numFmtId="3" fontId="2" fillId="3" borderId="8" xfId="749" applyNumberFormat="1" applyFont="1" applyFill="1" applyBorder="1" applyAlignment="1" applyProtection="1">
      <alignment horizontal="center" vertical="center" wrapText="1"/>
    </xf>
    <xf numFmtId="3" fontId="2" fillId="3" borderId="2" xfId="749" applyNumberFormat="1" applyFont="1" applyFill="1" applyBorder="1" applyAlignment="1" applyProtection="1">
      <alignment horizontal="center" vertical="center" wrapText="1"/>
    </xf>
    <xf numFmtId="3" fontId="2" fillId="3" borderId="9" xfId="749"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xf>
    <xf numFmtId="3" fontId="2" fillId="3" borderId="1" xfId="749" applyNumberFormat="1" applyFont="1" applyFill="1" applyBorder="1" applyAlignment="1" applyProtection="1">
      <alignment horizontal="left" vertical="center"/>
    </xf>
    <xf numFmtId="3" fontId="2" fillId="4" borderId="7" xfId="749" applyNumberFormat="1" applyFont="1" applyFill="1" applyBorder="1" applyAlignment="1" applyProtection="1">
      <alignment horizontal="right" vertical="center"/>
    </xf>
    <xf numFmtId="3" fontId="2" fillId="4" borderId="10" xfId="749" applyNumberFormat="1" applyFont="1" applyFill="1" applyBorder="1" applyAlignment="1" applyProtection="1">
      <alignment horizontal="right" vertical="center"/>
    </xf>
    <xf numFmtId="3" fontId="2" fillId="3" borderId="4" xfId="749" applyNumberFormat="1" applyFont="1" applyFill="1" applyBorder="1" applyAlignment="1" applyProtection="1">
      <alignment horizontal="left" vertical="center"/>
    </xf>
    <xf numFmtId="3" fontId="2" fillId="3" borderId="7" xfId="749" applyNumberFormat="1" applyFont="1" applyFill="1" applyBorder="1" applyAlignment="1" applyProtection="1">
      <alignment horizontal="left" vertical="center"/>
    </xf>
    <xf numFmtId="49" fontId="5" fillId="0" borderId="1" xfId="0" applyNumberFormat="1" applyFont="1" applyFill="1" applyBorder="1" applyAlignment="1">
      <alignment vertical="center"/>
    </xf>
    <xf numFmtId="0" fontId="5" fillId="0" borderId="1" xfId="0" applyFont="1" applyFill="1" applyBorder="1" applyAlignment="1">
      <alignment vertical="center"/>
    </xf>
    <xf numFmtId="3" fontId="2" fillId="3" borderId="2" xfId="749" applyNumberFormat="1" applyFont="1" applyFill="1" applyBorder="1" applyAlignment="1" applyProtection="1">
      <alignment horizontal="left" vertical="center"/>
    </xf>
    <xf numFmtId="3" fontId="2" fillId="4" borderId="11" xfId="749" applyNumberFormat="1" applyFont="1" applyFill="1" applyBorder="1" applyAlignment="1" applyProtection="1">
      <alignment horizontal="right" vertical="center"/>
    </xf>
    <xf numFmtId="3" fontId="2" fillId="4" borderId="2" xfId="749" applyNumberFormat="1" applyFont="1" applyFill="1" applyBorder="1" applyAlignment="1" applyProtection="1">
      <alignment horizontal="right" vertical="center"/>
    </xf>
    <xf numFmtId="3" fontId="2" fillId="4" borderId="9" xfId="749" applyNumberFormat="1" applyFont="1" applyFill="1" applyBorder="1" applyAlignment="1" applyProtection="1">
      <alignment horizontal="right" vertical="center"/>
    </xf>
    <xf numFmtId="3" fontId="2" fillId="4" borderId="6" xfId="749" applyNumberFormat="1" applyFont="1" applyFill="1" applyBorder="1" applyAlignment="1" applyProtection="1">
      <alignment horizontal="right" vertical="center"/>
    </xf>
    <xf numFmtId="0" fontId="0" fillId="0" borderId="0" xfId="749" applyFont="1"/>
    <xf numFmtId="3" fontId="2" fillId="3" borderId="2" xfId="749" applyNumberFormat="1" applyFont="1" applyFill="1" applyBorder="1" applyAlignment="1" applyProtection="1">
      <alignment horizontal="right" vertical="center"/>
    </xf>
    <xf numFmtId="3" fontId="2" fillId="3" borderId="11" xfId="749" applyNumberFormat="1" applyFont="1" applyFill="1" applyBorder="1" applyAlignment="1" applyProtection="1">
      <alignment horizontal="right" vertical="center"/>
    </xf>
    <xf numFmtId="3" fontId="0" fillId="2" borderId="0" xfId="749" applyNumberFormat="1" applyFont="1" applyFill="1" applyProtection="1"/>
    <xf numFmtId="0" fontId="0" fillId="3" borderId="0" xfId="749" applyFont="1" applyFill="1"/>
    <xf numFmtId="3" fontId="2" fillId="3" borderId="4" xfId="749" applyNumberFormat="1" applyFont="1" applyFill="1" applyBorder="1" applyAlignment="1" applyProtection="1">
      <alignment horizontal="right" vertical="center"/>
    </xf>
    <xf numFmtId="3" fontId="2" fillId="3" borderId="6" xfId="749" applyNumberFormat="1" applyFont="1" applyFill="1" applyBorder="1" applyAlignment="1" applyProtection="1">
      <alignment horizontal="right" vertical="center"/>
    </xf>
    <xf numFmtId="3" fontId="2" fillId="3" borderId="7" xfId="749" applyNumberFormat="1" applyFont="1" applyFill="1" applyBorder="1" applyAlignment="1" applyProtection="1">
      <alignment horizontal="right" vertical="center"/>
    </xf>
    <xf numFmtId="3" fontId="2" fillId="4" borderId="4" xfId="749" applyNumberFormat="1" applyFont="1" applyFill="1" applyBorder="1" applyAlignment="1" applyProtection="1">
      <alignment horizontal="right" vertical="center"/>
    </xf>
    <xf numFmtId="3" fontId="2" fillId="4" borderId="5" xfId="749" applyNumberFormat="1" applyFont="1" applyFill="1" applyBorder="1" applyAlignment="1" applyProtection="1">
      <alignment horizontal="right" vertical="center"/>
    </xf>
    <xf numFmtId="3" fontId="2" fillId="2" borderId="4" xfId="749" applyNumberFormat="1" applyFont="1" applyFill="1" applyBorder="1" applyAlignment="1" applyProtection="1">
      <alignment horizontal="right" vertical="center"/>
    </xf>
    <xf numFmtId="0" fontId="2" fillId="2" borderId="7" xfId="771" applyNumberFormat="1" applyFont="1" applyFill="1" applyBorder="1" applyAlignment="1" applyProtection="1">
      <alignment horizontal="left" vertical="center"/>
    </xf>
    <xf numFmtId="3" fontId="2" fillId="3" borderId="2" xfId="749" applyNumberFormat="1" applyFont="1" applyFill="1" applyBorder="1" applyAlignment="1" applyProtection="1">
      <alignment vertical="center"/>
    </xf>
    <xf numFmtId="3" fontId="2" fillId="3" borderId="1" xfId="0" applyNumberFormat="1" applyFont="1" applyFill="1" applyBorder="1" applyAlignment="1" applyProtection="1">
      <alignment horizontal="left" vertical="center"/>
    </xf>
    <xf numFmtId="0" fontId="0" fillId="0" borderId="1" xfId="0" applyFont="1" applyBorder="1" applyAlignment="1"/>
    <xf numFmtId="0" fontId="3" fillId="0" borderId="0" xfId="313" applyFont="1" applyAlignment="1">
      <alignment horizontal="center" vertical="center"/>
    </xf>
    <xf numFmtId="0" fontId="0" fillId="0" borderId="0" xfId="313" applyFont="1">
      <alignment vertical="center"/>
    </xf>
    <xf numFmtId="0" fontId="9" fillId="0" borderId="0" xfId="313" applyFont="1">
      <alignment vertical="center"/>
    </xf>
    <xf numFmtId="241" fontId="0" fillId="0" borderId="0" xfId="313" applyNumberFormat="1" applyBorder="1" applyAlignment="1">
      <alignment horizontal="right" vertical="center"/>
    </xf>
    <xf numFmtId="0" fontId="5" fillId="0" borderId="1" xfId="0" applyFont="1" applyFill="1" applyBorder="1" applyAlignment="1">
      <alignment horizontal="center" vertical="center" wrapText="1"/>
    </xf>
    <xf numFmtId="0" fontId="4" fillId="5" borderId="1" xfId="313" applyFont="1" applyFill="1" applyBorder="1" applyAlignment="1">
      <alignment horizontal="distributed" vertical="center" wrapText="1" indent="3"/>
    </xf>
    <xf numFmtId="241" fontId="6" fillId="5" borderId="1" xfId="313" applyNumberFormat="1" applyFont="1" applyFill="1" applyBorder="1" applyAlignment="1">
      <alignment horizontal="center" vertical="center" wrapText="1"/>
    </xf>
    <xf numFmtId="0" fontId="4" fillId="5" borderId="1" xfId="313" applyFont="1" applyFill="1" applyBorder="1" applyAlignment="1">
      <alignment horizontal="center" vertical="center" wrapText="1"/>
    </xf>
    <xf numFmtId="0" fontId="4" fillId="0" borderId="0" xfId="313" applyFont="1" applyAlignment="1">
      <alignment horizontal="center" vertical="center" wrapText="1"/>
    </xf>
    <xf numFmtId="240" fontId="5" fillId="0" borderId="1" xfId="0" applyNumberFormat="1" applyFont="1" applyFill="1" applyBorder="1" applyAlignment="1" applyProtection="1">
      <alignment horizontal="center" vertical="center"/>
      <protection locked="0"/>
    </xf>
    <xf numFmtId="238" fontId="6" fillId="5" borderId="1" xfId="749" applyNumberFormat="1" applyFont="1" applyFill="1" applyBorder="1" applyAlignment="1">
      <alignment vertical="center" shrinkToFit="1"/>
    </xf>
    <xf numFmtId="210" fontId="6" fillId="5" borderId="1" xfId="684" applyNumberFormat="1" applyFont="1" applyFill="1" applyBorder="1" applyAlignment="1">
      <alignment vertical="center"/>
    </xf>
    <xf numFmtId="0" fontId="6" fillId="0" borderId="0" xfId="774" applyFont="1">
      <alignment vertical="center"/>
    </xf>
    <xf numFmtId="238" fontId="5" fillId="5" borderId="1" xfId="749" applyNumberFormat="1" applyFont="1" applyFill="1" applyBorder="1" applyAlignment="1">
      <alignment vertical="center" shrinkToFit="1"/>
    </xf>
    <xf numFmtId="210" fontId="5" fillId="5" borderId="1" xfId="684" applyNumberFormat="1" applyFont="1" applyFill="1" applyBorder="1" applyAlignment="1">
      <alignment vertical="center"/>
    </xf>
    <xf numFmtId="238" fontId="5" fillId="5" borderId="1" xfId="749" applyNumberFormat="1" applyFont="1" applyFill="1" applyBorder="1" applyAlignment="1">
      <alignment vertical="center"/>
    </xf>
    <xf numFmtId="238" fontId="5" fillId="5" borderId="2" xfId="749" applyNumberFormat="1" applyFont="1" applyFill="1" applyBorder="1" applyAlignment="1">
      <alignment vertical="center"/>
    </xf>
    <xf numFmtId="210" fontId="5" fillId="5" borderId="2" xfId="684" applyNumberFormat="1" applyFont="1" applyFill="1" applyBorder="1" applyAlignment="1">
      <alignment vertical="center"/>
    </xf>
    <xf numFmtId="238" fontId="5" fillId="5" borderId="2" xfId="749" applyNumberFormat="1" applyFont="1" applyFill="1" applyBorder="1" applyAlignment="1">
      <alignment vertical="center" shrinkToFit="1"/>
    </xf>
    <xf numFmtId="240"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vertical="center"/>
    </xf>
    <xf numFmtId="0" fontId="8" fillId="0" borderId="1" xfId="0" applyFont="1" applyFill="1" applyBorder="1" applyAlignment="1" applyProtection="1">
      <alignment vertical="center"/>
    </xf>
    <xf numFmtId="210" fontId="8" fillId="5" borderId="1" xfId="684" applyNumberFormat="1" applyFont="1" applyFill="1" applyBorder="1" applyAlignment="1">
      <alignment vertical="center"/>
    </xf>
    <xf numFmtId="238" fontId="6" fillId="5" borderId="1" xfId="749" applyNumberFormat="1" applyFont="1" applyFill="1" applyBorder="1" applyAlignment="1">
      <alignment vertical="center"/>
    </xf>
    <xf numFmtId="238" fontId="0" fillId="0" borderId="0" xfId="0" applyNumberFormat="1" applyBorder="1" applyAlignment="1">
      <alignment wrapText="1"/>
    </xf>
    <xf numFmtId="238" fontId="0" fillId="0" borderId="0" xfId="0" applyNumberFormat="1" applyFont="1" applyBorder="1" applyAlignment="1">
      <alignment wrapText="1"/>
    </xf>
    <xf numFmtId="49" fontId="5" fillId="2" borderId="1" xfId="741" applyNumberFormat="1" applyFont="1" applyFill="1" applyBorder="1" applyAlignment="1" applyProtection="1">
      <alignment horizontal="left" vertical="center"/>
    </xf>
    <xf numFmtId="49" fontId="5" fillId="5" borderId="1" xfId="775" applyNumberFormat="1" applyFont="1" applyFill="1" applyBorder="1" applyAlignment="1" applyProtection="1">
      <alignment horizontal="left" vertical="center"/>
    </xf>
    <xf numFmtId="210" fontId="5" fillId="5" borderId="1" xfId="375" applyNumberFormat="1" applyFont="1" applyFill="1" applyBorder="1" applyAlignment="1">
      <alignment vertical="center"/>
    </xf>
    <xf numFmtId="0" fontId="6" fillId="2" borderId="1" xfId="313" applyFont="1" applyFill="1" applyBorder="1" applyAlignment="1">
      <alignment horizontal="distributed" vertical="center" indent="2"/>
    </xf>
    <xf numFmtId="0" fontId="6" fillId="5" borderId="1" xfId="313" applyFont="1" applyFill="1" applyBorder="1" applyAlignment="1">
      <alignment horizontal="distributed" vertical="center" indent="2"/>
    </xf>
    <xf numFmtId="241" fontId="6" fillId="5" borderId="1" xfId="774" applyNumberFormat="1" applyFont="1" applyFill="1" applyBorder="1">
      <alignment vertical="center"/>
    </xf>
    <xf numFmtId="210" fontId="6" fillId="5" borderId="1" xfId="375" applyNumberFormat="1" applyFont="1" applyFill="1" applyBorder="1" applyAlignment="1">
      <alignment vertical="center"/>
    </xf>
    <xf numFmtId="0" fontId="6" fillId="0" borderId="1" xfId="313" applyFont="1" applyBorder="1" applyAlignment="1">
      <alignment horizontal="left" vertical="center"/>
    </xf>
    <xf numFmtId="0" fontId="6" fillId="5" borderId="1" xfId="313" applyFont="1" applyFill="1" applyBorder="1" applyAlignment="1">
      <alignment horizontal="left" vertical="center"/>
    </xf>
    <xf numFmtId="241" fontId="6" fillId="5" borderId="1" xfId="313" applyNumberFormat="1" applyFont="1" applyFill="1" applyBorder="1" applyAlignment="1">
      <alignment vertical="center"/>
    </xf>
    <xf numFmtId="241" fontId="6" fillId="5" borderId="1" xfId="313" applyNumberFormat="1" applyFont="1" applyFill="1" applyBorder="1">
      <alignment vertical="center"/>
    </xf>
    <xf numFmtId="0" fontId="5" fillId="0" borderId="1" xfId="313" applyFont="1" applyBorder="1" applyAlignment="1">
      <alignment horizontal="left" vertical="center"/>
    </xf>
    <xf numFmtId="0" fontId="5" fillId="5" borderId="1" xfId="313" applyFont="1" applyFill="1" applyBorder="1" applyAlignment="1">
      <alignment horizontal="left" vertical="center"/>
    </xf>
    <xf numFmtId="241" fontId="5" fillId="5" borderId="1" xfId="313" applyNumberFormat="1" applyFont="1" applyFill="1" applyBorder="1" applyAlignment="1">
      <alignment vertical="center"/>
    </xf>
    <xf numFmtId="241" fontId="5" fillId="5" borderId="1" xfId="313" applyNumberFormat="1" applyFont="1" applyFill="1" applyBorder="1">
      <alignment vertical="center"/>
    </xf>
    <xf numFmtId="0" fontId="5" fillId="0" borderId="1" xfId="313" applyFont="1" applyBorder="1" applyAlignment="1">
      <alignment vertical="center"/>
    </xf>
    <xf numFmtId="0" fontId="5" fillId="5" borderId="1" xfId="313" applyFont="1" applyFill="1" applyBorder="1" applyAlignment="1">
      <alignment vertical="center"/>
    </xf>
    <xf numFmtId="238" fontId="3" fillId="5" borderId="0" xfId="749" applyNumberFormat="1" applyFont="1" applyFill="1" applyAlignment="1">
      <alignment horizontal="center" vertical="center"/>
    </xf>
    <xf numFmtId="238" fontId="0" fillId="5" borderId="0" xfId="749" applyNumberFormat="1" applyFill="1"/>
    <xf numFmtId="238" fontId="0" fillId="5" borderId="0" xfId="749" applyNumberFormat="1" applyFont="1" applyFill="1" applyAlignment="1">
      <alignment vertical="center"/>
    </xf>
    <xf numFmtId="239" fontId="0" fillId="5" borderId="3" xfId="749" applyNumberFormat="1" applyFont="1" applyFill="1" applyBorder="1" applyAlignment="1">
      <alignment vertical="center"/>
    </xf>
    <xf numFmtId="239" fontId="0" fillId="5" borderId="0" xfId="0" applyNumberFormat="1" applyFont="1" applyFill="1" applyBorder="1" applyAlignment="1">
      <alignment horizontal="right" vertical="center"/>
    </xf>
    <xf numFmtId="239" fontId="0" fillId="5" borderId="3" xfId="749" applyNumberFormat="1" applyFont="1" applyFill="1" applyBorder="1" applyAlignment="1">
      <alignment horizontal="right" vertical="center"/>
    </xf>
    <xf numFmtId="238" fontId="0" fillId="5" borderId="0" xfId="749" applyNumberFormat="1" applyFont="1" applyFill="1" applyAlignment="1">
      <alignment horizontal="center" vertical="center" wrapText="1"/>
    </xf>
    <xf numFmtId="238" fontId="4" fillId="5" borderId="1" xfId="0" applyNumberFormat="1" applyFont="1" applyFill="1" applyBorder="1" applyAlignment="1">
      <alignment horizontal="center" vertical="distributed" wrapText="1"/>
    </xf>
    <xf numFmtId="238" fontId="4" fillId="5" borderId="1" xfId="749" applyNumberFormat="1" applyFont="1" applyFill="1" applyBorder="1" applyAlignment="1">
      <alignment horizontal="center" vertical="center" wrapText="1"/>
    </xf>
    <xf numFmtId="239" fontId="4" fillId="5" borderId="1" xfId="0" applyNumberFormat="1" applyFont="1" applyFill="1" applyBorder="1" applyAlignment="1">
      <alignment horizontal="center" vertical="center" wrapText="1"/>
    </xf>
    <xf numFmtId="240" fontId="5" fillId="5" borderId="1" xfId="749" applyNumberFormat="1" applyFont="1" applyFill="1" applyBorder="1" applyAlignment="1" applyProtection="1">
      <alignment horizontal="center" vertical="center"/>
      <protection locked="0"/>
    </xf>
    <xf numFmtId="0" fontId="5" fillId="5" borderId="1" xfId="749" applyFont="1" applyFill="1" applyBorder="1" applyAlignment="1">
      <alignment vertical="center"/>
    </xf>
    <xf numFmtId="0" fontId="5" fillId="5" borderId="1" xfId="749" applyFont="1" applyFill="1" applyBorder="1" applyAlignment="1" applyProtection="1">
      <alignment vertical="center"/>
    </xf>
    <xf numFmtId="238" fontId="6" fillId="5" borderId="1" xfId="775" applyNumberFormat="1" applyFont="1" applyFill="1" applyBorder="1" applyAlignment="1" applyProtection="1">
      <alignment horizontal="right" vertical="center"/>
      <protection locked="0"/>
    </xf>
    <xf numFmtId="9" fontId="5" fillId="5" borderId="1" xfId="3" applyFont="1" applyFill="1" applyBorder="1" applyAlignment="1" applyProtection="1">
      <alignment horizontal="right" vertical="center"/>
      <protection locked="0"/>
    </xf>
    <xf numFmtId="0" fontId="5" fillId="5" borderId="0" xfId="774" applyFont="1" applyFill="1">
      <alignment vertical="center"/>
    </xf>
    <xf numFmtId="240" fontId="8" fillId="5" borderId="1" xfId="749" applyNumberFormat="1" applyFont="1" applyFill="1" applyBorder="1" applyAlignment="1" applyProtection="1">
      <alignment horizontal="center" vertical="center"/>
      <protection locked="0"/>
    </xf>
    <xf numFmtId="0" fontId="8" fillId="5" borderId="1" xfId="749" applyFont="1" applyFill="1" applyBorder="1" applyAlignment="1">
      <alignment vertical="center"/>
    </xf>
    <xf numFmtId="0" fontId="8" fillId="5" borderId="1" xfId="749" applyFont="1" applyFill="1" applyBorder="1" applyAlignment="1" applyProtection="1">
      <alignment vertical="center"/>
    </xf>
    <xf numFmtId="238" fontId="0" fillId="5" borderId="0" xfId="749" applyNumberFormat="1" applyFill="1" applyBorder="1" applyAlignment="1">
      <alignment wrapText="1"/>
    </xf>
    <xf numFmtId="238" fontId="0" fillId="5" borderId="0" xfId="749" applyNumberFormat="1" applyFont="1" applyFill="1" applyBorder="1" applyAlignment="1">
      <alignment wrapText="1"/>
    </xf>
    <xf numFmtId="9" fontId="6" fillId="5" borderId="1" xfId="3" applyFont="1" applyFill="1" applyBorder="1" applyAlignment="1" applyProtection="1">
      <alignment horizontal="right" vertical="center"/>
      <protection locked="0"/>
    </xf>
    <xf numFmtId="241" fontId="6" fillId="5" borderId="1" xfId="774" applyNumberFormat="1" applyFont="1" applyFill="1" applyBorder="1" applyAlignment="1">
      <alignment horizontal="right" vertical="center"/>
    </xf>
    <xf numFmtId="238" fontId="4" fillId="5" borderId="0" xfId="749" applyNumberFormat="1" applyFont="1" applyFill="1" applyBorder="1" applyAlignment="1">
      <alignment wrapText="1"/>
    </xf>
    <xf numFmtId="0" fontId="4" fillId="5" borderId="0" xfId="774" applyFont="1" applyFill="1" applyBorder="1">
      <alignment vertical="center"/>
    </xf>
    <xf numFmtId="241" fontId="6" fillId="5" borderId="1" xfId="774" applyNumberFormat="1" applyFont="1" applyFill="1" applyBorder="1" applyAlignment="1">
      <alignment vertical="center"/>
    </xf>
    <xf numFmtId="0" fontId="2" fillId="5" borderId="1" xfId="774" applyFont="1" applyFill="1" applyBorder="1" applyAlignment="1">
      <alignment horizontal="left" vertical="center"/>
    </xf>
    <xf numFmtId="241" fontId="5" fillId="5" borderId="1" xfId="774" applyNumberFormat="1" applyFont="1" applyFill="1" applyBorder="1" applyAlignment="1">
      <alignment vertical="center"/>
    </xf>
    <xf numFmtId="241" fontId="5" fillId="5" borderId="1" xfId="774" applyNumberFormat="1" applyFont="1" applyFill="1" applyBorder="1">
      <alignment vertical="center"/>
    </xf>
    <xf numFmtId="0" fontId="0" fillId="5" borderId="0" xfId="774" applyFill="1" applyBorder="1">
      <alignment vertical="center"/>
    </xf>
    <xf numFmtId="241" fontId="0" fillId="5" borderId="0" xfId="774" applyNumberFormat="1" applyFill="1">
      <alignment vertical="center"/>
    </xf>
    <xf numFmtId="3" fontId="2" fillId="4" borderId="1" xfId="749" applyNumberFormat="1" applyFont="1" applyFill="1" applyBorder="1" applyAlignment="1" applyProtection="1">
      <alignment horizontal="right" vertical="center" wrapText="1"/>
    </xf>
    <xf numFmtId="3" fontId="2" fillId="4" borderId="1" xfId="752" applyNumberFormat="1" applyFont="1" applyFill="1" applyBorder="1" applyAlignment="1" applyProtection="1">
      <alignment horizontal="right" vertical="center"/>
    </xf>
    <xf numFmtId="49" fontId="5" fillId="0" borderId="1" xfId="749" applyNumberFormat="1" applyFont="1" applyFill="1" applyBorder="1" applyAlignment="1" applyProtection="1">
      <alignment horizontal="left" vertical="center"/>
    </xf>
    <xf numFmtId="49" fontId="5" fillId="5" borderId="4" xfId="749" applyNumberFormat="1" applyFont="1" applyFill="1" applyBorder="1" applyAlignment="1" applyProtection="1">
      <alignment horizontal="left" vertical="center"/>
    </xf>
    <xf numFmtId="3" fontId="2" fillId="4" borderId="1" xfId="752" applyNumberFormat="1" applyFont="1" applyFill="1" applyBorder="1" applyAlignment="1" applyProtection="1">
      <alignment horizontal="right" vertical="center" wrapText="1"/>
    </xf>
    <xf numFmtId="49" fontId="6" fillId="5" borderId="1" xfId="749" applyNumberFormat="1" applyFont="1" applyFill="1" applyBorder="1" applyAlignment="1" applyProtection="1">
      <alignment vertical="center"/>
    </xf>
    <xf numFmtId="49" fontId="10" fillId="0" borderId="1" xfId="459" applyNumberFormat="1" applyFont="1" applyBorder="1">
      <alignment vertical="center"/>
    </xf>
    <xf numFmtId="3" fontId="2" fillId="3" borderId="1" xfId="752" applyNumberFormat="1" applyFont="1" applyFill="1" applyBorder="1" applyAlignment="1" applyProtection="1">
      <alignment horizontal="right" vertical="center"/>
    </xf>
    <xf numFmtId="3" fontId="0" fillId="0" borderId="0" xfId="749" applyNumberFormat="1" applyFont="1"/>
    <xf numFmtId="49" fontId="11" fillId="0" borderId="1" xfId="459" applyNumberFormat="1" applyFont="1" applyBorder="1">
      <alignment vertical="center"/>
    </xf>
    <xf numFmtId="49" fontId="11" fillId="0" borderId="1" xfId="459" applyNumberFormat="1" applyBorder="1">
      <alignment vertical="center"/>
    </xf>
    <xf numFmtId="0" fontId="4" fillId="0" borderId="1" xfId="313" applyFont="1" applyBorder="1" applyAlignment="1">
      <alignment horizontal="distributed" vertical="center" wrapText="1" indent="3"/>
    </xf>
    <xf numFmtId="241" fontId="4" fillId="0" borderId="1" xfId="313" applyNumberFormat="1" applyFont="1" applyBorder="1" applyAlignment="1">
      <alignment horizontal="center" vertical="center" wrapText="1"/>
    </xf>
    <xf numFmtId="241" fontId="6" fillId="0" borderId="1" xfId="313" applyNumberFormat="1" applyFont="1" applyBorder="1" applyAlignment="1">
      <alignment horizontal="center" vertical="center" wrapText="1"/>
    </xf>
    <xf numFmtId="238" fontId="6" fillId="0" borderId="1" xfId="749" applyNumberFormat="1" applyFont="1" applyFill="1" applyBorder="1" applyAlignment="1" applyProtection="1">
      <alignment vertical="center"/>
    </xf>
    <xf numFmtId="238" fontId="5" fillId="0" borderId="1" xfId="749" applyNumberFormat="1" applyFont="1" applyFill="1" applyBorder="1" applyAlignment="1" applyProtection="1">
      <alignment vertical="center"/>
    </xf>
    <xf numFmtId="238" fontId="5" fillId="2" borderId="7" xfId="741" applyNumberFormat="1" applyFont="1" applyFill="1" applyBorder="1" applyAlignment="1" applyProtection="1">
      <alignment horizontal="right" vertical="center"/>
      <protection locked="0"/>
    </xf>
    <xf numFmtId="210" fontId="5" fillId="0" borderId="1" xfId="684" applyNumberFormat="1" applyFont="1" applyBorder="1" applyAlignment="1">
      <alignment vertical="center"/>
    </xf>
    <xf numFmtId="238" fontId="6" fillId="2" borderId="7" xfId="741" applyNumberFormat="1" applyFont="1" applyFill="1" applyBorder="1" applyAlignment="1" applyProtection="1">
      <alignment horizontal="right" vertical="center"/>
      <protection locked="0"/>
    </xf>
    <xf numFmtId="49" fontId="5" fillId="5" borderId="1" xfId="749" applyNumberFormat="1" applyFont="1" applyFill="1" applyBorder="1" applyAlignment="1" applyProtection="1">
      <alignment vertical="center"/>
    </xf>
    <xf numFmtId="238" fontId="5" fillId="0" borderId="7" xfId="749" applyNumberFormat="1" applyFont="1" applyFill="1" applyBorder="1" applyAlignment="1" applyProtection="1">
      <alignment vertical="center"/>
    </xf>
    <xf numFmtId="238" fontId="6" fillId="0" borderId="7" xfId="749" applyNumberFormat="1" applyFont="1" applyFill="1" applyBorder="1" applyAlignment="1" applyProtection="1">
      <alignment vertical="center"/>
    </xf>
    <xf numFmtId="49" fontId="12" fillId="5" borderId="1" xfId="749" applyNumberFormat="1" applyFont="1" applyFill="1" applyBorder="1" applyAlignment="1" applyProtection="1">
      <alignment horizontal="left" vertical="center"/>
    </xf>
    <xf numFmtId="0" fontId="5" fillId="0" borderId="1" xfId="774" applyFont="1" applyBorder="1">
      <alignment vertical="center"/>
    </xf>
    <xf numFmtId="0" fontId="6" fillId="0" borderId="1" xfId="313" applyFont="1" applyBorder="1" applyAlignment="1">
      <alignment horizontal="distributed" vertical="center" indent="1"/>
    </xf>
    <xf numFmtId="241" fontId="6" fillId="0" borderId="1" xfId="774" applyNumberFormat="1" applyFont="1" applyBorder="1">
      <alignment vertical="center"/>
    </xf>
    <xf numFmtId="0" fontId="0" fillId="0" borderId="1" xfId="313" applyBorder="1">
      <alignment vertical="center"/>
    </xf>
    <xf numFmtId="241" fontId="5" fillId="0" borderId="1" xfId="313" applyNumberFormat="1" applyFont="1" applyBorder="1">
      <alignment vertical="center"/>
    </xf>
    <xf numFmtId="241" fontId="6" fillId="0" borderId="1" xfId="313" applyNumberFormat="1" applyFont="1" applyBorder="1">
      <alignment vertical="center"/>
    </xf>
    <xf numFmtId="0" fontId="0" fillId="0" borderId="0" xfId="313">
      <alignment vertical="center"/>
    </xf>
    <xf numFmtId="210" fontId="6" fillId="0" borderId="1" xfId="375" applyNumberFormat="1" applyFont="1" applyBorder="1" applyAlignment="1">
      <alignment vertical="center"/>
    </xf>
    <xf numFmtId="0" fontId="4" fillId="0" borderId="0" xfId="313" applyFont="1">
      <alignment vertical="center"/>
    </xf>
    <xf numFmtId="241" fontId="4" fillId="0" borderId="0" xfId="313" applyNumberFormat="1" applyFont="1">
      <alignment vertical="center"/>
    </xf>
    <xf numFmtId="238" fontId="4" fillId="0" borderId="0" xfId="749" applyNumberFormat="1" applyFont="1"/>
    <xf numFmtId="0" fontId="4" fillId="0" borderId="1" xfId="749" applyFont="1" applyFill="1" applyBorder="1" applyAlignment="1">
      <alignment horizontal="distributed" vertical="center"/>
    </xf>
    <xf numFmtId="238" fontId="5" fillId="2" borderId="7" xfId="775" applyNumberFormat="1" applyFont="1" applyFill="1" applyBorder="1" applyAlignment="1" applyProtection="1">
      <alignment horizontal="right" vertical="center"/>
      <protection locked="0"/>
    </xf>
    <xf numFmtId="238" fontId="6" fillId="2" borderId="7" xfId="775" applyNumberFormat="1" applyFont="1" applyFill="1" applyBorder="1" applyAlignment="1" applyProtection="1">
      <alignment horizontal="right" vertical="center"/>
      <protection locked="0"/>
    </xf>
    <xf numFmtId="238" fontId="6" fillId="2" borderId="7" xfId="775" applyNumberFormat="1" applyFont="1" applyFill="1" applyBorder="1" applyAlignment="1" applyProtection="1">
      <alignment vertical="center"/>
    </xf>
    <xf numFmtId="238" fontId="5" fillId="2" borderId="7" xfId="775" applyNumberFormat="1" applyFont="1" applyFill="1" applyBorder="1" applyAlignment="1" applyProtection="1">
      <alignment horizontal="right" vertical="center"/>
    </xf>
    <xf numFmtId="241" fontId="0" fillId="0" borderId="0" xfId="313" applyNumberFormat="1">
      <alignment vertical="center"/>
    </xf>
    <xf numFmtId="241" fontId="5" fillId="0" borderId="1" xfId="313" applyNumberFormat="1" applyFont="1" applyBorder="1" applyAlignment="1">
      <alignment vertical="center"/>
    </xf>
    <xf numFmtId="3" fontId="2" fillId="4" borderId="2" xfId="752" applyNumberFormat="1" applyFont="1" applyFill="1" applyBorder="1" applyAlignment="1" applyProtection="1">
      <alignment horizontal="right" vertical="center"/>
    </xf>
    <xf numFmtId="3" fontId="2" fillId="8" borderId="1" xfId="749" applyNumberFormat="1" applyFont="1" applyFill="1" applyBorder="1" applyAlignment="1" applyProtection="1">
      <alignment horizontal="left" vertical="center"/>
    </xf>
    <xf numFmtId="3" fontId="2" fillId="8" borderId="7" xfId="749" applyNumberFormat="1" applyFont="1" applyFill="1" applyBorder="1" applyAlignment="1" applyProtection="1">
      <alignment horizontal="left" vertical="center"/>
    </xf>
    <xf numFmtId="3" fontId="2" fillId="8" borderId="2" xfId="749" applyNumberFormat="1" applyFont="1" applyFill="1" applyBorder="1" applyAlignment="1" applyProtection="1">
      <alignment horizontal="left" vertical="center"/>
    </xf>
    <xf numFmtId="3" fontId="2" fillId="4" borderId="7" xfId="752" applyNumberFormat="1" applyFont="1" applyFill="1" applyBorder="1" applyAlignment="1" applyProtection="1">
      <alignment horizontal="right" vertical="center"/>
    </xf>
    <xf numFmtId="3" fontId="2" fillId="4" borderId="11" xfId="752" applyNumberFormat="1" applyFont="1" applyFill="1" applyBorder="1" applyAlignment="1" applyProtection="1">
      <alignment horizontal="right" vertical="center"/>
    </xf>
    <xf numFmtId="3" fontId="2" fillId="4" borderId="6" xfId="752" applyNumberFormat="1" applyFont="1" applyFill="1" applyBorder="1" applyAlignment="1" applyProtection="1">
      <alignment horizontal="right" vertical="center"/>
    </xf>
    <xf numFmtId="241" fontId="0" fillId="0" borderId="3" xfId="313" applyNumberFormat="1" applyBorder="1" applyAlignment="1">
      <alignment horizontal="right" vertical="center"/>
    </xf>
    <xf numFmtId="241" fontId="4" fillId="5" borderId="1" xfId="313" applyNumberFormat="1" applyFont="1" applyFill="1" applyBorder="1" applyAlignment="1">
      <alignment horizontal="center" vertical="center" wrapText="1"/>
    </xf>
    <xf numFmtId="0" fontId="5" fillId="0" borderId="1" xfId="0" applyFont="1" applyFill="1" applyBorder="1" applyAlignment="1" applyProtection="1">
      <alignment horizontal="left" vertical="center"/>
    </xf>
    <xf numFmtId="238" fontId="0" fillId="0" borderId="0" xfId="313" applyNumberFormat="1">
      <alignment vertical="center"/>
    </xf>
    <xf numFmtId="238" fontId="0" fillId="0" borderId="1" xfId="0" applyNumberFormat="1" applyBorder="1" applyAlignment="1">
      <alignment wrapText="1"/>
    </xf>
    <xf numFmtId="0" fontId="5" fillId="0" borderId="0" xfId="0" applyFont="1" applyFill="1" applyBorder="1" applyAlignment="1">
      <alignment vertical="center"/>
    </xf>
    <xf numFmtId="238" fontId="0" fillId="0" borderId="1" xfId="0" applyNumberFormat="1" applyFont="1" applyBorder="1" applyAlignment="1">
      <alignment wrapText="1"/>
    </xf>
    <xf numFmtId="49" fontId="5" fillId="0" borderId="0" xfId="0" applyNumberFormat="1" applyFont="1" applyFill="1" applyBorder="1" applyAlignment="1">
      <alignment vertical="center"/>
    </xf>
    <xf numFmtId="0" fontId="5" fillId="0" borderId="1" xfId="0" applyFont="1" applyFill="1" applyBorder="1" applyAlignment="1">
      <alignment vertical="center" shrinkToFit="1"/>
    </xf>
    <xf numFmtId="49" fontId="5" fillId="5" borderId="7" xfId="775" applyNumberFormat="1" applyFont="1" applyFill="1" applyBorder="1" applyAlignment="1" applyProtection="1">
      <alignment horizontal="left" vertical="center"/>
    </xf>
    <xf numFmtId="0" fontId="13" fillId="0" borderId="0" xfId="760" applyFont="1" applyAlignment="1">
      <alignment horizontal="center" vertical="center"/>
    </xf>
    <xf numFmtId="0" fontId="13" fillId="0" borderId="0" xfId="760" applyFont="1" applyAlignment="1">
      <alignment vertical="center"/>
    </xf>
    <xf numFmtId="0" fontId="0" fillId="0" borderId="0" xfId="760" applyFont="1">
      <alignment vertical="center"/>
    </xf>
    <xf numFmtId="10" fontId="0" fillId="0" borderId="0" xfId="3" applyNumberFormat="1" applyFont="1" applyAlignment="1">
      <alignment vertical="center"/>
    </xf>
    <xf numFmtId="0" fontId="9" fillId="0" borderId="0" xfId="760" applyFont="1">
      <alignment vertical="center"/>
    </xf>
    <xf numFmtId="0" fontId="0" fillId="0" borderId="0" xfId="760">
      <alignment vertical="center"/>
    </xf>
    <xf numFmtId="241" fontId="0" fillId="0" borderId="3" xfId="760" applyNumberFormat="1" applyBorder="1" applyAlignment="1">
      <alignment horizontal="right" vertical="center"/>
    </xf>
    <xf numFmtId="0" fontId="14" fillId="0" borderId="1" xfId="738" applyFont="1" applyBorder="1" applyAlignment="1">
      <alignment horizontal="center" vertical="center" wrapText="1"/>
    </xf>
    <xf numFmtId="43" fontId="14" fillId="0" borderId="1" xfId="806" applyFont="1" applyBorder="1" applyAlignment="1">
      <alignment horizontal="center" vertical="center" wrapText="1"/>
    </xf>
    <xf numFmtId="0" fontId="15" fillId="0" borderId="1" xfId="738" applyFont="1" applyBorder="1" applyAlignment="1">
      <alignment vertical="center" wrapText="1"/>
    </xf>
    <xf numFmtId="242" fontId="15" fillId="0" borderId="1" xfId="765" applyNumberFormat="1" applyFont="1" applyBorder="1" applyAlignment="1">
      <alignment horizontal="right" vertical="center" wrapText="1"/>
    </xf>
    <xf numFmtId="0" fontId="14" fillId="0" borderId="7" xfId="738" applyFont="1" applyBorder="1" applyAlignment="1">
      <alignment horizontal="center" vertical="center" wrapText="1"/>
    </xf>
    <xf numFmtId="0" fontId="14" fillId="0" borderId="10" xfId="738" applyFont="1" applyBorder="1" applyAlignment="1">
      <alignment horizontal="center" vertical="center" wrapText="1"/>
    </xf>
    <xf numFmtId="242" fontId="14" fillId="0" borderId="1" xfId="765" applyNumberFormat="1" applyFont="1" applyBorder="1" applyAlignment="1">
      <alignment horizontal="right" vertical="center" wrapText="1"/>
    </xf>
    <xf numFmtId="0" fontId="16" fillId="0" borderId="0" xfId="758" applyFont="1" applyAlignment="1">
      <alignment horizontal="center" vertical="center"/>
    </xf>
    <xf numFmtId="241" fontId="0" fillId="0" borderId="0" xfId="758" applyNumberFormat="1" applyFont="1" applyAlignment="1">
      <alignment vertical="center"/>
    </xf>
    <xf numFmtId="241" fontId="0" fillId="0" borderId="3" xfId="758" applyNumberFormat="1" applyFont="1" applyBorder="1" applyAlignment="1">
      <alignment horizontal="center" vertical="center"/>
    </xf>
    <xf numFmtId="241" fontId="4" fillId="0" borderId="2" xfId="758" applyNumberFormat="1" applyFont="1" applyBorder="1" applyAlignment="1">
      <alignment horizontal="distributed" vertical="center" wrapText="1" indent="3"/>
    </xf>
    <xf numFmtId="241" fontId="4" fillId="0" borderId="2" xfId="758" applyNumberFormat="1" applyFont="1" applyBorder="1" applyAlignment="1">
      <alignment horizontal="center" vertical="center" wrapText="1"/>
    </xf>
    <xf numFmtId="241" fontId="4" fillId="0" borderId="7" xfId="758" applyNumberFormat="1" applyFont="1" applyBorder="1" applyAlignment="1">
      <alignment horizontal="center" vertical="center"/>
    </xf>
    <xf numFmtId="241" fontId="4" fillId="0" borderId="10" xfId="758" applyNumberFormat="1" applyFont="1" applyBorder="1" applyAlignment="1">
      <alignment horizontal="center" vertical="center"/>
    </xf>
    <xf numFmtId="241" fontId="4" fillId="0" borderId="4" xfId="758" applyNumberFormat="1" applyFont="1" applyBorder="1" applyAlignment="1">
      <alignment horizontal="distributed" vertical="center" wrapText="1" indent="3"/>
    </xf>
    <xf numFmtId="241" fontId="4" fillId="0" borderId="4" xfId="758" applyNumberFormat="1" applyFont="1" applyBorder="1" applyAlignment="1">
      <alignment horizontal="center" vertical="center" wrapText="1"/>
    </xf>
    <xf numFmtId="241" fontId="4" fillId="0" borderId="1" xfId="758" applyNumberFormat="1" applyFont="1" applyBorder="1" applyAlignment="1">
      <alignment horizontal="center" vertical="center" wrapText="1"/>
    </xf>
    <xf numFmtId="239" fontId="4" fillId="0" borderId="1" xfId="0" applyNumberFormat="1" applyFont="1" applyBorder="1" applyAlignment="1">
      <alignment horizontal="center" vertical="center" wrapText="1"/>
    </xf>
    <xf numFmtId="0" fontId="0" fillId="0" borderId="1" xfId="774" applyFont="1" applyBorder="1" applyAlignment="1">
      <alignment horizontal="left" vertical="center"/>
    </xf>
    <xf numFmtId="241" fontId="0" fillId="0" borderId="1" xfId="774" applyNumberFormat="1" applyFont="1" applyBorder="1">
      <alignment vertical="center"/>
    </xf>
    <xf numFmtId="210" fontId="0" fillId="0" borderId="1" xfId="3" applyNumberFormat="1" applyFont="1" applyBorder="1" applyAlignment="1">
      <alignment vertical="center"/>
    </xf>
    <xf numFmtId="0" fontId="0" fillId="0" borderId="1" xfId="774" applyBorder="1" applyAlignment="1">
      <alignment horizontal="left" vertical="center"/>
    </xf>
    <xf numFmtId="0" fontId="4" fillId="0" borderId="1" xfId="774" applyFont="1" applyBorder="1" applyAlignment="1">
      <alignment horizontal="distributed" vertical="center" indent="1"/>
    </xf>
    <xf numFmtId="241" fontId="4" fillId="0" borderId="1" xfId="774" applyNumberFormat="1" applyFont="1" applyBorder="1">
      <alignment vertical="center"/>
    </xf>
    <xf numFmtId="210" fontId="4" fillId="0" borderId="1" xfId="3" applyNumberFormat="1" applyFont="1" applyBorder="1" applyAlignment="1">
      <alignment vertical="center"/>
    </xf>
    <xf numFmtId="241" fontId="0" fillId="0" borderId="1" xfId="774" applyNumberFormat="1" applyBorder="1">
      <alignment vertical="center"/>
    </xf>
    <xf numFmtId="0" fontId="4" fillId="0" borderId="1" xfId="774" applyNumberFormat="1" applyFont="1" applyBorder="1">
      <alignment vertical="center"/>
    </xf>
    <xf numFmtId="0" fontId="4" fillId="0" borderId="1" xfId="774" applyFont="1" applyBorder="1" applyAlignment="1">
      <alignment horizontal="left" vertical="center"/>
    </xf>
    <xf numFmtId="0" fontId="4" fillId="0" borderId="1" xfId="774" applyFont="1" applyBorder="1" applyAlignment="1">
      <alignment horizontal="distributed" vertical="center" indent="2"/>
    </xf>
    <xf numFmtId="0" fontId="17" fillId="0" borderId="0" xfId="0" applyFont="1" applyFill="1" applyBorder="1" applyAlignment="1">
      <alignment horizontal="center" vertical="center" wrapText="1"/>
    </xf>
    <xf numFmtId="241" fontId="0" fillId="0" borderId="0" xfId="758" applyNumberFormat="1" applyFont="1" applyFill="1" applyBorder="1" applyAlignment="1">
      <alignment vertical="center"/>
    </xf>
    <xf numFmtId="0" fontId="18" fillId="0" borderId="3" xfId="0" applyFont="1" applyFill="1" applyBorder="1" applyAlignment="1">
      <alignment horizontal="center" vertical="center" wrapText="1"/>
    </xf>
    <xf numFmtId="0" fontId="0" fillId="0" borderId="3" xfId="0" applyFont="1" applyFill="1" applyBorder="1" applyAlignment="1">
      <alignment horizontal="right" vertical="center" wrapText="1"/>
    </xf>
    <xf numFmtId="0" fontId="0" fillId="0" borderId="0" xfId="0" applyFill="1" applyBorder="1" applyAlignment="1"/>
    <xf numFmtId="241" fontId="19" fillId="2" borderId="1" xfId="0" applyNumberFormat="1" applyFont="1" applyFill="1" applyBorder="1" applyAlignment="1" applyProtection="1">
      <alignment horizontal="center" vertical="center" wrapText="1"/>
    </xf>
    <xf numFmtId="0" fontId="0" fillId="0" borderId="1" xfId="0" applyFill="1" applyBorder="1" applyAlignment="1">
      <alignment horizontal="center" wrapText="1"/>
    </xf>
    <xf numFmtId="241" fontId="20" fillId="2" borderId="1" xfId="0" applyNumberFormat="1" applyFont="1" applyFill="1" applyBorder="1" applyAlignment="1" applyProtection="1">
      <alignment horizontal="left" vertical="center" wrapText="1"/>
    </xf>
    <xf numFmtId="241" fontId="19" fillId="2" borderId="1" xfId="0" applyNumberFormat="1" applyFont="1" applyFill="1" applyBorder="1" applyAlignment="1" applyProtection="1">
      <alignment vertical="center"/>
    </xf>
    <xf numFmtId="241" fontId="0" fillId="2" borderId="1" xfId="0" applyNumberFormat="1" applyFont="1" applyFill="1" applyBorder="1" applyAlignment="1" applyProtection="1">
      <alignment vertical="center"/>
    </xf>
    <xf numFmtId="241" fontId="19" fillId="2" borderId="1" xfId="0" applyNumberFormat="1" applyFont="1" applyFill="1" applyBorder="1" applyAlignment="1" applyProtection="1">
      <alignment horizontal="left" vertical="center" wrapText="1"/>
    </xf>
    <xf numFmtId="241" fontId="0" fillId="0" borderId="1" xfId="0" applyNumberFormat="1" applyFill="1" applyBorder="1" applyAlignment="1">
      <alignment vertical="center"/>
    </xf>
    <xf numFmtId="0" fontId="0" fillId="0" borderId="1" xfId="0" applyFill="1" applyBorder="1" applyAlignment="1"/>
    <xf numFmtId="241" fontId="19" fillId="2" borderId="1" xfId="0" applyNumberFormat="1" applyFont="1" applyFill="1" applyBorder="1" applyAlignment="1" applyProtection="1">
      <alignment vertical="center" wrapText="1"/>
    </xf>
    <xf numFmtId="241" fontId="20" fillId="2" borderId="1" xfId="0" applyNumberFormat="1" applyFont="1" applyFill="1" applyBorder="1" applyAlignment="1" applyProtection="1">
      <alignment vertical="center" wrapText="1"/>
    </xf>
    <xf numFmtId="241" fontId="0" fillId="0" borderId="1" xfId="0" applyNumberFormat="1" applyFont="1" applyFill="1" applyBorder="1" applyAlignment="1">
      <alignment vertical="center"/>
    </xf>
    <xf numFmtId="241" fontId="19" fillId="2" borderId="7" xfId="0" applyNumberFormat="1" applyFont="1" applyFill="1" applyBorder="1" applyAlignment="1" applyProtection="1">
      <alignment vertical="center" wrapText="1"/>
    </xf>
    <xf numFmtId="0" fontId="17" fillId="0" borderId="0" xfId="758" applyFont="1" applyFill="1" applyBorder="1" applyAlignment="1">
      <alignment horizontal="center" vertical="center"/>
    </xf>
    <xf numFmtId="241" fontId="0" fillId="0" borderId="3" xfId="758" applyNumberFormat="1" applyFont="1" applyFill="1" applyBorder="1" applyAlignment="1">
      <alignment vertical="center"/>
    </xf>
    <xf numFmtId="3" fontId="0" fillId="2" borderId="0" xfId="0" applyNumberFormat="1" applyFont="1" applyFill="1" applyBorder="1" applyAlignment="1" applyProtection="1">
      <alignment horizontal="right" vertical="center"/>
    </xf>
    <xf numFmtId="241" fontId="4" fillId="0" borderId="2" xfId="758" applyNumberFormat="1" applyFont="1" applyFill="1" applyBorder="1" applyAlignment="1">
      <alignment horizontal="distributed" vertical="center" wrapText="1" indent="3"/>
    </xf>
    <xf numFmtId="241" fontId="4" fillId="0" borderId="1" xfId="774" applyNumberFormat="1" applyFont="1" applyFill="1" applyBorder="1" applyAlignment="1">
      <alignment horizontal="center" vertical="center" wrapText="1"/>
    </xf>
    <xf numFmtId="0" fontId="4" fillId="0" borderId="1" xfId="774" applyFont="1" applyFill="1" applyBorder="1" applyAlignment="1">
      <alignment horizontal="center" vertical="center"/>
    </xf>
    <xf numFmtId="241" fontId="4" fillId="0" borderId="4" xfId="758" applyNumberFormat="1" applyFont="1" applyFill="1" applyBorder="1" applyAlignment="1">
      <alignment horizontal="distributed" vertical="center" wrapText="1" indent="3"/>
    </xf>
    <xf numFmtId="49" fontId="0" fillId="2" borderId="1" xfId="0" applyNumberFormat="1" applyFont="1" applyFill="1" applyBorder="1" applyAlignment="1" applyProtection="1">
      <alignment horizontal="left" vertical="center"/>
    </xf>
    <xf numFmtId="210" fontId="0" fillId="0" borderId="1" xfId="3" applyNumberFormat="1" applyFont="1" applyFill="1" applyBorder="1" applyAlignment="1">
      <alignment vertical="center"/>
    </xf>
    <xf numFmtId="0" fontId="0" fillId="2" borderId="1" xfId="774" applyFont="1" applyFill="1" applyBorder="1" applyAlignment="1">
      <alignment horizontal="left" vertical="center"/>
    </xf>
    <xf numFmtId="241" fontId="4" fillId="0" borderId="2" xfId="774" applyNumberFormat="1" applyFont="1" applyFill="1" applyBorder="1" applyAlignment="1">
      <alignment horizontal="center" vertical="center" wrapText="1"/>
    </xf>
    <xf numFmtId="241" fontId="4" fillId="0" borderId="10" xfId="774" applyNumberFormat="1" applyFont="1" applyFill="1" applyBorder="1" applyAlignment="1">
      <alignment horizontal="center" vertical="center" wrapText="1"/>
    </xf>
    <xf numFmtId="3" fontId="0" fillId="2" borderId="1" xfId="0" applyNumberFormat="1" applyFont="1" applyFill="1" applyBorder="1" applyAlignment="1" applyProtection="1">
      <alignment horizontal="left" vertical="center"/>
    </xf>
    <xf numFmtId="3" fontId="0" fillId="2" borderId="2" xfId="0" applyNumberFormat="1" applyFont="1" applyFill="1" applyBorder="1" applyAlignment="1" applyProtection="1">
      <alignment horizontal="left" vertical="center"/>
    </xf>
    <xf numFmtId="3" fontId="0" fillId="2" borderId="10" xfId="0" applyNumberFormat="1" applyFont="1" applyFill="1" applyBorder="1" applyAlignment="1" applyProtection="1">
      <alignment horizontal="right" vertical="center"/>
    </xf>
    <xf numFmtId="3" fontId="0" fillId="2" borderId="4" xfId="0" applyNumberFormat="1" applyFont="1" applyFill="1" applyBorder="1" applyAlignment="1" applyProtection="1">
      <alignment horizontal="left" vertical="center"/>
    </xf>
    <xf numFmtId="3" fontId="0" fillId="2" borderId="10" xfId="0" applyNumberFormat="1" applyFont="1" applyFill="1" applyBorder="1" applyAlignment="1" applyProtection="1">
      <alignment horizontal="left" vertical="center"/>
    </xf>
    <xf numFmtId="0" fontId="0" fillId="2" borderId="1" xfId="774" applyFont="1" applyFill="1" applyBorder="1" applyAlignment="1">
      <alignment horizontal="left" vertical="center" wrapText="1"/>
    </xf>
    <xf numFmtId="3" fontId="0" fillId="2" borderId="1" xfId="0" applyNumberFormat="1" applyFont="1" applyFill="1" applyBorder="1" applyAlignment="1" applyProtection="1">
      <alignment horizontal="right" vertical="center"/>
    </xf>
    <xf numFmtId="0" fontId="4" fillId="0" borderId="1" xfId="774" applyFont="1" applyFill="1" applyBorder="1" applyAlignment="1">
      <alignment horizontal="distributed" vertical="center" indent="1"/>
    </xf>
    <xf numFmtId="3" fontId="4" fillId="2" borderId="1" xfId="0" applyNumberFormat="1" applyFont="1" applyFill="1" applyBorder="1" applyAlignment="1" applyProtection="1">
      <alignment horizontal="left" vertical="center"/>
    </xf>
    <xf numFmtId="3" fontId="4" fillId="2" borderId="10" xfId="0" applyNumberFormat="1" applyFont="1" applyFill="1" applyBorder="1" applyAlignment="1" applyProtection="1">
      <alignment horizontal="right" vertical="center"/>
    </xf>
    <xf numFmtId="210" fontId="4" fillId="0" borderId="1" xfId="3" applyNumberFormat="1" applyFont="1" applyFill="1" applyBorder="1" applyAlignment="1">
      <alignment vertical="center"/>
    </xf>
    <xf numFmtId="3" fontId="0" fillId="0" borderId="1" xfId="0" applyNumberFormat="1" applyFont="1" applyFill="1" applyBorder="1" applyAlignment="1" applyProtection="1">
      <alignment horizontal="left" vertical="center"/>
    </xf>
    <xf numFmtId="3" fontId="0" fillId="0" borderId="1" xfId="0" applyNumberFormat="1" applyFont="1" applyFill="1" applyBorder="1" applyAlignment="1" applyProtection="1">
      <alignment horizontal="right" vertical="center"/>
    </xf>
    <xf numFmtId="3" fontId="4" fillId="2" borderId="1" xfId="0" applyNumberFormat="1" applyFont="1" applyFill="1" applyBorder="1" applyAlignment="1" applyProtection="1">
      <alignment horizontal="right" vertical="center"/>
    </xf>
    <xf numFmtId="0" fontId="4" fillId="0" borderId="0" xfId="0" applyFont="1" applyAlignment="1"/>
    <xf numFmtId="0" fontId="21" fillId="5" borderId="0" xfId="758" applyFont="1" applyFill="1" applyAlignment="1">
      <alignment horizontal="center" vertical="center"/>
    </xf>
    <xf numFmtId="0" fontId="21" fillId="5" borderId="0" xfId="758" applyFont="1" applyFill="1" applyAlignment="1">
      <alignment horizontal="right" vertical="center"/>
    </xf>
    <xf numFmtId="241" fontId="4" fillId="5" borderId="0" xfId="758" applyNumberFormat="1" applyFont="1" applyFill="1" applyAlignment="1">
      <alignment vertical="center"/>
    </xf>
    <xf numFmtId="241" fontId="4" fillId="5" borderId="0" xfId="758" applyNumberFormat="1" applyFont="1" applyFill="1" applyAlignment="1">
      <alignment horizontal="right" vertical="center"/>
    </xf>
    <xf numFmtId="241" fontId="4" fillId="5" borderId="3" xfId="758" applyNumberFormat="1" applyFont="1" applyFill="1" applyBorder="1" applyAlignment="1">
      <alignment horizontal="right" vertical="center"/>
    </xf>
    <xf numFmtId="0" fontId="6" fillId="5" borderId="1" xfId="774" applyFont="1" applyFill="1" applyBorder="1" applyAlignment="1">
      <alignment horizontal="center" vertical="center"/>
    </xf>
    <xf numFmtId="238" fontId="6" fillId="5" borderId="10" xfId="768" applyNumberFormat="1" applyFont="1" applyFill="1" applyBorder="1" applyAlignment="1">
      <alignment horizontal="center" vertical="center" wrapText="1"/>
    </xf>
    <xf numFmtId="239" fontId="6" fillId="5" borderId="1" xfId="768" applyNumberFormat="1" applyFont="1" applyFill="1" applyBorder="1" applyAlignment="1">
      <alignment horizontal="center" vertical="center" wrapText="1"/>
    </xf>
    <xf numFmtId="0" fontId="8" fillId="5" borderId="1" xfId="774" applyFont="1" applyFill="1" applyBorder="1" applyAlignment="1">
      <alignment horizontal="left" vertical="center"/>
    </xf>
    <xf numFmtId="241" fontId="8" fillId="5" borderId="1" xfId="774" applyNumberFormat="1" applyFont="1" applyFill="1" applyBorder="1" applyAlignment="1">
      <alignment horizontal="right" vertical="center"/>
    </xf>
    <xf numFmtId="241" fontId="22" fillId="0" borderId="1" xfId="774" applyNumberFormat="1" applyFont="1" applyFill="1" applyBorder="1" applyAlignment="1">
      <alignment vertical="center" wrapText="1"/>
    </xf>
    <xf numFmtId="210" fontId="8" fillId="5" borderId="1" xfId="3" applyNumberFormat="1" applyFont="1" applyFill="1" applyBorder="1" applyAlignment="1">
      <alignment horizontal="right" vertical="center"/>
    </xf>
    <xf numFmtId="0" fontId="7" fillId="5" borderId="1" xfId="774" applyFont="1" applyFill="1" applyBorder="1" applyAlignment="1">
      <alignment horizontal="center" vertical="center"/>
    </xf>
    <xf numFmtId="241" fontId="7" fillId="5" borderId="1" xfId="774" applyNumberFormat="1" applyFont="1" applyFill="1" applyBorder="1" applyAlignment="1">
      <alignment horizontal="right" vertical="center"/>
    </xf>
    <xf numFmtId="210" fontId="7" fillId="5" borderId="1" xfId="3" applyNumberFormat="1" applyFont="1" applyFill="1" applyBorder="1" applyAlignment="1">
      <alignment horizontal="right" vertical="center"/>
    </xf>
    <xf numFmtId="0" fontId="7" fillId="5" borderId="1" xfId="774" applyFont="1" applyFill="1" applyBorder="1" applyAlignment="1">
      <alignment horizontal="left" vertical="center"/>
    </xf>
    <xf numFmtId="0" fontId="8" fillId="5" borderId="1" xfId="774" applyFont="1" applyFill="1" applyBorder="1" applyAlignment="1">
      <alignment vertical="center"/>
    </xf>
    <xf numFmtId="0" fontId="22" fillId="0" borderId="0" xfId="0" applyFont="1" applyAlignment="1">
      <alignment horizontal="right"/>
    </xf>
    <xf numFmtId="3" fontId="23" fillId="0" borderId="1" xfId="0" applyNumberFormat="1" applyFont="1" applyFill="1" applyBorder="1" applyAlignment="1" applyProtection="1">
      <alignment horizontal="right" vertical="center"/>
      <protection locked="0"/>
    </xf>
    <xf numFmtId="241" fontId="24" fillId="0" borderId="1" xfId="774" applyNumberFormat="1" applyFont="1" applyFill="1" applyBorder="1" applyAlignment="1">
      <alignment vertical="center" wrapText="1"/>
    </xf>
    <xf numFmtId="0" fontId="25" fillId="0" borderId="0" xfId="758" applyFont="1" applyFill="1" applyAlignment="1">
      <alignment horizontal="right" vertical="center"/>
    </xf>
    <xf numFmtId="0" fontId="25" fillId="5" borderId="0" xfId="758" applyFont="1" applyFill="1">
      <alignment vertical="center"/>
    </xf>
    <xf numFmtId="238" fontId="6" fillId="5" borderId="1" xfId="0" applyNumberFormat="1" applyFont="1" applyFill="1" applyBorder="1" applyAlignment="1">
      <alignment horizontal="center" vertical="center" wrapText="1"/>
    </xf>
    <xf numFmtId="238" fontId="6" fillId="5" borderId="1" xfId="0" applyNumberFormat="1" applyFont="1" applyFill="1" applyBorder="1" applyAlignment="1">
      <alignment horizontal="left" vertical="center" wrapText="1"/>
    </xf>
    <xf numFmtId="238" fontId="6" fillId="5" borderId="10" xfId="768" applyNumberFormat="1" applyFont="1" applyFill="1" applyBorder="1" applyAlignment="1">
      <alignment horizontal="right" vertical="center" wrapText="1"/>
    </xf>
    <xf numFmtId="210" fontId="6" fillId="5" borderId="1" xfId="3" applyNumberFormat="1" applyFont="1" applyFill="1" applyBorder="1" applyAlignment="1">
      <alignment horizontal="right" vertical="center"/>
    </xf>
    <xf numFmtId="241" fontId="5" fillId="5" borderId="1" xfId="774" applyNumberFormat="1" applyFont="1" applyFill="1" applyBorder="1" applyAlignment="1">
      <alignment horizontal="center" vertical="center"/>
    </xf>
    <xf numFmtId="241" fontId="5" fillId="5" borderId="1" xfId="774" applyNumberFormat="1" applyFont="1" applyFill="1" applyBorder="1" applyAlignment="1">
      <alignment horizontal="right" vertical="center"/>
    </xf>
    <xf numFmtId="210" fontId="5" fillId="5" borderId="1" xfId="3" applyNumberFormat="1" applyFont="1" applyFill="1" applyBorder="1" applyAlignment="1">
      <alignment horizontal="right" vertical="center"/>
    </xf>
    <xf numFmtId="238" fontId="12" fillId="5" borderId="1" xfId="0" applyNumberFormat="1" applyFont="1" applyFill="1" applyBorder="1" applyAlignment="1">
      <alignment horizontal="right" vertical="center"/>
    </xf>
    <xf numFmtId="0" fontId="5" fillId="5" borderId="1" xfId="774" applyFont="1" applyFill="1" applyBorder="1" applyAlignment="1">
      <alignment horizontal="left" vertical="center" wrapText="1"/>
    </xf>
    <xf numFmtId="238" fontId="5" fillId="5" borderId="1" xfId="0" applyNumberFormat="1" applyFont="1" applyFill="1" applyBorder="1" applyAlignment="1">
      <alignment horizontal="right" vertical="center"/>
    </xf>
    <xf numFmtId="241" fontId="6" fillId="5" borderId="1" xfId="774" applyNumberFormat="1" applyFont="1" applyFill="1" applyBorder="1" applyAlignment="1">
      <alignment horizontal="center" vertical="center"/>
    </xf>
    <xf numFmtId="0" fontId="6" fillId="5" borderId="1" xfId="774" applyNumberFormat="1" applyFont="1" applyFill="1" applyBorder="1">
      <alignment vertical="center"/>
    </xf>
    <xf numFmtId="243" fontId="0" fillId="0" borderId="7" xfId="841" applyNumberFormat="1" applyFont="1" applyFill="1" applyBorder="1" applyAlignment="1" applyProtection="1">
      <alignment horizontal="center" vertical="center" wrapText="1"/>
      <protection locked="0"/>
    </xf>
    <xf numFmtId="241" fontId="0" fillId="0" borderId="7" xfId="841" applyNumberFormat="1" applyFont="1" applyFill="1" applyBorder="1" applyAlignment="1" applyProtection="1">
      <alignment horizontal="center" vertical="center" wrapText="1"/>
      <protection locked="0"/>
    </xf>
    <xf numFmtId="238" fontId="12" fillId="5" borderId="1" xfId="0" applyNumberFormat="1" applyFont="1" applyFill="1" applyBorder="1" applyAlignment="1">
      <alignment horizontal="center" vertical="center"/>
    </xf>
    <xf numFmtId="241" fontId="26" fillId="5" borderId="1" xfId="774" applyNumberFormat="1" applyFont="1" applyFill="1" applyBorder="1" applyAlignment="1">
      <alignment horizontal="center" vertical="center"/>
    </xf>
    <xf numFmtId="238" fontId="27" fillId="5" borderId="1" xfId="0" applyNumberFormat="1" applyFont="1" applyFill="1" applyBorder="1" applyAlignment="1">
      <alignment horizontal="center" vertical="center"/>
    </xf>
    <xf numFmtId="241" fontId="28" fillId="5" borderId="1" xfId="774" applyNumberFormat="1" applyFont="1" applyFill="1" applyBorder="1" applyAlignment="1">
      <alignment horizontal="center" vertical="center"/>
    </xf>
    <xf numFmtId="0" fontId="29" fillId="2" borderId="0" xfId="0" applyFont="1" applyFill="1" applyBorder="1" applyAlignment="1">
      <alignment horizontal="center" vertical="center" wrapText="1"/>
    </xf>
    <xf numFmtId="0" fontId="29" fillId="2" borderId="0" xfId="0" applyFont="1" applyFill="1" applyBorder="1" applyAlignment="1">
      <alignment horizontal="right" vertical="center" wrapText="1"/>
    </xf>
    <xf numFmtId="0" fontId="27" fillId="0" borderId="0" xfId="0" applyFont="1" applyFill="1" applyBorder="1" applyAlignment="1">
      <alignment vertical="center"/>
    </xf>
    <xf numFmtId="0" fontId="20" fillId="2" borderId="0" xfId="0" applyFont="1" applyFill="1" applyBorder="1" applyAlignment="1">
      <alignment horizontal="right" vertical="center"/>
    </xf>
    <xf numFmtId="0" fontId="27" fillId="2" borderId="1" xfId="0" applyFont="1" applyFill="1" applyBorder="1" applyAlignment="1">
      <alignment horizontal="center" vertical="center"/>
    </xf>
    <xf numFmtId="0" fontId="27" fillId="2" borderId="1" xfId="0" applyFont="1" applyFill="1" applyBorder="1" applyAlignment="1">
      <alignment horizontal="left" vertical="center"/>
    </xf>
    <xf numFmtId="0" fontId="4" fillId="0" borderId="1" xfId="0" applyFont="1" applyBorder="1" applyAlignment="1">
      <alignment horizontal="right" vertical="center"/>
    </xf>
    <xf numFmtId="0" fontId="12" fillId="2" borderId="1" xfId="0" applyFont="1" applyFill="1" applyBorder="1" applyAlignment="1">
      <alignment horizontal="left" vertical="center"/>
    </xf>
    <xf numFmtId="0" fontId="8" fillId="2" borderId="1" xfId="0" applyFont="1" applyFill="1" applyBorder="1" applyAlignment="1">
      <alignment horizontal="left" vertical="center"/>
    </xf>
    <xf numFmtId="0" fontId="0" fillId="0" borderId="1" xfId="0" applyBorder="1" applyAlignment="1">
      <alignment horizontal="right" vertical="center"/>
    </xf>
    <xf numFmtId="244" fontId="0" fillId="0" borderId="1" xfId="0" applyNumberFormat="1" applyBorder="1" applyAlignment="1">
      <alignment horizontal="right" vertical="center"/>
    </xf>
    <xf numFmtId="0" fontId="27" fillId="5" borderId="1" xfId="0" applyFont="1" applyFill="1" applyBorder="1" applyAlignment="1">
      <alignment horizontal="left" vertical="center"/>
    </xf>
    <xf numFmtId="0" fontId="30" fillId="0" borderId="12" xfId="0" applyNumberFormat="1" applyFont="1" applyFill="1" applyBorder="1" applyAlignment="1">
      <alignment horizontal="right" vertical="center"/>
    </xf>
    <xf numFmtId="238" fontId="0" fillId="0" borderId="1" xfId="0" applyNumberFormat="1" applyBorder="1" applyAlignment="1">
      <alignment horizontal="right" vertical="center"/>
    </xf>
    <xf numFmtId="244" fontId="4" fillId="0" borderId="1" xfId="0" applyNumberFormat="1" applyFont="1" applyBorder="1" applyAlignment="1">
      <alignment horizontal="right" vertical="center"/>
    </xf>
    <xf numFmtId="0" fontId="30" fillId="0" borderId="12" xfId="0" applyNumberFormat="1" applyFont="1" applyFill="1" applyBorder="1" applyAlignment="1">
      <alignment horizontal="right" vertical="center" wrapText="1"/>
    </xf>
    <xf numFmtId="0" fontId="4" fillId="0" borderId="1" xfId="0" applyFont="1" applyBorder="1" applyAlignment="1">
      <alignment horizontal="center" vertical="center"/>
    </xf>
    <xf numFmtId="245" fontId="4" fillId="0" borderId="0" xfId="0" applyNumberFormat="1" applyFont="1" applyAlignment="1"/>
    <xf numFmtId="245" fontId="0" fillId="0" borderId="0" xfId="0" applyNumberFormat="1" applyAlignment="1"/>
    <xf numFmtId="245" fontId="22" fillId="0" borderId="0" xfId="0" applyNumberFormat="1" applyFont="1" applyAlignment="1"/>
    <xf numFmtId="10" fontId="0" fillId="0" borderId="0" xfId="0" applyNumberFormat="1" applyAlignment="1"/>
    <xf numFmtId="245" fontId="21" fillId="5" borderId="0" xfId="0" applyNumberFormat="1" applyFont="1" applyFill="1" applyAlignment="1">
      <alignment horizontal="center" vertical="center"/>
    </xf>
    <xf numFmtId="245" fontId="31" fillId="5" borderId="0" xfId="0" applyNumberFormat="1" applyFont="1" applyFill="1" applyAlignment="1">
      <alignment horizontal="right" vertical="center"/>
    </xf>
    <xf numFmtId="245" fontId="21" fillId="5" borderId="0" xfId="0" applyNumberFormat="1" applyFont="1" applyFill="1" applyAlignment="1">
      <alignment horizontal="right" vertical="center"/>
    </xf>
    <xf numFmtId="245" fontId="32" fillId="5" borderId="0" xfId="0" applyNumberFormat="1" applyFont="1" applyFill="1" applyAlignment="1">
      <alignment horizontal="right" vertical="center"/>
    </xf>
    <xf numFmtId="10" fontId="21" fillId="5" borderId="0" xfId="0" applyNumberFormat="1" applyFont="1" applyFill="1" applyAlignment="1">
      <alignment horizontal="right" vertical="center"/>
    </xf>
    <xf numFmtId="245" fontId="4" fillId="5" borderId="0" xfId="0" applyNumberFormat="1" applyFont="1" applyFill="1" applyAlignment="1">
      <alignment vertical="center"/>
    </xf>
    <xf numFmtId="245" fontId="24" fillId="5" borderId="0" xfId="0" applyNumberFormat="1" applyFont="1" applyFill="1" applyAlignment="1">
      <alignment horizontal="right" vertical="center"/>
    </xf>
    <xf numFmtId="245" fontId="4" fillId="5" borderId="0" xfId="0" applyNumberFormat="1" applyFont="1" applyFill="1" applyAlignment="1">
      <alignment horizontal="right" vertical="center"/>
    </xf>
    <xf numFmtId="245" fontId="33" fillId="5" borderId="0" xfId="0" applyNumberFormat="1" applyFont="1" applyFill="1" applyAlignment="1">
      <alignment horizontal="right" vertical="center"/>
    </xf>
    <xf numFmtId="10" fontId="4" fillId="5" borderId="0" xfId="0" applyNumberFormat="1" applyFont="1" applyFill="1" applyAlignment="1">
      <alignment horizontal="right" vertical="center"/>
    </xf>
    <xf numFmtId="245" fontId="6" fillId="5" borderId="1" xfId="774" applyNumberFormat="1" applyFont="1" applyFill="1" applyBorder="1" applyAlignment="1">
      <alignment horizontal="center" vertical="center"/>
    </xf>
    <xf numFmtId="245" fontId="7" fillId="5" borderId="1" xfId="0" applyNumberFormat="1" applyFont="1" applyFill="1" applyBorder="1" applyAlignment="1">
      <alignment horizontal="center" vertical="center" wrapText="1"/>
    </xf>
    <xf numFmtId="245" fontId="6" fillId="5" borderId="1" xfId="0" applyNumberFormat="1" applyFont="1" applyFill="1" applyBorder="1" applyAlignment="1">
      <alignment horizontal="center" vertical="center" wrapText="1"/>
    </xf>
    <xf numFmtId="10" fontId="6" fillId="5" borderId="1" xfId="0" applyNumberFormat="1" applyFont="1" applyFill="1" applyBorder="1" applyAlignment="1">
      <alignment horizontal="center" vertical="center" wrapText="1"/>
    </xf>
    <xf numFmtId="245" fontId="8" fillId="5" borderId="1" xfId="774" applyNumberFormat="1" applyFont="1" applyFill="1" applyBorder="1" applyAlignment="1">
      <alignment horizontal="left" vertical="center"/>
    </xf>
    <xf numFmtId="245" fontId="8" fillId="5" borderId="1" xfId="749" applyNumberFormat="1" applyFont="1" applyFill="1" applyBorder="1" applyAlignment="1" applyProtection="1">
      <alignment horizontal="center" vertical="center"/>
    </xf>
    <xf numFmtId="245" fontId="8" fillId="0" borderId="1" xfId="774" applyNumberFormat="1" applyFont="1" applyFill="1" applyBorder="1" applyAlignment="1">
      <alignment horizontal="center" vertical="center"/>
    </xf>
    <xf numFmtId="10" fontId="8" fillId="5" borderId="1" xfId="3" applyNumberFormat="1" applyFont="1" applyFill="1" applyBorder="1" applyAlignment="1">
      <alignment horizontal="center" vertical="center"/>
    </xf>
    <xf numFmtId="245" fontId="8" fillId="0" borderId="1" xfId="0" applyNumberFormat="1" applyFont="1" applyBorder="1" applyAlignment="1">
      <alignment horizontal="center"/>
    </xf>
    <xf numFmtId="245" fontId="7" fillId="5" borderId="1" xfId="774" applyNumberFormat="1" applyFont="1" applyFill="1" applyBorder="1" applyAlignment="1">
      <alignment horizontal="left" vertical="center"/>
    </xf>
    <xf numFmtId="245" fontId="7" fillId="5" borderId="1" xfId="774" applyNumberFormat="1" applyFont="1" applyFill="1" applyBorder="1" applyAlignment="1">
      <alignment horizontal="center" vertical="center"/>
    </xf>
    <xf numFmtId="245" fontId="8" fillId="5" borderId="1" xfId="774" applyNumberFormat="1" applyFont="1" applyFill="1" applyBorder="1" applyAlignment="1">
      <alignment horizontal="center" vertical="center"/>
    </xf>
    <xf numFmtId="238" fontId="0" fillId="5" borderId="0" xfId="749" applyNumberFormat="1" applyFont="1" applyFill="1" applyAlignment="1">
      <alignment horizontal="distributed" vertical="center" wrapText="1"/>
    </xf>
    <xf numFmtId="238" fontId="4" fillId="5" borderId="1" xfId="0" applyNumberFormat="1" applyFont="1" applyFill="1" applyBorder="1" applyAlignment="1">
      <alignment horizontal="distributed" vertical="center" wrapText="1"/>
    </xf>
    <xf numFmtId="238" fontId="4" fillId="5" borderId="1" xfId="749" applyNumberFormat="1" applyFont="1" applyFill="1" applyBorder="1" applyAlignment="1">
      <alignment horizontal="distributed" vertical="center" wrapText="1"/>
    </xf>
    <xf numFmtId="210" fontId="6" fillId="5" borderId="1" xfId="3" applyNumberFormat="1" applyFont="1" applyFill="1" applyBorder="1" applyAlignment="1" applyProtection="1">
      <alignment horizontal="right" vertical="center"/>
      <protection locked="0"/>
    </xf>
    <xf numFmtId="210" fontId="7" fillId="5" borderId="1" xfId="3" applyNumberFormat="1" applyFont="1" applyFill="1" applyBorder="1" applyAlignment="1" applyProtection="1">
      <alignment horizontal="right" vertical="center"/>
      <protection locked="0"/>
    </xf>
    <xf numFmtId="210" fontId="5" fillId="5" borderId="1" xfId="3" applyNumberFormat="1" applyFont="1" applyFill="1" applyBorder="1" applyAlignment="1" applyProtection="1">
      <alignment horizontal="right" vertical="center"/>
      <protection locked="0"/>
    </xf>
    <xf numFmtId="210" fontId="8" fillId="5" borderId="1" xfId="3" applyNumberFormat="1" applyFont="1" applyFill="1" applyBorder="1" applyAlignment="1" applyProtection="1">
      <alignment horizontal="right" vertical="center"/>
      <protection locked="0"/>
    </xf>
    <xf numFmtId="0" fontId="2" fillId="5" borderId="1" xfId="771" applyNumberFormat="1" applyFont="1" applyFill="1" applyBorder="1" applyAlignment="1" applyProtection="1">
      <alignment horizontal="left" vertical="center"/>
    </xf>
    <xf numFmtId="210" fontId="34" fillId="5" borderId="1" xfId="3" applyNumberFormat="1" applyFont="1" applyFill="1" applyBorder="1" applyAlignment="1" applyProtection="1">
      <alignment horizontal="right" vertical="center"/>
      <protection locked="0"/>
    </xf>
    <xf numFmtId="238" fontId="5" fillId="5" borderId="7" xfId="775" applyNumberFormat="1" applyFont="1" applyFill="1" applyBorder="1" applyAlignment="1" applyProtection="1">
      <alignment horizontal="right" vertical="center"/>
      <protection locked="0"/>
    </xf>
    <xf numFmtId="0" fontId="24" fillId="0" borderId="0" xfId="0" applyFont="1" applyAlignment="1"/>
    <xf numFmtId="0" fontId="22" fillId="0" borderId="0" xfId="0" applyFont="1" applyAlignment="1"/>
    <xf numFmtId="238" fontId="31" fillId="5" borderId="0" xfId="0" applyNumberFormat="1" applyFont="1" applyFill="1" applyAlignment="1">
      <alignment horizontal="center" vertical="center"/>
    </xf>
    <xf numFmtId="245" fontId="31" fillId="5" borderId="0" xfId="0" applyNumberFormat="1" applyFont="1" applyFill="1" applyAlignment="1">
      <alignment horizontal="center" vertical="center"/>
    </xf>
    <xf numFmtId="246" fontId="24" fillId="5" borderId="0" xfId="0" applyNumberFormat="1" applyFont="1" applyFill="1" applyAlignment="1">
      <alignment vertical="center"/>
    </xf>
    <xf numFmtId="245" fontId="24" fillId="5" borderId="0" xfId="0" applyNumberFormat="1" applyFont="1" applyFill="1" applyAlignment="1">
      <alignment vertical="center"/>
    </xf>
    <xf numFmtId="0" fontId="7" fillId="5" borderId="1" xfId="774" applyNumberFormat="1" applyFont="1" applyFill="1" applyBorder="1" applyAlignment="1">
      <alignment vertical="center" wrapText="1"/>
    </xf>
    <xf numFmtId="245" fontId="7" fillId="5" borderId="1" xfId="3" applyNumberFormat="1" applyFont="1" applyFill="1" applyBorder="1" applyAlignment="1">
      <alignment horizontal="center" vertical="center"/>
    </xf>
    <xf numFmtId="0" fontId="8" fillId="5" borderId="1" xfId="774" applyFont="1" applyFill="1" applyBorder="1" applyAlignment="1">
      <alignment horizontal="left" vertical="center" wrapText="1"/>
    </xf>
    <xf numFmtId="245" fontId="8" fillId="5" borderId="1" xfId="3" applyNumberFormat="1" applyFont="1" applyFill="1" applyBorder="1" applyAlignment="1">
      <alignment horizontal="center" vertical="center"/>
    </xf>
    <xf numFmtId="245" fontId="8" fillId="0" borderId="1" xfId="0" applyNumberFormat="1" applyFont="1" applyBorder="1" applyAlignment="1">
      <alignment horizontal="center" vertical="center"/>
    </xf>
    <xf numFmtId="245" fontId="8" fillId="0" borderId="4" xfId="0" applyNumberFormat="1" applyFont="1" applyBorder="1" applyAlignment="1">
      <alignment horizontal="center" vertical="center"/>
    </xf>
    <xf numFmtId="245" fontId="8" fillId="5" borderId="10" xfId="774" applyNumberFormat="1" applyFont="1" applyFill="1" applyBorder="1" applyAlignment="1">
      <alignment horizontal="center" vertical="center"/>
    </xf>
    <xf numFmtId="0" fontId="8" fillId="5" borderId="1" xfId="774" applyNumberFormat="1" applyFont="1" applyFill="1" applyBorder="1" applyAlignment="1">
      <alignment vertical="center" wrapText="1"/>
    </xf>
    <xf numFmtId="245" fontId="8" fillId="5" borderId="10" xfId="749" applyNumberFormat="1" applyFont="1" applyFill="1" applyBorder="1" applyAlignment="1" applyProtection="1">
      <alignment horizontal="center" vertical="center"/>
    </xf>
    <xf numFmtId="0" fontId="7" fillId="5" borderId="1" xfId="774" applyFont="1" applyFill="1" applyBorder="1" applyAlignment="1">
      <alignment horizontal="left" vertical="center" wrapText="1"/>
    </xf>
    <xf numFmtId="0" fontId="7" fillId="5" borderId="1" xfId="774" applyFont="1" applyFill="1" applyBorder="1" applyAlignment="1">
      <alignment horizontal="center" vertical="distributed" wrapText="1"/>
    </xf>
    <xf numFmtId="10" fontId="7" fillId="5" borderId="1" xfId="3" applyNumberFormat="1" applyFont="1" applyFill="1" applyBorder="1" applyAlignment="1">
      <alignment horizontal="center" vertical="center"/>
    </xf>
    <xf numFmtId="0" fontId="8" fillId="0" borderId="1" xfId="774" applyFont="1" applyFill="1" applyBorder="1" applyAlignment="1">
      <alignment horizontal="left" vertical="center" wrapText="1"/>
    </xf>
    <xf numFmtId="245" fontId="8" fillId="5" borderId="1" xfId="313" applyNumberFormat="1" applyFont="1" applyFill="1" applyBorder="1" applyAlignment="1">
      <alignment horizontal="center" vertical="center"/>
    </xf>
    <xf numFmtId="245" fontId="35" fillId="2" borderId="1" xfId="313" applyNumberFormat="1" applyFont="1" applyFill="1" applyBorder="1" applyAlignment="1" applyProtection="1">
      <alignment horizontal="center" vertical="center" wrapText="1"/>
    </xf>
    <xf numFmtId="245" fontId="22" fillId="2" borderId="1" xfId="774" applyNumberFormat="1" applyFont="1" applyFill="1" applyBorder="1" applyAlignment="1">
      <alignment horizontal="center" vertical="center"/>
    </xf>
    <xf numFmtId="245" fontId="22" fillId="0" borderId="1" xfId="774" applyNumberFormat="1" applyFont="1" applyFill="1" applyBorder="1" applyAlignment="1">
      <alignment horizontal="center" vertical="center"/>
    </xf>
    <xf numFmtId="0" fontId="7" fillId="5" borderId="1" xfId="774" applyFont="1" applyFill="1" applyBorder="1" applyAlignment="1">
      <alignment vertical="center" wrapText="1"/>
    </xf>
    <xf numFmtId="0" fontId="8" fillId="5" borderId="1" xfId="774" applyFont="1" applyFill="1" applyBorder="1" applyAlignment="1">
      <alignment vertical="center" wrapText="1"/>
    </xf>
    <xf numFmtId="245" fontId="8" fillId="5" borderId="1" xfId="763" applyNumberFormat="1" applyFont="1" applyFill="1" applyBorder="1" applyAlignment="1">
      <alignment horizontal="center" vertical="center"/>
    </xf>
    <xf numFmtId="245" fontId="8" fillId="0" borderId="1" xfId="0" applyNumberFormat="1" applyFont="1" applyFill="1" applyBorder="1" applyAlignment="1">
      <alignment horizontal="center" vertical="center"/>
    </xf>
    <xf numFmtId="245" fontId="23" fillId="9" borderId="12" xfId="0" applyNumberFormat="1" applyFont="1" applyFill="1" applyBorder="1" applyAlignment="1">
      <alignment horizontal="center" vertical="center" wrapText="1"/>
    </xf>
    <xf numFmtId="0" fontId="7" fillId="5" borderId="1" xfId="774" applyFont="1" applyFill="1" applyBorder="1" applyAlignment="1">
      <alignment horizontal="distributed" vertical="center" wrapText="1"/>
    </xf>
    <xf numFmtId="238" fontId="22" fillId="5" borderId="0" xfId="0" applyNumberFormat="1" applyFont="1" applyFill="1" applyBorder="1" applyAlignment="1">
      <alignment horizontal="left" vertical="center" wrapText="1"/>
    </xf>
    <xf numFmtId="245" fontId="22" fillId="5" borderId="0" xfId="0" applyNumberFormat="1" applyFont="1" applyFill="1" applyBorder="1" applyAlignment="1">
      <alignment horizontal="left" vertical="center" wrapText="1"/>
    </xf>
    <xf numFmtId="0" fontId="36" fillId="0" borderId="0" xfId="0" applyFont="1" applyAlignment="1">
      <alignment horizontal="center" vertical="center"/>
    </xf>
    <xf numFmtId="0" fontId="37" fillId="0" borderId="0" xfId="0" applyFont="1" applyBorder="1" applyAlignment="1">
      <alignment horizontal="left" vertical="center"/>
    </xf>
    <xf numFmtId="0" fontId="38" fillId="5" borderId="0" xfId="0" applyFont="1" applyFill="1" applyAlignment="1">
      <alignment wrapText="1"/>
    </xf>
    <xf numFmtId="0" fontId="38" fillId="5" borderId="0" xfId="0" applyFont="1" applyFill="1" applyAlignment="1">
      <alignment vertical="center" wrapText="1"/>
    </xf>
    <xf numFmtId="0" fontId="39" fillId="5" borderId="0" xfId="0" applyFont="1" applyFill="1" applyAlignment="1">
      <alignment horizontal="center" vertical="center"/>
    </xf>
    <xf numFmtId="43" fontId="0" fillId="5" borderId="0" xfId="837" applyFont="1" applyFill="1" applyAlignment="1"/>
    <xf numFmtId="0" fontId="39" fillId="5" borderId="0" xfId="0" applyFont="1" applyFill="1" applyAlignment="1">
      <alignment horizontal="center" vertical="center" wrapText="1"/>
    </xf>
    <xf numFmtId="0" fontId="0" fillId="5" borderId="0" xfId="0" applyFill="1" applyAlignment="1"/>
    <xf numFmtId="0" fontId="40" fillId="5" borderId="0" xfId="0" applyFont="1" applyFill="1" applyAlignment="1">
      <alignment horizontal="center"/>
    </xf>
    <xf numFmtId="247" fontId="40" fillId="5" borderId="0" xfId="0" applyNumberFormat="1" applyFont="1" applyFill="1" applyAlignment="1">
      <alignment horizontal="center"/>
    </xf>
    <xf numFmtId="0" fontId="5" fillId="5" borderId="1" xfId="749" applyFont="1" applyFill="1" applyBorder="1" applyAlignment="1" applyProtection="1" quotePrefix="1">
      <alignment vertical="center"/>
    </xf>
    <xf numFmtId="0" fontId="5" fillId="5" borderId="1" xfId="749" applyFont="1" applyFill="1" applyBorder="1" applyAlignment="1" quotePrefix="1">
      <alignment vertical="center"/>
    </xf>
    <xf numFmtId="238" fontId="0" fillId="5" borderId="0" xfId="749" applyNumberFormat="1" applyFont="1" applyFill="1" applyBorder="1" applyAlignment="1" quotePrefix="1">
      <alignment wrapText="1"/>
    </xf>
    <xf numFmtId="0" fontId="5" fillId="5" borderId="1" xfId="774" applyFont="1" applyFill="1" applyBorder="1" applyAlignment="1" quotePrefix="1">
      <alignment vertical="center"/>
    </xf>
    <xf numFmtId="0" fontId="5" fillId="0" borderId="1" xfId="0" applyFont="1" applyFill="1" applyBorder="1" applyAlignment="1" applyProtection="1" quotePrefix="1">
      <alignment vertical="center"/>
    </xf>
    <xf numFmtId="0" fontId="5" fillId="0" borderId="1" xfId="0" applyFont="1" applyFill="1" applyBorder="1" applyAlignment="1" quotePrefix="1">
      <alignment vertical="center"/>
    </xf>
    <xf numFmtId="0" fontId="5" fillId="0" borderId="0" xfId="0" applyFont="1" applyFill="1" applyBorder="1" applyAlignment="1" quotePrefix="1">
      <alignment vertical="center"/>
    </xf>
    <xf numFmtId="0" fontId="5" fillId="0" borderId="1" xfId="749" applyFont="1" applyFill="1" applyBorder="1" applyAlignment="1" applyProtection="1" quotePrefix="1">
      <alignment vertical="center"/>
    </xf>
    <xf numFmtId="238" fontId="0" fillId="0" borderId="1" xfId="0" applyNumberFormat="1" applyFont="1" applyBorder="1" applyAlignment="1" quotePrefix="1">
      <alignment wrapText="1"/>
    </xf>
    <xf numFmtId="0" fontId="5" fillId="7" borderId="1" xfId="749" applyFont="1" applyFill="1" applyBorder="1" applyAlignment="1" applyProtection="1" quotePrefix="1">
      <alignment vertical="center"/>
    </xf>
    <xf numFmtId="0" fontId="0" fillId="0" borderId="1" xfId="0" applyFont="1" applyBorder="1" applyAlignment="1" quotePrefix="1"/>
    <xf numFmtId="238" fontId="0" fillId="0" borderId="0" xfId="0" applyNumberFormat="1" applyFont="1" applyBorder="1" applyAlignment="1" quotePrefix="1">
      <alignment wrapText="1"/>
    </xf>
    <xf numFmtId="0" fontId="0" fillId="0" borderId="0" xfId="749" applyFont="1" quotePrefix="1"/>
    <xf numFmtId="0" fontId="5" fillId="0" borderId="1" xfId="749" applyFont="1" applyFill="1" applyBorder="1" applyAlignment="1" quotePrefix="1">
      <alignment vertical="center"/>
    </xf>
    <xf numFmtId="0" fontId="5" fillId="7" borderId="1" xfId="749" applyFont="1" applyFill="1" applyBorder="1" applyAlignment="1" quotePrefix="1">
      <alignment vertical="center"/>
    </xf>
    <xf numFmtId="238" fontId="0" fillId="0" borderId="0" xfId="749" applyNumberFormat="1" applyFont="1" applyBorder="1" applyAlignment="1" quotePrefix="1">
      <alignment wrapText="1"/>
    </xf>
  </cellXfs>
  <cellStyles count="8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好_行政(燃修费)_县市旗测算-新科目（含人口规模效应）_财力性转移支付2010年预算参考数_03_2010年各地区一般预算平衡表_2010年地方财政一般预算分级平衡情况表（汇总）0524 2" xfId="50"/>
    <cellStyle name="60% - 着色 2" xfId="51"/>
    <cellStyle name="差_2007年收支情况及2008年收支预计表(汇总表)_03_2010年各地区一般预算平衡表_2010年地方财政一般预算分级平衡情况表（汇总）0524 5" xfId="52"/>
    <cellStyle name="_ET_STYLE_NoName_00__Book1_1 2 2 2" xfId="53"/>
    <cellStyle name="部门 4" xfId="54"/>
    <cellStyle name="{Date} 2" xfId="55"/>
    <cellStyle name="Accent2 - 40%" xfId="56"/>
    <cellStyle name="差_2006年28四川_财力性转移支付2010年预算参考数_03_2010年各地区一般预算平衡表 2" xfId="57"/>
    <cellStyle name="_Currency" xfId="58"/>
    <cellStyle name="好_Book1_1 6" xfId="59"/>
    <cellStyle name="S21" xfId="60"/>
    <cellStyle name="S16" xfId="61"/>
    <cellStyle name="差_14安徽_财力性转移支付2010年预算参考数_30云南 4" xfId="62"/>
    <cellStyle name="Footer SBILogo2 2" xfId="63"/>
    <cellStyle name="?? 2 2" xfId="64"/>
    <cellStyle name="PSDate 2 3" xfId="65"/>
    <cellStyle name="20% - 强调文字颜色 3 2 2 2 4" xfId="66"/>
    <cellStyle name="_%(SignOnly) 2" xfId="67"/>
    <cellStyle name="Accent4 2 4" xfId="68"/>
    <cellStyle name="Linked Cells 6" xfId="69"/>
    <cellStyle name="Accent5 - 60% 2 3" xfId="70"/>
    <cellStyle name="_Table_下达表样 2" xfId="71"/>
    <cellStyle name="差_0502通海县 8" xfId="72"/>
    <cellStyle name="好_2006年28四川_财力性转移支付2010年预算参考数_03_2010年各地区一般预算平衡表_2010年地方财政一般预算分级平衡情况表（汇总）0524 5" xfId="73"/>
    <cellStyle name="好_M01-2(州市补助收入) 2 3" xfId="74"/>
    <cellStyle name="40% - Accent5 7" xfId="75"/>
    <cellStyle name="差_07临沂 2 4" xfId="76"/>
    <cellStyle name="20% - 强调文字颜色 1 11" xfId="77"/>
    <cellStyle name="_%(SignSpaceOnly) 2" xfId="78"/>
    <cellStyle name="20% - Accent4 4" xfId="79"/>
    <cellStyle name="args.style 6" xfId="80"/>
    <cellStyle name="20% - 强调文字颜色 4 5" xfId="81"/>
    <cellStyle name="Accent6 - 60% 2 4" xfId="82"/>
    <cellStyle name="好_附表_30云南 4" xfId="83"/>
    <cellStyle name="_ET_STYLE_NoName_00__Sheet3" xfId="84"/>
    <cellStyle name="Accent4 2 3" xfId="85"/>
    <cellStyle name="差_2006年分析表" xfId="86"/>
    <cellStyle name="_TableHead_2008年经营目标预算审核明细表finalfinal" xfId="87"/>
    <cellStyle name="60% - 强调文字颜色 2 2 2 4" xfId="88"/>
    <cellStyle name="常规 4 2 2 3" xfId="89"/>
    <cellStyle name="差_0605石屏县_财力性转移支付2010年预算参考数_30云南 4" xfId="90"/>
    <cellStyle name="_ET_STYLE_NoName_00_ 4" xfId="91"/>
    <cellStyle name="Accent3 42" xfId="92"/>
    <cellStyle name="标题 1 5 2" xfId="93"/>
    <cellStyle name="New Times Roman 6" xfId="94"/>
    <cellStyle name="_norma1_2006年1月份税收收入分类型汇总表" xfId="95"/>
    <cellStyle name="_Euro" xfId="96"/>
    <cellStyle name="Table Source" xfId="97"/>
    <cellStyle name="_ET_STYLE_NoName_00_ 2 2 2" xfId="98"/>
    <cellStyle name="20% - Accent2 3 2" xfId="99"/>
    <cellStyle name="40% - Accent1 4" xfId="100"/>
    <cellStyle name="?? 2" xfId="101"/>
    <cellStyle name="标题 1 2 2 4" xfId="102"/>
    <cellStyle name="6mal 2 3" xfId="103"/>
    <cellStyle name="S13 2 2" xfId="104"/>
    <cellStyle name="标题 4 5 3" xfId="105"/>
    <cellStyle name="_ET_STYLE_NoName_00__Book1 2 3" xfId="106"/>
    <cellStyle name="千位分隔 6 3" xfId="107"/>
    <cellStyle name="Currency [0]" xfId="108"/>
    <cellStyle name="@_text_下达表样" xfId="109"/>
    <cellStyle name="60% - 强调文字颜色 3 10 2" xfId="110"/>
    <cellStyle name="20% - 强调文字颜色 3 9 2" xfId="111"/>
    <cellStyle name="差_530623_2006年县级财政报表附表 4" xfId="112"/>
    <cellStyle name="_MultipleSpace" xfId="113"/>
    <cellStyle name="差_2008计算资料（8月5）_合并" xfId="114"/>
    <cellStyle name="Accent3 - 40% 5 2" xfId="115"/>
    <cellStyle name="标题 2 2 7" xfId="116"/>
    <cellStyle name="Neutral 3" xfId="117"/>
    <cellStyle name="Dollar (zero dec) 2 2" xfId="118"/>
    <cellStyle name="Salomon Logo" xfId="119"/>
    <cellStyle name="百分比 3 5 2" xfId="120"/>
    <cellStyle name="????[0]_?????" xfId="121"/>
    <cellStyle name="百分比 8 4" xfId="122"/>
    <cellStyle name="20% - 强调文字颜色 1 2 2 2 4" xfId="123"/>
    <cellStyle name="PSDate 2 2" xfId="124"/>
    <cellStyle name="注释 2 2 11 2 2" xfId="125"/>
    <cellStyle name="SAPBEXHLevel0_Budget format (28_08_2003)" xfId="126"/>
    <cellStyle name="_Currency 2" xfId="127"/>
    <cellStyle name="Accent2 - 40% 2" xfId="128"/>
    <cellStyle name="Text Head 1 2" xfId="129"/>
    <cellStyle name="差_2010年省对民族地县第二批转移支付测算表 2 2" xfId="130"/>
    <cellStyle name="_Comma 2" xfId="131"/>
    <cellStyle name="20% - 着色 2" xfId="132"/>
    <cellStyle name="60% - 着色 6 2" xfId="133"/>
    <cellStyle name="{Comma [0]} 2" xfId="134"/>
    <cellStyle name="20% - Accent3 2 2" xfId="135"/>
    <cellStyle name="Heading 3 2" xfId="136"/>
    <cellStyle name="60% - Accent1 7" xfId="137"/>
    <cellStyle name="Accent4 - 20% 8" xfId="138"/>
    <cellStyle name="40% - 强调文字颜色 2 7 2" xfId="139"/>
    <cellStyle name="20% - 强调文字颜色 5 2 2 2 2" xfId="140"/>
    <cellStyle name=" 1 2" xfId="141"/>
    <cellStyle name="20% - 强调文字颜色 1 2 7" xfId="142"/>
    <cellStyle name="_2005 年度经营业绩主要指标值0105 2" xfId="143"/>
    <cellStyle name="S23 2 2" xfId="144"/>
    <cellStyle name="Accent6 20" xfId="145"/>
    <cellStyle name="好_2008年预计支出与2007年对比_合并" xfId="146"/>
    <cellStyle name="Accent5 2" xfId="147"/>
    <cellStyle name="Accent6 - 20% 10" xfId="148"/>
    <cellStyle name="20% - 强调文字颜色 5 2 2 3" xfId="149"/>
    <cellStyle name="******************************************" xfId="150"/>
    <cellStyle name="警告文本 8 2" xfId="151"/>
    <cellStyle name=" 1" xfId="152"/>
    <cellStyle name="_Table_2008年经营目标预算审核明细表finalfinal" xfId="153"/>
    <cellStyle name="Accent4 - 60% 2 3" xfId="154"/>
    <cellStyle name="Accent4 - 40% 6" xfId="155"/>
    <cellStyle name="差_05潍坊_合并" xfId="156"/>
    <cellStyle name="¤@¯ë_Sheet1 (2)" xfId="157"/>
    <cellStyle name="20% - 强调文字颜色 4 2 7" xfId="158"/>
    <cellStyle name="&#10;386grabber=M" xfId="159"/>
    <cellStyle name="40% - 强调文字颜色 6 2 2 2 3" xfId="160"/>
    <cellStyle name="??" xfId="161"/>
    <cellStyle name="Accent2 2 3" xfId="162"/>
    <cellStyle name="常规 21 2 2 2" xfId="163"/>
    <cellStyle name="标题 8 2" xfId="164"/>
    <cellStyle name="Category 2" xfId="165"/>
    <cellStyle name="?? [0]_97?? ???? ?? (2)OMMENT" xfId="166"/>
    <cellStyle name="好_2006年全省财力计算表（中央、决算）_华东 2" xfId="167"/>
    <cellStyle name="40% - 强调文字颜色 4 2 2 2 3" xfId="168"/>
    <cellStyle name="后继超级链接" xfId="169"/>
    <cellStyle name="{Percent} 2" xfId="170"/>
    <cellStyle name="HEADING1 4" xfId="171"/>
    <cellStyle name="???? [0.00]_PRODUCT DETAIL Q1_x0013_" xfId="172"/>
    <cellStyle name="60% - Accent4 7" xfId="173"/>
    <cellStyle name="Accent5 4 2" xfId="174"/>
    <cellStyle name="??????_2005 Budget (key para)" xfId="175"/>
    <cellStyle name="Accent2 3" xfId="176"/>
    <cellStyle name="????_PRODUCT DETAIL Q1TAIL" xfId="177"/>
    <cellStyle name="???[0]_02Bg-011107-XairtimeInfo(fmSteve)" xfId="178"/>
    <cellStyle name="差_2010年云南省省对下一般性转移支付标准支出测算表 2" xfId="179"/>
    <cellStyle name="60% - 强调文字颜色 4 2 2 3" xfId="180"/>
    <cellStyle name="??_?????" xfId="181"/>
    <cellStyle name="Accent2 14 2" xfId="182"/>
    <cellStyle name="Accent1 50" xfId="183"/>
    <cellStyle name="Accent1 45" xfId="184"/>
    <cellStyle name="_%(SignOnly)" xfId="185"/>
    <cellStyle name="Accent4 - 60% 2 3 2" xfId="186"/>
    <cellStyle name="20% - 强调文字颜色 3 2 3" xfId="187"/>
    <cellStyle name="_%(SignSpaceOnly)" xfId="188"/>
    <cellStyle name="好_2006年22湖南_财力性转移支付2010年预算参考数 2 3 2" xfId="189"/>
    <cellStyle name="好_检验表（调整后） 6" xfId="190"/>
    <cellStyle name="千位分隔[0] 2 37" xfId="191"/>
    <cellStyle name="好_05潍坊_30云南 2 2" xfId="192"/>
    <cellStyle name="差_2006年全省财力计算表（中央、决算） 6" xfId="193"/>
    <cellStyle name="_Book1_S111111-cg 2" xfId="194"/>
    <cellStyle name="_1 2 2" xfId="195"/>
    <cellStyle name="_Book1_3 2" xfId="196"/>
    <cellStyle name="_CurrencySpace 2" xfId="197"/>
    <cellStyle name="好_33甘肃_合并 2" xfId="198"/>
    <cellStyle name="_Book1_3 3" xfId="199"/>
    <cellStyle name="20% - 强调文字颜色 6 3 2" xfId="200"/>
    <cellStyle name="60% - 强调文字颜色 5 2 2 2 4" xfId="201"/>
    <cellStyle name="强调文字颜色 5 2 2 2 2 5" xfId="202"/>
    <cellStyle name="S2" xfId="203"/>
    <cellStyle name="per.style 3" xfId="204"/>
    <cellStyle name="Input Cells 3" xfId="205"/>
    <cellStyle name="_2006年中期业绩数据final" xfId="206"/>
    <cellStyle name="t_HVAC Equipment (3) 2 3" xfId="207"/>
    <cellStyle name="DarkBlue 2" xfId="208"/>
    <cellStyle name="_Book1_2 2 2 2" xfId="209"/>
    <cellStyle name="YearEnd" xfId="210"/>
    <cellStyle name="3232" xfId="211"/>
    <cellStyle name="40% - 强调文字颜色 6 2 7" xfId="212"/>
    <cellStyle name="20% - 强调文字颜色 5 2 2" xfId="213"/>
    <cellStyle name="_Highlight" xfId="214"/>
    <cellStyle name="SubtotalData" xfId="215"/>
    <cellStyle name="Accent5" xfId="216"/>
    <cellStyle name="Accent6" xfId="217"/>
    <cellStyle name="40% - 强调文字颜色 6 11" xfId="218"/>
    <cellStyle name="20% - 强调文字颜色 5 10" xfId="219"/>
    <cellStyle name="Input 7" xfId="220"/>
    <cellStyle name="_Book1_1 2" xfId="221"/>
    <cellStyle name="Accent1 - 60% 6" xfId="222"/>
    <cellStyle name="好_2009年云南省省对下一般性转移支付标准支出测算表 3" xfId="223"/>
    <cellStyle name="Heading 1_TA" xfId="224"/>
    <cellStyle name="差_05潍坊_30云南 2" xfId="225"/>
    <cellStyle name="_TableHead 2" xfId="226"/>
    <cellStyle name="差_05潍坊_30云南 2 2" xfId="227"/>
    <cellStyle name="_Book1_1 2 2" xfId="228"/>
    <cellStyle name="标题1" xfId="229"/>
    <cellStyle name="千位分季_新建 Microsoft Excel 工作表" xfId="230"/>
    <cellStyle name="60% - 强调文字颜色 4 2 2 2 3" xfId="231"/>
    <cellStyle name="差_gdp_小册子（2010）张 4" xfId="232"/>
    <cellStyle name="_Book1_1_S111111-cg 2" xfId="233"/>
    <cellStyle name="20% - 强调文字颜色 4 2 2 3" xfId="234"/>
    <cellStyle name="差_530629_2006年县级财政报表附表 2_4.2010年国家重点生态功能区保护性转移支付生态测算表 2" xfId="235"/>
    <cellStyle name="Input 8" xfId="236"/>
    <cellStyle name="DarkBlue" xfId="237"/>
    <cellStyle name="_Book1_2 2" xfId="238"/>
    <cellStyle name="Accent3_01保工资保运转保民生项目及标准" xfId="239"/>
    <cellStyle name="_TableSuperHead" xfId="240"/>
    <cellStyle name="20% - 强调文字颜色 1 2 5" xfId="241"/>
    <cellStyle name="_Book1_2_S111111-cg 2" xfId="242"/>
    <cellStyle name="_Book1_3" xfId="243"/>
    <cellStyle name="_Comma" xfId="244"/>
    <cellStyle name="解释性文本 10 2" xfId="245"/>
    <cellStyle name="_CurrencySpace" xfId="246"/>
    <cellStyle name="差_2006年分析表 2 2" xfId="247"/>
    <cellStyle name="PSSpacer 6" xfId="248"/>
    <cellStyle name="Neutral 4" xfId="249"/>
    <cellStyle name="Neutral 5" xfId="250"/>
    <cellStyle name="好_2007年地州资金往来对账表 3 2" xfId="251"/>
    <cellStyle name="_SubHeading" xfId="252"/>
    <cellStyle name="_SubHeading 2" xfId="253"/>
    <cellStyle name="60% - Accent6 4" xfId="254"/>
    <cellStyle name="PSChar 2 2 2" xfId="255"/>
    <cellStyle name="20% - 强调文字颜色 3 2 2" xfId="256"/>
    <cellStyle name="常规 204" xfId="257"/>
    <cellStyle name="{Date}" xfId="258"/>
    <cellStyle name="标题 2 2 2 2" xfId="259"/>
    <cellStyle name="标题 2 2 2 3" xfId="260"/>
    <cellStyle name="Arial 12 2" xfId="261"/>
    <cellStyle name="{Z'0000(4 dec)}" xfId="262"/>
    <cellStyle name="_Euro 2" xfId="263"/>
    <cellStyle name="百分比 4 6" xfId="264"/>
    <cellStyle name="_Heading" xfId="265"/>
    <cellStyle name="_Heading 2" xfId="266"/>
    <cellStyle name="_TableRowHead" xfId="267"/>
    <cellStyle name="Linked Cells 3" xfId="268"/>
    <cellStyle name="_Highlight 2" xfId="269"/>
    <cellStyle name="_Multiple" xfId="270"/>
    <cellStyle name="_Multiple 2" xfId="271"/>
    <cellStyle name="_x005f_x000a_386grabber=M" xfId="272"/>
    <cellStyle name="_MultipleSpace 2" xfId="273"/>
    <cellStyle name="Accent2 7 2" xfId="274"/>
    <cellStyle name="PSInt 6" xfId="275"/>
    <cellStyle name="Accent6 - 40% 5" xfId="276"/>
    <cellStyle name="20% - Accent6 9" xfId="277"/>
    <cellStyle name="40% - 强调文字颜色 5 2 7" xfId="278"/>
    <cellStyle name="Accent6 - 40% 5 2" xfId="279"/>
    <cellStyle name="Accent3 50" xfId="280"/>
    <cellStyle name="S24" xfId="281"/>
    <cellStyle name="千位分隔 2 2 7" xfId="282"/>
    <cellStyle name="comma zerodec 2 2" xfId="283"/>
    <cellStyle name="20% - 强调文字颜色 5 3 2" xfId="284"/>
    <cellStyle name="comma zerodec 2 2 2" xfId="285"/>
    <cellStyle name="差_530629_2006年县级财政报表附表 8" xfId="286"/>
    <cellStyle name="Accent6 - 60% 10" xfId="287"/>
    <cellStyle name="20% - 强调文字颜色 4 2 5" xfId="288"/>
    <cellStyle name="_TableRowHead 2" xfId="289"/>
    <cellStyle name="_TableSuperHead 2" xfId="290"/>
    <cellStyle name="强调文字颜色 5 2 12" xfId="291"/>
    <cellStyle name="Accent6 9 2" xfId="292"/>
    <cellStyle name="40% - Accent6 4" xfId="293"/>
    <cellStyle name="Heading 3 2 2" xfId="294"/>
    <cellStyle name="60% - 强调文字颜色 2 2 6" xfId="295"/>
    <cellStyle name="标题 2 2 5" xfId="296"/>
    <cellStyle name="S22 2" xfId="297"/>
    <cellStyle name="{Comma [0]}" xfId="298"/>
    <cellStyle name="{Comma}" xfId="299"/>
    <cellStyle name="差_~4190974 2 4" xfId="300"/>
    <cellStyle name="{Comma} 2" xfId="301"/>
    <cellStyle name="{Thousand [0]}" xfId="302"/>
    <cellStyle name="{Month}" xfId="303"/>
    <cellStyle name="{Thousand [0]} 2" xfId="304"/>
    <cellStyle name="{Month} 2" xfId="305"/>
    <cellStyle name="per.style 2" xfId="306"/>
    <cellStyle name="{Percent}" xfId="307"/>
    <cellStyle name="Fixed 2" xfId="308"/>
    <cellStyle name="{Thousand}" xfId="309"/>
    <cellStyle name="60% - 强调文字颜色 5 2 2 4" xfId="310"/>
    <cellStyle name="常规 21 5" xfId="311"/>
    <cellStyle name="{Thousand} 2" xfId="312"/>
    <cellStyle name="常规_2007年云南省向人大报送政府收支预算表格式编制过程表 2" xfId="313"/>
    <cellStyle name="{Z'0000(1 dec)}" xfId="314"/>
    <cellStyle name="{Z'0000(1 dec)} 2" xfId="315"/>
    <cellStyle name="{Z'0000(4 dec)} 2" xfId="316"/>
    <cellStyle name="40% - 强调文字颜色 3 11" xfId="317"/>
    <cellStyle name="强调文字颜色 2 2 5" xfId="318"/>
    <cellStyle name="Dollar (zero dec) 3" xfId="319"/>
    <cellStyle name="Currency [0] 2 2" xfId="320"/>
    <cellStyle name="20% - 强调文字颜色 3 2 2 3" xfId="321"/>
    <cellStyle name="Accent1 - 20%" xfId="322"/>
    <cellStyle name="强调文字颜色 2 2 2" xfId="323"/>
    <cellStyle name="强调文字颜色 2 2 2 2" xfId="324"/>
    <cellStyle name="InputPercent" xfId="325"/>
    <cellStyle name="Accent1 - 20% 2" xfId="326"/>
    <cellStyle name="20% - Accent1 2 2" xfId="327"/>
    <cellStyle name="链接单元格 3 4" xfId="328"/>
    <cellStyle name="Accent1 - 20% 5" xfId="329"/>
    <cellStyle name="差_05玉溪 2 2" xfId="330"/>
    <cellStyle name="强调文字颜色 2 2 3" xfId="331"/>
    <cellStyle name="S25 2" xfId="332"/>
    <cellStyle name="Dec" xfId="333"/>
    <cellStyle name="20% - Accent2 5" xfId="334"/>
    <cellStyle name="Normal - Style1 2" xfId="335"/>
    <cellStyle name="20% - 强调文字颜色 2 2 2 3" xfId="336"/>
    <cellStyle name="Normal - Style1 3" xfId="337"/>
    <cellStyle name="Normal - Style1 2 2" xfId="338"/>
    <cellStyle name="60% - Accent1 2 2" xfId="339"/>
    <cellStyle name="S26" xfId="340"/>
    <cellStyle name="20% - Accent5 5" xfId="341"/>
    <cellStyle name="Accent3 5 2" xfId="342"/>
    <cellStyle name="20% - Accent6 5" xfId="343"/>
    <cellStyle name="40% - 强调文字颜色 2 2 7" xfId="344"/>
    <cellStyle name="20% - 强调文字颜色 1 2 2 3" xfId="345"/>
    <cellStyle name="强调文字颜色 1 8 2" xfId="346"/>
    <cellStyle name="40% - 强调文字颜色 3 2 7" xfId="347"/>
    <cellStyle name="PSChar 2 2" xfId="348"/>
    <cellStyle name="差_汇总-县级财政报表附表 5" xfId="349"/>
    <cellStyle name="20% - 强调文字颜色 2 2 4" xfId="350"/>
    <cellStyle name="20% - 强调文字颜色 3 2 4" xfId="351"/>
    <cellStyle name="Input Cells 4" xfId="352"/>
    <cellStyle name="20% - 强调文字颜色 5 2 4" xfId="353"/>
    <cellStyle name="S24 3" xfId="354"/>
    <cellStyle name="S19 3" xfId="355"/>
    <cellStyle name="Input 14" xfId="356"/>
    <cellStyle name="Accent6 - 20% 3" xfId="357"/>
    <cellStyle name="Accent3 19 2" xfId="358"/>
    <cellStyle name="Accent5 - 20% 8" xfId="359"/>
    <cellStyle name="Accent6 - 20% 3 2 2" xfId="360"/>
    <cellStyle name="Accent5 - 40% 5 2" xfId="361"/>
    <cellStyle name="New Times Roman 2" xfId="362"/>
    <cellStyle name="Accent3 - 40%" xfId="363"/>
    <cellStyle name="New Times Roman 3" xfId="364"/>
    <cellStyle name="表标题 3 2 2" xfId="365"/>
    <cellStyle name="no dec" xfId="366"/>
    <cellStyle name="Currency1" xfId="367"/>
    <cellStyle name="3f1o_J-Hwang2an" xfId="368"/>
    <cellStyle name="Title 3 2" xfId="369"/>
    <cellStyle name="40% - Accent2 2 2" xfId="370"/>
    <cellStyle name="Dec 2" xfId="371"/>
    <cellStyle name="编号 6" xfId="372"/>
    <cellStyle name="40% - Accent3 2 2" xfId="373"/>
    <cellStyle name="60% - 强调文字颜色 1 2 2 2" xfId="374"/>
    <cellStyle name="百分比 2 10" xfId="375"/>
    <cellStyle name="Normal - Style1 5" xfId="376"/>
    <cellStyle name="Normal - Style1 6" xfId="377"/>
    <cellStyle name="Accent1" xfId="378"/>
    <cellStyle name="Calc Currency (0) 2 2" xfId="379"/>
    <cellStyle name="Accent6 - 20%" xfId="380"/>
    <cellStyle name="Calculation" xfId="381"/>
    <cellStyle name="40% - 强调文字颜色 1 2" xfId="382"/>
    <cellStyle name="汇总 2 4" xfId="383"/>
    <cellStyle name="汇总 2 5" xfId="384"/>
    <cellStyle name="Codes" xfId="385"/>
    <cellStyle name="60% - 强调文字颜色 3 2 7" xfId="386"/>
    <cellStyle name="Percent (0.00)" xfId="387"/>
    <cellStyle name="60% - 强调文字颜色 4 2 7" xfId="388"/>
    <cellStyle name="40% - 强调文字颜色 3 2 2 3" xfId="389"/>
    <cellStyle name="40% - 强调文字颜色 3 2 4" xfId="390"/>
    <cellStyle name="PSDec" xfId="391"/>
    <cellStyle name="40% - 强调文字颜色 4 2 2 3" xfId="392"/>
    <cellStyle name="40% - 强调文字颜色 4 2 4" xfId="393"/>
    <cellStyle name="Mon閠aire [0]_!!!GO" xfId="394"/>
    <cellStyle name="HEADING2 3" xfId="395"/>
    <cellStyle name="Input Cells 2" xfId="396"/>
    <cellStyle name="60% - 强调文字颜色 6 2 7" xfId="397"/>
    <cellStyle name="差 2 2 2 4" xfId="398"/>
    <cellStyle name="标题 2 2 2" xfId="399"/>
    <cellStyle name="Accent2 - 60% 4 2" xfId="400"/>
    <cellStyle name="Codes 2" xfId="401"/>
    <cellStyle name="60% - 强调文字颜色 4 2 2" xfId="402"/>
    <cellStyle name="60% - 强调文字颜色 4 2 4" xfId="403"/>
    <cellStyle name="Explanatory Text 2 2" xfId="404"/>
    <cellStyle name="Accent5 - 40% 6" xfId="405"/>
    <cellStyle name="60% - Accent1 5" xfId="406"/>
    <cellStyle name="60% - Accent2 2 2" xfId="407"/>
    <cellStyle name="margenta-f" xfId="408"/>
    <cellStyle name="Accent5 2 2" xfId="409"/>
    <cellStyle name="60% - Accent3 2 2" xfId="410"/>
    <cellStyle name="Percent [2] 2" xfId="411"/>
    <cellStyle name="Percent [2] 3" xfId="412"/>
    <cellStyle name="Percent [2] 5" xfId="413"/>
    <cellStyle name="60% - Accent4 2 2" xfId="414"/>
    <cellStyle name="部门 2 2 2" xfId="415"/>
    <cellStyle name="60% - Accent5 2 2" xfId="416"/>
    <cellStyle name="常规 2 2 3 27" xfId="417"/>
    <cellStyle name="Norma,_laroux_4_营业在建 (2)_E21" xfId="418"/>
    <cellStyle name="Accent5 6 2" xfId="419"/>
    <cellStyle name="Accent1_01保工资保运转保民生项目及标准" xfId="420"/>
    <cellStyle name="60% - 强调文字颜色 1 2 4" xfId="421"/>
    <cellStyle name="Calc Currency (0) 2" xfId="422"/>
    <cellStyle name="标题 3 2 2 2 4" xfId="423"/>
    <cellStyle name="60% - 强调文字颜色 2 2" xfId="424"/>
    <cellStyle name="InputArea" xfId="425"/>
    <cellStyle name="60% - 强调文字颜色 3 2" xfId="426"/>
    <cellStyle name="60% - 强调文字颜色 3 2 2 3" xfId="427"/>
    <cellStyle name="60% - 强调文字颜色 3 2 4" xfId="428"/>
    <cellStyle name="comma zerodec 2" xfId="429"/>
    <cellStyle name="S0" xfId="430"/>
    <cellStyle name="KPMG Heading 1 2" xfId="431"/>
    <cellStyle name="差_Book1_1 3" xfId="432"/>
    <cellStyle name="InputData 2" xfId="433"/>
    <cellStyle name="Percent (0.0)" xfId="434"/>
    <cellStyle name="差_05潍坊" xfId="435"/>
    <cellStyle name="KPMG Heading 2 2" xfId="436"/>
    <cellStyle name="ul" xfId="437"/>
    <cellStyle name="ul 2" xfId="438"/>
    <cellStyle name="Heading 2+ 2" xfId="439"/>
    <cellStyle name="输出 10" xfId="440"/>
    <cellStyle name="60% - 强调文字颜色 6 2 2 3" xfId="441"/>
    <cellStyle name="60% - 强调文字颜色 6 2 4" xfId="442"/>
    <cellStyle name="KPMG Heading 3 2" xfId="443"/>
    <cellStyle name="部门 3" xfId="444"/>
    <cellStyle name="部门 5" xfId="445"/>
    <cellStyle name="Moneda_96 Risk" xfId="446"/>
    <cellStyle name="常规 10 2 3 2 2" xfId="447"/>
    <cellStyle name="Accent5 - 60% 4 2" xfId="448"/>
    <cellStyle name="Grey 3" xfId="449"/>
    <cellStyle name="差_2006年基础数据 2 2" xfId="450"/>
    <cellStyle name="Accent1 - 40% 5" xfId="451"/>
    <cellStyle name="标题1 2" xfId="452"/>
    <cellStyle name="标题1 3" xfId="453"/>
    <cellStyle name="标题1 4" xfId="454"/>
    <cellStyle name="Accent1 - 60%" xfId="455"/>
    <cellStyle name="Accent1 - 60% 2" xfId="456"/>
    <cellStyle name="差_2008计算资料（8月5）" xfId="457"/>
    <cellStyle name="Accent3 - 60% 3" xfId="458"/>
    <cellStyle name="常规 8 2 2" xfId="459"/>
    <cellStyle name="HEADING1" xfId="460"/>
    <cellStyle name="Date 3" xfId="461"/>
    <cellStyle name="Currency [0]_!!!GO" xfId="462"/>
    <cellStyle name="超级链接" xfId="463"/>
    <cellStyle name="Accent1 6 2" xfId="464"/>
    <cellStyle name="Input [yellow] 5" xfId="465"/>
    <cellStyle name="Accent2" xfId="466"/>
    <cellStyle name="百分比 2 2 6" xfId="467"/>
    <cellStyle name="Accent2 - 40% 2 2 2" xfId="468"/>
    <cellStyle name="Accent2 - 40% 5" xfId="469"/>
    <cellStyle name="Warning Text 3 2" xfId="470"/>
    <cellStyle name="Accent5 - 20% 2 2 2" xfId="471"/>
    <cellStyle name="PSHeading 2 2" xfId="472"/>
    <cellStyle name="Comma [0] 3 2" xfId="473"/>
    <cellStyle name="Accent2 - 60% 5" xfId="474"/>
    <cellStyle name="Accent2 2 2 2" xfId="475"/>
    <cellStyle name="表标题 2" xfId="476"/>
    <cellStyle name="Column Headings" xfId="477"/>
    <cellStyle name="好_Book1_1_Book1_Book1_Book1" xfId="478"/>
    <cellStyle name="Column Headings 2" xfId="479"/>
    <cellStyle name="好_Book1_1_Book1_Book1_Book1 2" xfId="480"/>
    <cellStyle name="Total 2" xfId="481"/>
    <cellStyle name="S6 2 2" xfId="482"/>
    <cellStyle name="Accent2_01保工资保运转保民生项目及标准" xfId="483"/>
    <cellStyle name="Millares [0]_96 Risk" xfId="484"/>
    <cellStyle name="强调 3 8" xfId="485"/>
    <cellStyle name="Accent3 - 40% 10" xfId="486"/>
    <cellStyle name="Accent3 - 40% 2" xfId="487"/>
    <cellStyle name="Linked Cells 2" xfId="488"/>
    <cellStyle name="Accent3 - 60%" xfId="489"/>
    <cellStyle name="常规 2 3 4 2" xfId="490"/>
    <cellStyle name="t_HVAC Equipment (3) 2" xfId="491"/>
    <cellStyle name="差_RESULTS 2" xfId="492"/>
    <cellStyle name="Link" xfId="493"/>
    <cellStyle name="Accent3 - 60% 5" xfId="494"/>
    <cellStyle name="Link 2" xfId="495"/>
    <cellStyle name="KPMG Normal" xfId="496"/>
    <cellStyle name="통화 [0]_BOILER-CO1" xfId="497"/>
    <cellStyle name="Input [yellow] 2 2" xfId="498"/>
    <cellStyle name="Input [yellow] 2 3" xfId="499"/>
    <cellStyle name="Grey 5 2" xfId="500"/>
    <cellStyle name="Accent3 6 2" xfId="501"/>
    <cellStyle name="标题 10 2" xfId="502"/>
    <cellStyle name="Accent6 2 4" xfId="503"/>
    <cellStyle name="S0 3" xfId="504"/>
    <cellStyle name="Linked Cell 4" xfId="505"/>
    <cellStyle name="标题 4 2 5" xfId="506"/>
    <cellStyle name="捠壿 [0.00]_Region Orders (2)" xfId="507"/>
    <cellStyle name="Fixed" xfId="508"/>
    <cellStyle name="PSSpacer" xfId="509"/>
    <cellStyle name="PSSpacer 2" xfId="510"/>
    <cellStyle name="好_530629_2006年县级财政报表附表 5" xfId="511"/>
    <cellStyle name="Accent4 - 60% 5" xfId="512"/>
    <cellStyle name="常规 23 5" xfId="513"/>
    <cellStyle name="百分比 10 3 4" xfId="514"/>
    <cellStyle name="差_Book1_S111111-cg_Book1_Book1_Book1" xfId="515"/>
    <cellStyle name="Date 2 3" xfId="516"/>
    <cellStyle name="好_2008计算资料（8月5）" xfId="517"/>
    <cellStyle name="表标题 2 3" xfId="518"/>
    <cellStyle name="PSHeading 5" xfId="519"/>
    <cellStyle name="Accent4 50" xfId="520"/>
    <cellStyle name="标题 4 2 2 2 4" xfId="521"/>
    <cellStyle name="Accent5 - 20%" xfId="522"/>
    <cellStyle name="好_Book1_2_Book1" xfId="523"/>
    <cellStyle name="Accent5 - 20% 2" xfId="524"/>
    <cellStyle name="HEADING2" xfId="525"/>
    <cellStyle name="Output Amounts" xfId="526"/>
    <cellStyle name="British Pound" xfId="527"/>
    <cellStyle name="British Pound 2" xfId="528"/>
    <cellStyle name="Accent6 - 40% 7" xfId="529"/>
    <cellStyle name="Accent5 50" xfId="530"/>
    <cellStyle name="Note 8" xfId="531"/>
    <cellStyle name="Accent6 - 40%" xfId="532"/>
    <cellStyle name="Accent6 - 40% 2" xfId="533"/>
    <cellStyle name="Lines Fill" xfId="534"/>
    <cellStyle name="Lines Fill 2" xfId="535"/>
    <cellStyle name="Accent6 - 60%" xfId="536"/>
    <cellStyle name="Accent6 - 60% 2" xfId="537"/>
    <cellStyle name="Accent6 - 60% 5" xfId="538"/>
    <cellStyle name="KPMG Normal Text 2" xfId="539"/>
    <cellStyle name="Normal (no,)" xfId="540"/>
    <cellStyle name="标题 4 2 7" xfId="541"/>
    <cellStyle name="Accent6 20 2" xfId="542"/>
    <cellStyle name="Normal (no,) 2" xfId="543"/>
    <cellStyle name="ÅëÈ­ [0]_TestResults" xfId="544"/>
    <cellStyle name="编号 2 3" xfId="545"/>
    <cellStyle name="InputData" xfId="546"/>
    <cellStyle name="InputDate" xfId="547"/>
    <cellStyle name="百分比 4 4 2" xfId="548"/>
    <cellStyle name="Accent6 6 2" xfId="549"/>
    <cellStyle name="Accent6_01保工资保运转保民生项目及标准" xfId="550"/>
    <cellStyle name="ÅëÈ­_TestResults" xfId="551"/>
    <cellStyle name="ANALYST" xfId="552"/>
    <cellStyle name="ANALYST 2" xfId="553"/>
    <cellStyle name="args.style 2" xfId="554"/>
    <cellStyle name="Arial 10" xfId="555"/>
    <cellStyle name="Arial 12" xfId="556"/>
    <cellStyle name="Calc Currency (0)" xfId="557"/>
    <cellStyle name="Calculation 2 2" xfId="558"/>
    <cellStyle name="Calculation 5" xfId="559"/>
    <cellStyle name="Check Cell" xfId="560"/>
    <cellStyle name="Check Cell 2 2" xfId="561"/>
    <cellStyle name="Check Cell 5" xfId="562"/>
    <cellStyle name="Column$Headings" xfId="563"/>
    <cellStyle name="Column$Headings 2" xfId="564"/>
    <cellStyle name="Comma [0]" xfId="565"/>
    <cellStyle name="Comma [0] 2 2" xfId="566"/>
    <cellStyle name="Comma [0] 2 5" xfId="567"/>
    <cellStyle name="Comma [0] 4 2" xfId="568"/>
    <cellStyle name="Comma [0]_!!!GO" xfId="569"/>
    <cellStyle name="Comma(1) 2" xfId="570"/>
    <cellStyle name="Comma_!!!GO" xfId="571"/>
    <cellStyle name="Currency [0] 2" xfId="572"/>
    <cellStyle name="Currency_!!!GO" xfId="573"/>
    <cellStyle name="Currency1 2" xfId="574"/>
    <cellStyle name="Currency1 2 2 2" xfId="575"/>
    <cellStyle name="Euro" xfId="576"/>
    <cellStyle name="Date 2" xfId="577"/>
    <cellStyle name="Date 2 2 2" xfId="578"/>
    <cellStyle name="Date 2 2 5" xfId="579"/>
    <cellStyle name="Dollar (zero dec) 2" xfId="580"/>
    <cellStyle name="Yen" xfId="581"/>
    <cellStyle name="Double Accounting" xfId="582"/>
    <cellStyle name="Double Accounting 2" xfId="583"/>
    <cellStyle name="Euro 2" xfId="584"/>
    <cellStyle name="差_Book1_Book1_Book1_Book1 2" xfId="585"/>
    <cellStyle name="Explanatory Text 5" xfId="586"/>
    <cellStyle name="Followed Hyperlink" xfId="587"/>
    <cellStyle name="PSDec 2" xfId="588"/>
    <cellStyle name="PSDec 2 2" xfId="589"/>
    <cellStyle name="PSDec 2 2 2" xfId="590"/>
    <cellStyle name="Grey 2" xfId="591"/>
    <cellStyle name="Millares_96 Risk" xfId="592"/>
    <cellStyle name="Grey 5" xfId="593"/>
    <cellStyle name="差_Book1" xfId="594"/>
    <cellStyle name="PSHeading 2" xfId="595"/>
    <cellStyle name="千位分隔 13" xfId="596"/>
    <cellStyle name="Header1" xfId="597"/>
    <cellStyle name="Header1 3" xfId="598"/>
    <cellStyle name="Header1 4" xfId="599"/>
    <cellStyle name="Header2" xfId="600"/>
    <cellStyle name="Header2 3" xfId="601"/>
    <cellStyle name="Header2 4" xfId="602"/>
    <cellStyle name="Heading 1 2 2" xfId="603"/>
    <cellStyle name="Heading 1 5" xfId="604"/>
    <cellStyle name="Heading 2 2 2" xfId="605"/>
    <cellStyle name="Heading 3 5" xfId="606"/>
    <cellStyle name="Heading 4 2 2" xfId="607"/>
    <cellStyle name="Hyperlink" xfId="608"/>
    <cellStyle name="Input [yellow] 2" xfId="609"/>
    <cellStyle name="Input [yellow] 4" xfId="610"/>
    <cellStyle name="Input [yellow] 5 2" xfId="611"/>
    <cellStyle name="Input 2 2" xfId="612"/>
    <cellStyle name="Input_2008年经营目标预算审核明细表final" xfId="613"/>
    <cellStyle name="InputInfo" xfId="614"/>
    <cellStyle name="InputInfo 2" xfId="615"/>
    <cellStyle name="KPMG Heading 1" xfId="616"/>
    <cellStyle name="KPMG Heading 2" xfId="617"/>
    <cellStyle name="KPMG Heading 3" xfId="618"/>
    <cellStyle name="KPMG Heading 4" xfId="619"/>
    <cellStyle name="KPMG Heading 4 2" xfId="620"/>
    <cellStyle name="Linked Cell 5" xfId="621"/>
    <cellStyle name="margenta-f 2" xfId="622"/>
    <cellStyle name="Milliers_!!!GO" xfId="623"/>
    <cellStyle name="Moneda [0]_96 Risk" xfId="624"/>
    <cellStyle name="Month" xfId="625"/>
    <cellStyle name="no dec 2" xfId="626"/>
    <cellStyle name="no dec 2 2 2" xfId="627"/>
    <cellStyle name="Pourcentage_pldt" xfId="628"/>
    <cellStyle name="Note 2 2" xfId="629"/>
    <cellStyle name="百分比 13 2" xfId="630"/>
    <cellStyle name="Output 2 2" xfId="631"/>
    <cellStyle name="标题 3 2 2 4" xfId="632"/>
    <cellStyle name="Output 5" xfId="633"/>
    <cellStyle name="Output Amounts 2" xfId="634"/>
    <cellStyle name="标题 1 2 5" xfId="635"/>
    <cellStyle name="PctLine" xfId="636"/>
    <cellStyle name="PctLine 2" xfId="637"/>
    <cellStyle name="Percent (0.0) 2" xfId="638"/>
    <cellStyle name="Percent (0.00) 2" xfId="639"/>
    <cellStyle name="Percent [2]" xfId="640"/>
    <cellStyle name="PSChar" xfId="641"/>
    <cellStyle name="PSChar 2" xfId="642"/>
    <cellStyle name="PSDate" xfId="643"/>
    <cellStyle name="PSDate 2" xfId="644"/>
    <cellStyle name="PSDate 3" xfId="645"/>
    <cellStyle name="PSHeading 4" xfId="646"/>
    <cellStyle name="PSSpacer 2 3" xfId="647"/>
    <cellStyle name="PSInt" xfId="648"/>
    <cellStyle name="PSInt 2" xfId="649"/>
    <cellStyle name="PSInt 2 2 2" xfId="650"/>
    <cellStyle name="RowLevel_0" xfId="651"/>
    <cellStyle name="S5 3" xfId="652"/>
    <cellStyle name="SAPBEXHLevel1_Budget format (28_08_2003)" xfId="653"/>
    <cellStyle name="S20" xfId="654"/>
    <cellStyle name="S15" xfId="655"/>
    <cellStyle name="S20 3" xfId="656"/>
    <cellStyle name="S15 3" xfId="657"/>
    <cellStyle name="S22 3" xfId="658"/>
    <cellStyle name="S25 2 2" xfId="659"/>
    <cellStyle name="S26 2 2" xfId="660"/>
    <cellStyle name="标题 3 2 5" xfId="661"/>
    <cellStyle name="S5" xfId="662"/>
    <cellStyle name="S6" xfId="663"/>
    <cellStyle name="好_07临沂_小册子（2010）张 2 2" xfId="664"/>
    <cellStyle name="S7 2 2" xfId="665"/>
    <cellStyle name="Salomon Logo 2" xfId="666"/>
    <cellStyle name="Sheet Head" xfId="667"/>
    <cellStyle name="Sheet Head 2" xfId="668"/>
    <cellStyle name="Single Accounting" xfId="669"/>
    <cellStyle name="Single Accounting 2" xfId="670"/>
    <cellStyle name="sstot 4" xfId="671"/>
    <cellStyle name="Standard_AREAS" xfId="672"/>
    <cellStyle name="SubtotalData 2" xfId="673"/>
    <cellStyle name="常规 2 3 2 5 3" xfId="674"/>
    <cellStyle name="Times 10" xfId="675"/>
    <cellStyle name="Times 10 2" xfId="676"/>
    <cellStyle name="Times 12" xfId="677"/>
    <cellStyle name="Total" xfId="678"/>
    <cellStyle name="Total 3" xfId="679"/>
    <cellStyle name="表标题 5" xfId="680"/>
    <cellStyle name="Warning Text 5" xfId="681"/>
    <cellStyle name="YearEnd 2" xfId="682"/>
    <cellStyle name="Yen 2" xfId="683"/>
    <cellStyle name="百分比 10" xfId="684"/>
    <cellStyle name="差_行政公检法测算_民生政策最低支出需求_财力性转移支付2010年预算参考数 6" xfId="685"/>
    <cellStyle name="百分比 2 2 2 2" xfId="686"/>
    <cellStyle name="百分比 2 5 2" xfId="687"/>
    <cellStyle name="标题1 2 2 2" xfId="688"/>
    <cellStyle name="常规 16 3" xfId="689"/>
    <cellStyle name="常规 16 4" xfId="690"/>
    <cellStyle name="捠壿_Region Orders (2)" xfId="691"/>
    <cellStyle name="编号 2" xfId="692"/>
    <cellStyle name="编号 4" xfId="693"/>
    <cellStyle name="标题 1 2" xfId="694"/>
    <cellStyle name="标题 1 2 2 2 2" xfId="695"/>
    <cellStyle name="标题 2 2 2 2 2" xfId="696"/>
    <cellStyle name="标题 3 2" xfId="697"/>
    <cellStyle name="标题 4 2" xfId="698"/>
    <cellStyle name="标题 4 2 2 3" xfId="699"/>
    <cellStyle name="千位分隔 3 3" xfId="700"/>
    <cellStyle name="标题 5" xfId="701"/>
    <cellStyle name="标题 5 2 3" xfId="702"/>
    <cellStyle name="解释性文本 2 5" xfId="703"/>
    <cellStyle name="部门 2" xfId="704"/>
    <cellStyle name="强调文字颜色 3 9 2" xfId="705"/>
    <cellStyle name="常规 4 2 2 2 2" xfId="706"/>
    <cellStyle name="千位分隔 2 2 2 3" xfId="707"/>
    <cellStyle name="超级链接 5" xfId="708"/>
    <cellStyle name="好_Book1_2_Book1 2" xfId="709"/>
    <cellStyle name="霓付 [0]_ +Foil &amp; -FOIL &amp; PAPER" xfId="710"/>
    <cellStyle name="常规 2 3 2 5 14" xfId="711"/>
    <cellStyle name="钎霖_4岿角利" xfId="712"/>
    <cellStyle name="差_Book1_S111111-cg_Book1_Book1 2" xfId="713"/>
    <cellStyle name="强调 2 2 2" xfId="714"/>
    <cellStyle name="常规 23 21" xfId="715"/>
    <cellStyle name="强调文字颜色 4 2" xfId="716"/>
    <cellStyle name="差_2006年在职人员情况 2 2" xfId="717"/>
    <cellStyle name="差_2007年地州资金往来对账表 3 2" xfId="718"/>
    <cellStyle name="未定义 5" xfId="719"/>
    <cellStyle name="未定义 6" xfId="720"/>
    <cellStyle name="콤마_BOILER-CO1" xfId="721"/>
    <cellStyle name="好_2006年基础数据 2 2" xfId="722"/>
    <cellStyle name="好_03昭通 2_5.2010年云南省国家一般生态功能区转移支付补助测算表（州市本级） 2" xfId="723"/>
    <cellStyle name="强调文字颜色 4 2 2 2" xfId="724"/>
    <cellStyle name="货币 3" xfId="725"/>
    <cellStyle name="输入 2 5" xfId="726"/>
    <cellStyle name="差_2014年横排表" xfId="727"/>
    <cellStyle name="好_530629_2006年县级财政报表附表 3 2" xfId="728"/>
    <cellStyle name="差_21-22" xfId="729"/>
    <cellStyle name="强调 1 7" xfId="730"/>
    <cellStyle name="强调文字颜色 3 2" xfId="731"/>
    <cellStyle name="差_Book1_1_Book1" xfId="732"/>
    <cellStyle name="货币[0] 2" xfId="733"/>
    <cellStyle name="差_RESULTS" xfId="734"/>
    <cellStyle name="数量 3" xfId="735"/>
    <cellStyle name="货币 2 3" xfId="736"/>
    <cellStyle name="千位[0]_ 方正PC" xfId="737"/>
    <cellStyle name="常规 93" xfId="738"/>
    <cellStyle name="日期 3" xfId="739"/>
    <cellStyle name="差_样表_2.2010年云南省生态功能区转移支付总表 2" xfId="740"/>
    <cellStyle name="常规_exceltmp1 2 2" xfId="741"/>
    <cellStyle name="昗弨_Pacific Region P&amp;L" xfId="742"/>
    <cellStyle name="货币 2" xfId="743"/>
    <cellStyle name="货币 2 2" xfId="744"/>
    <cellStyle name="数量 2" xfId="745"/>
    <cellStyle name="数量 2 2" xfId="746"/>
    <cellStyle name="超链接 4 2" xfId="747"/>
    <cellStyle name="千位分隔 13 2" xfId="748"/>
    <cellStyle name="常规 10 2 2" xfId="749"/>
    <cellStyle name="检查单元格 2 5" xfId="750"/>
    <cellStyle name="好_奖励补助测算7.25 (version 1) (version 1) 2 4" xfId="751"/>
    <cellStyle name="常规 10 10" xfId="752"/>
    <cellStyle name="好 2 2 3" xfId="753"/>
    <cellStyle name="好_2010年标准财政收入 2" xfId="754"/>
    <cellStyle name="汇总 2 6" xfId="755"/>
    <cellStyle name="强调文字颜色 4 2 4" xfId="756"/>
    <cellStyle name="小数 2 3" xfId="757"/>
    <cellStyle name="常规_2004年基金预算(二稿)" xfId="758"/>
    <cellStyle name="强调文字颜色 1 2 5" xfId="759"/>
    <cellStyle name="常规_2007年云南省向人大报送政府收支预算表格式编制过程表 2 3 2" xfId="760"/>
    <cellStyle name="好_2014年横排表 2" xfId="761"/>
    <cellStyle name="常规 9 2" xfId="762"/>
    <cellStyle name="常规 3 3 2 3" xfId="763"/>
    <cellStyle name="借出原因 6" xfId="764"/>
    <cellStyle name="千位分隔 11" xfId="765"/>
    <cellStyle name="链接单元格 2 2 3" xfId="766"/>
    <cellStyle name="分级显示行_1_13区汇总" xfId="767"/>
    <cellStyle name="常规 10" xfId="768"/>
    <cellStyle name="千位分隔 8 2" xfId="769"/>
    <cellStyle name="常规 2 2 2 5" xfId="770"/>
    <cellStyle name="常规 2 3 2 2 2" xfId="771"/>
    <cellStyle name="常规 2 46" xfId="772"/>
    <cellStyle name="常规 66" xfId="773"/>
    <cellStyle name="常规_2007年云南省向人大报送政府收支预算表格式编制过程表" xfId="774"/>
    <cellStyle name="常规_exceltmp1 2 2 2" xfId="775"/>
    <cellStyle name="常规_附件2：二维表" xfId="776"/>
    <cellStyle name="超链接 2" xfId="777"/>
    <cellStyle name="分级显示列_1_Book1" xfId="778"/>
    <cellStyle name="归盒啦_95" xfId="779"/>
    <cellStyle name="日期 2 2" xfId="780"/>
    <cellStyle name="数字_03昭通市" xfId="781"/>
    <cellStyle name="强调文字颜色 6 2 4" xfId="782"/>
    <cellStyle name="千位分隔 3 4 2" xfId="783"/>
    <cellStyle name="千位分隔 3 8" xfId="784"/>
    <cellStyle name="商品名称 4" xfId="785"/>
    <cellStyle name="日期 2" xfId="786"/>
    <cellStyle name="借出原因 2" xfId="787"/>
    <cellStyle name="借出原因 3" xfId="788"/>
    <cellStyle name="借出原因 4" xfId="789"/>
    <cellStyle name="适中 2 2 3" xfId="790"/>
    <cellStyle name="输入 2 2 3" xfId="791"/>
    <cellStyle name="霓付_ +Foil &amp; -FOIL &amp; PAPER" xfId="792"/>
    <cellStyle name="汇总 2" xfId="793"/>
    <cellStyle name="汇总 2 2 3" xfId="794"/>
    <cellStyle name="计算 2 2 3" xfId="795"/>
    <cellStyle name="计算 2 5" xfId="796"/>
    <cellStyle name="检查单元格 2 2 3" xfId="797"/>
    <cellStyle name="警告文本 2 5" xfId="798"/>
    <cellStyle name="链接单元格 2 5" xfId="799"/>
    <cellStyle name="烹拳 [0]_ +Foil &amp; -FOIL &amp; PAPER" xfId="800"/>
    <cellStyle name="烹拳_ +Foil &amp; -FOIL &amp; PAPER" xfId="801"/>
    <cellStyle name="千分位[0]_ 白土" xfId="802"/>
    <cellStyle name="千分位_ 白土" xfId="803"/>
    <cellStyle name="千位分隔 12 2" xfId="804"/>
    <cellStyle name="千位分隔 17 3" xfId="805"/>
    <cellStyle name="千位分隔 23" xfId="806"/>
    <cellStyle name="千位分隔 2 11" xfId="807"/>
    <cellStyle name="千位分隔 2 2 2" xfId="808"/>
    <cellStyle name="千位分隔 6 5" xfId="809"/>
    <cellStyle name="千位分隔[0] 2 2 5" xfId="810"/>
    <cellStyle name="千位分隔[0] 3" xfId="811"/>
    <cellStyle name="千位分隔[0] 4" xfId="812"/>
    <cellStyle name="千位分隔[0] 5" xfId="813"/>
    <cellStyle name="千位分隔[0] 5 4" xfId="814"/>
    <cellStyle name="强调 1 2" xfId="815"/>
    <cellStyle name="强调 1 2 4" xfId="816"/>
    <cellStyle name="强调 2 2" xfId="817"/>
    <cellStyle name="强调 2 5" xfId="818"/>
    <cellStyle name="强调 3 2" xfId="819"/>
    <cellStyle name="强调文字颜色 1 2 12" xfId="820"/>
    <cellStyle name="强调文字颜色 3 2 12" xfId="821"/>
    <cellStyle name="强调文字颜色 3 2 2 2" xfId="822"/>
    <cellStyle name="强调文字颜色 5 2" xfId="823"/>
    <cellStyle name="强调文字颜色 5 2 4" xfId="824"/>
    <cellStyle name="强调文字颜色 6 2 12" xfId="825"/>
    <cellStyle name="适中 2 5" xfId="826"/>
    <cellStyle name="日期 4" xfId="827"/>
    <cellStyle name="商品名称" xfId="828"/>
    <cellStyle name="商品名称 2" xfId="829"/>
    <cellStyle name="商品名称 3" xfId="830"/>
    <cellStyle name="输出 2 2 3" xfId="831"/>
    <cellStyle name="输出 2 5" xfId="832"/>
    <cellStyle name="数量 4" xfId="833"/>
    <cellStyle name="隨後的超連結_2004 Projection(9+3)v2" xfId="834"/>
    <cellStyle name="未定义 2" xfId="835"/>
    <cellStyle name="一般_PL122005F" xfId="836"/>
    <cellStyle name="寘嬫愗傝 [0.00]_Region Orders (2)" xfId="837"/>
    <cellStyle name="注释 2 5" xfId="838"/>
    <cellStyle name="콤마 [0]_BOILER-CO1" xfId="839"/>
    <cellStyle name="표준_0N-HANDLING " xfId="840"/>
    <cellStyle name="常规_exceltmp1" xfId="841"/>
    <cellStyle name="Normal" xfId="842"/>
  </cellStyles>
  <dxfs count="4">
    <dxf>
      <font>
        <b val="1"/>
        <i val="0"/>
      </font>
    </dxf>
    <dxf>
      <font>
        <color indexed="9"/>
      </font>
    </dxf>
    <dxf>
      <font>
        <color theme="0"/>
      </font>
    </dxf>
    <dxf>
      <font>
        <color indexed="1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3.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02&#24179;&#34913;&#22788;\01&#36130;&#21147;&#21450;&#39044;&#20915;&#31639;&#25253;&#21578;\2015&#24180;\&#20915;&#31639;\A\&#32032;&#26448;\2105&#20840;&#30465;&#22522;&#37329;&#39044;&#3163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2&#24179;&#34913;&#22788;\01&#36130;&#21147;&#21450;&#39044;&#20915;&#31639;&#25253;&#21578;\2015&#24180;\&#39044;&#31639;&#32534;&#21046;\&#24180;&#21021;&#20154;&#20195;&#20250;\2105&#20840;&#30465;&#22522;&#37329;&#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032;&#24314;&#25991;&#20214;&#22841;\&#26032;&#24314;&#25991;&#20214;&#22841;%20(2)\2015&#24180;&#39044;&#31639;&#65288;&#33609;&#26696;&#65289;\&#39044;&#31639;&#33609;&#26696;\2014&#24180;\2015&#24180;&#39044;&#31639;&#65288;&#33609;&#26696;&#65289;\&#39044;&#31639;&#33609;&#26696;\2105&#20840;&#30465;&#22522;&#37329;&#39044;&#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B11"/>
  <sheetViews>
    <sheetView workbookViewId="0">
      <selection activeCell="A1" sqref="A1"/>
    </sheetView>
  </sheetViews>
  <sheetFormatPr defaultColWidth="9" defaultRowHeight="14.25" outlineLevelCol="1"/>
  <sheetData>
    <row r="2" spans="1:2">
      <c r="A2" t="s">
        <v>0</v>
      </c>
      <c r="B2" t="s">
        <v>1</v>
      </c>
    </row>
    <row r="3" spans="1:2">
      <c r="A3" t="s">
        <v>2</v>
      </c>
      <c r="B3" t="s">
        <v>1</v>
      </c>
    </row>
    <row r="4" spans="1:2">
      <c r="A4" t="s">
        <v>3</v>
      </c>
      <c r="B4" t="s">
        <v>4</v>
      </c>
    </row>
    <row r="5" spans="1:2">
      <c r="A5" t="s">
        <v>5</v>
      </c>
      <c r="B5" t="s">
        <v>4</v>
      </c>
    </row>
    <row r="6" spans="1:2">
      <c r="A6" t="s">
        <v>6</v>
      </c>
      <c r="B6" t="s">
        <v>7</v>
      </c>
    </row>
    <row r="7" spans="1:2">
      <c r="A7" t="s">
        <v>8</v>
      </c>
      <c r="B7">
        <v>5</v>
      </c>
    </row>
    <row r="8" spans="1:2">
      <c r="A8" t="s">
        <v>9</v>
      </c>
      <c r="B8">
        <v>1</v>
      </c>
    </row>
    <row r="9" spans="1:2">
      <c r="A9" t="s">
        <v>10</v>
      </c>
      <c r="B9">
        <v>6</v>
      </c>
    </row>
    <row r="10" spans="1:2">
      <c r="A10" t="s">
        <v>11</v>
      </c>
      <c r="B10" t="s">
        <v>12</v>
      </c>
    </row>
    <row r="11" spans="1:2">
      <c r="A11" t="s">
        <v>13</v>
      </c>
      <c r="B11" t="s">
        <v>14</v>
      </c>
    </row>
  </sheetData>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1267"/>
  <sheetViews>
    <sheetView showZeros="0" workbookViewId="0">
      <selection activeCell="L30" sqref="L30"/>
    </sheetView>
  </sheetViews>
  <sheetFormatPr defaultColWidth="9" defaultRowHeight="14.25" outlineLevelCol="7"/>
  <cols>
    <col min="1" max="1" width="35.75" customWidth="1"/>
    <col min="2" max="2" width="9.5" customWidth="1"/>
    <col min="3" max="3" width="11.25" customWidth="1"/>
    <col min="4" max="4" width="8.875" customWidth="1"/>
    <col min="5" max="5" width="38.75" customWidth="1"/>
    <col min="6" max="6" width="8.75" customWidth="1"/>
    <col min="7" max="7" width="8" customWidth="1"/>
    <col min="8" max="8" width="9.625" customWidth="1"/>
    <col min="9" max="9" width="12.625"/>
  </cols>
  <sheetData>
    <row r="1" ht="31.5" spans="1:8">
      <c r="A1" s="303" t="s">
        <v>2605</v>
      </c>
      <c r="B1" s="303"/>
      <c r="C1" s="303"/>
      <c r="D1" s="303"/>
      <c r="E1" s="303"/>
      <c r="F1" s="303"/>
      <c r="G1" s="303"/>
      <c r="H1" s="303"/>
    </row>
    <row r="2" ht="21" customHeight="1" spans="1:8">
      <c r="A2" s="287" t="s">
        <v>2606</v>
      </c>
      <c r="B2" s="304"/>
      <c r="C2" s="304"/>
      <c r="D2" s="304"/>
      <c r="E2" s="304"/>
      <c r="F2" s="304"/>
      <c r="G2" s="305"/>
      <c r="H2" s="304" t="s">
        <v>2607</v>
      </c>
    </row>
    <row r="3" spans="1:8">
      <c r="A3" s="306" t="s">
        <v>2608</v>
      </c>
      <c r="B3" s="307" t="s">
        <v>32</v>
      </c>
      <c r="C3" s="308" t="s">
        <v>2609</v>
      </c>
      <c r="D3" s="308"/>
      <c r="E3" s="306" t="s">
        <v>2610</v>
      </c>
      <c r="F3" s="307" t="s">
        <v>32</v>
      </c>
      <c r="G3" s="308" t="s">
        <v>2609</v>
      </c>
      <c r="H3" s="308"/>
    </row>
    <row r="4" ht="28.5" spans="1:8">
      <c r="A4" s="309"/>
      <c r="B4" s="307"/>
      <c r="C4" s="307" t="s">
        <v>129</v>
      </c>
      <c r="D4" s="307" t="s">
        <v>2611</v>
      </c>
      <c r="E4" s="309"/>
      <c r="F4" s="307"/>
      <c r="G4" s="307" t="s">
        <v>129</v>
      </c>
      <c r="H4" s="307" t="s">
        <v>2611</v>
      </c>
    </row>
    <row r="5" spans="1:8">
      <c r="A5" s="310" t="s">
        <v>2612</v>
      </c>
      <c r="B5" s="307"/>
      <c r="C5" s="307"/>
      <c r="D5" s="311" t="str">
        <f t="shared" ref="D5:D14" si="0">IF(OR(VALUE(C5)=0,ISERROR(C5/B5-1)),"",C5/B5-1)</f>
        <v/>
      </c>
      <c r="E5" s="312" t="s">
        <v>2467</v>
      </c>
      <c r="F5" s="313"/>
      <c r="G5" s="314"/>
      <c r="H5" s="311" t="str">
        <f t="shared" ref="H5:H15" si="1">IF(OR(VALUE(G5)=0,ISERROR(G5/F5-1)),"",G5/F5-1)</f>
        <v/>
      </c>
    </row>
    <row r="6" spans="1:8">
      <c r="A6" s="315" t="s">
        <v>2613</v>
      </c>
      <c r="B6" s="315"/>
      <c r="C6" s="315"/>
      <c r="D6" s="311" t="str">
        <f t="shared" si="0"/>
        <v/>
      </c>
      <c r="E6" s="312" t="s">
        <v>2468</v>
      </c>
      <c r="F6" s="316"/>
      <c r="G6" s="317"/>
      <c r="H6" s="311" t="str">
        <f t="shared" si="1"/>
        <v/>
      </c>
    </row>
    <row r="7" ht="23.25" customHeight="1" spans="1:8">
      <c r="A7" s="315" t="s">
        <v>2614</v>
      </c>
      <c r="B7" s="315"/>
      <c r="C7" s="315"/>
      <c r="D7" s="311" t="str">
        <f t="shared" si="0"/>
        <v/>
      </c>
      <c r="E7" s="312" t="s">
        <v>2469</v>
      </c>
      <c r="F7" s="315"/>
      <c r="G7" s="317"/>
      <c r="H7" s="311" t="str">
        <f t="shared" si="1"/>
        <v/>
      </c>
    </row>
    <row r="8" spans="1:8">
      <c r="A8" s="315" t="s">
        <v>2615</v>
      </c>
      <c r="B8" s="315"/>
      <c r="C8" s="315"/>
      <c r="D8" s="311" t="str">
        <f t="shared" si="0"/>
        <v/>
      </c>
      <c r="E8" s="312" t="s">
        <v>2470</v>
      </c>
      <c r="F8" s="318"/>
      <c r="G8" s="317"/>
      <c r="H8" s="311" t="str">
        <f t="shared" si="1"/>
        <v/>
      </c>
    </row>
    <row r="9" spans="1:8">
      <c r="A9" s="315" t="s">
        <v>2616</v>
      </c>
      <c r="B9" s="315"/>
      <c r="C9" s="317"/>
      <c r="D9" s="311" t="str">
        <f t="shared" si="0"/>
        <v/>
      </c>
      <c r="E9" s="312" t="s">
        <v>2472</v>
      </c>
      <c r="F9" s="315"/>
      <c r="G9" s="317"/>
      <c r="H9" s="311" t="str">
        <f t="shared" si="1"/>
        <v/>
      </c>
    </row>
    <row r="10" hidden="1" spans="1:8">
      <c r="A10" s="315"/>
      <c r="B10" s="315"/>
      <c r="C10" s="317"/>
      <c r="D10" s="311" t="str">
        <f t="shared" si="0"/>
        <v/>
      </c>
      <c r="E10" s="312" t="s">
        <v>2473</v>
      </c>
      <c r="F10" s="319"/>
      <c r="G10" s="317"/>
      <c r="H10" s="311" t="str">
        <f t="shared" si="1"/>
        <v/>
      </c>
    </row>
    <row r="11" spans="1:8">
      <c r="A11" s="315"/>
      <c r="B11" s="315"/>
      <c r="C11" s="317"/>
      <c r="D11" s="311" t="str">
        <f t="shared" si="0"/>
        <v/>
      </c>
      <c r="E11" s="312" t="s">
        <v>2474</v>
      </c>
      <c r="F11" s="315"/>
      <c r="G11" s="317"/>
      <c r="H11" s="311" t="str">
        <f t="shared" si="1"/>
        <v/>
      </c>
    </row>
    <row r="12" spans="1:8">
      <c r="A12" s="315"/>
      <c r="B12" s="315"/>
      <c r="C12" s="317"/>
      <c r="D12" s="311" t="str">
        <f t="shared" si="0"/>
        <v/>
      </c>
      <c r="E12" s="320" t="s">
        <v>2475</v>
      </c>
      <c r="F12" s="315"/>
      <c r="G12" s="317"/>
      <c r="H12" s="311" t="str">
        <f t="shared" si="1"/>
        <v/>
      </c>
    </row>
    <row r="13" ht="25" customHeight="1" spans="1:8">
      <c r="A13" s="315"/>
      <c r="B13" s="315"/>
      <c r="C13" s="317"/>
      <c r="D13" s="311" t="str">
        <f t="shared" si="0"/>
        <v/>
      </c>
      <c r="E13" s="320" t="s">
        <v>2476</v>
      </c>
      <c r="F13" s="315"/>
      <c r="G13" s="317"/>
      <c r="H13" s="311" t="str">
        <f t="shared" si="1"/>
        <v/>
      </c>
    </row>
    <row r="14" spans="1:8">
      <c r="A14" s="315"/>
      <c r="B14" s="315"/>
      <c r="C14" s="317"/>
      <c r="D14" s="311" t="str">
        <f t="shared" si="0"/>
        <v/>
      </c>
      <c r="E14" s="312" t="s">
        <v>2477</v>
      </c>
      <c r="F14" s="315"/>
      <c r="G14" s="317"/>
      <c r="H14" s="311" t="str">
        <f t="shared" si="1"/>
        <v/>
      </c>
    </row>
    <row r="15" spans="1:8">
      <c r="A15" s="315"/>
      <c r="B15" s="315"/>
      <c r="C15" s="317"/>
      <c r="D15" s="311"/>
      <c r="E15" s="315" t="s">
        <v>2485</v>
      </c>
      <c r="F15" s="321"/>
      <c r="G15" s="317"/>
      <c r="H15" s="311" t="str">
        <f t="shared" si="1"/>
        <v/>
      </c>
    </row>
    <row r="16" spans="1:8">
      <c r="A16" s="315"/>
      <c r="B16" s="315"/>
      <c r="C16" s="317"/>
      <c r="D16" s="311"/>
      <c r="E16" s="315"/>
      <c r="F16" s="321"/>
      <c r="G16" s="317"/>
      <c r="H16" s="311"/>
    </row>
    <row r="17" ht="31" customHeight="1" spans="1:8">
      <c r="A17" s="322" t="s">
        <v>2617</v>
      </c>
      <c r="B17" s="323">
        <f t="shared" ref="B17:G17" si="2">SUM(B5:B15)</f>
        <v>0</v>
      </c>
      <c r="C17" s="324">
        <f t="shared" si="2"/>
        <v>0</v>
      </c>
      <c r="D17" s="325" t="str">
        <f t="shared" ref="D17:D22" si="3">IF(OR(VALUE(C17)=0,ISERROR(C17/B17-1)),"",C17/B17-1)</f>
        <v/>
      </c>
      <c r="E17" s="322" t="s">
        <v>2618</v>
      </c>
      <c r="F17" s="324">
        <f t="shared" si="2"/>
        <v>0</v>
      </c>
      <c r="G17" s="324">
        <f t="shared" si="2"/>
        <v>0</v>
      </c>
      <c r="H17" s="325" t="str">
        <f t="shared" ref="H17:H24" si="4">IF(OR(VALUE(G17)=0,ISERROR(G17/F17-1)),"",G17/F17-1)</f>
        <v/>
      </c>
    </row>
    <row r="18" spans="1:8">
      <c r="A18" s="315"/>
      <c r="B18" s="315"/>
      <c r="C18" s="317"/>
      <c r="D18" s="326"/>
      <c r="E18" s="315"/>
      <c r="F18" s="321"/>
      <c r="G18" s="317"/>
      <c r="H18" s="327"/>
    </row>
    <row r="19" spans="1:8">
      <c r="A19" s="323" t="s">
        <v>67</v>
      </c>
      <c r="B19" s="321"/>
      <c r="C19" s="317">
        <f>SUM(C20)</f>
        <v>0</v>
      </c>
      <c r="D19" s="326"/>
      <c r="E19" s="323" t="s">
        <v>2619</v>
      </c>
      <c r="F19" s="321"/>
      <c r="G19" s="317"/>
      <c r="H19" s="327"/>
    </row>
    <row r="20" spans="1:8">
      <c r="A20" s="315" t="s">
        <v>2620</v>
      </c>
      <c r="B20" s="321"/>
      <c r="C20" s="317"/>
      <c r="D20" s="326"/>
      <c r="E20" s="323" t="s">
        <v>2621</v>
      </c>
      <c r="F20" s="321"/>
      <c r="G20" s="317"/>
      <c r="H20" s="327"/>
    </row>
    <row r="21" spans="1:8">
      <c r="A21" s="323" t="s">
        <v>2622</v>
      </c>
      <c r="B21" s="321"/>
      <c r="C21" s="317"/>
      <c r="D21" s="311" t="str">
        <f t="shared" si="3"/>
        <v/>
      </c>
      <c r="E21" s="323" t="s">
        <v>2623</v>
      </c>
      <c r="F21" s="315">
        <v>0</v>
      </c>
      <c r="G21" s="317">
        <f>C27-G17-G19-G20</f>
        <v>0</v>
      </c>
      <c r="H21" s="325" t="str">
        <f t="shared" si="4"/>
        <v/>
      </c>
    </row>
    <row r="22" spans="1:8">
      <c r="A22" s="323"/>
      <c r="B22" s="315"/>
      <c r="C22" s="317"/>
      <c r="D22" s="311" t="str">
        <f t="shared" si="3"/>
        <v/>
      </c>
      <c r="E22" s="315" t="s">
        <v>2624</v>
      </c>
      <c r="F22" s="315"/>
      <c r="G22" s="317"/>
      <c r="H22" s="325" t="str">
        <f t="shared" si="4"/>
        <v/>
      </c>
    </row>
    <row r="23" spans="1:8">
      <c r="A23" s="315"/>
      <c r="B23" s="315"/>
      <c r="C23" s="317"/>
      <c r="D23" s="326"/>
      <c r="E23" s="323"/>
      <c r="F23" s="315"/>
      <c r="G23" s="317"/>
      <c r="H23" s="325" t="str">
        <f t="shared" si="4"/>
        <v/>
      </c>
    </row>
    <row r="24" spans="1:8">
      <c r="A24" s="315"/>
      <c r="B24" s="315"/>
      <c r="C24" s="317"/>
      <c r="D24" s="326"/>
      <c r="E24" s="323"/>
      <c r="F24" s="315"/>
      <c r="G24" s="317"/>
      <c r="H24" s="325" t="str">
        <f t="shared" si="4"/>
        <v/>
      </c>
    </row>
    <row r="25" spans="1:8">
      <c r="A25" s="315"/>
      <c r="B25" s="315"/>
      <c r="C25" s="317"/>
      <c r="D25" s="326"/>
      <c r="E25" s="315"/>
      <c r="F25" s="315"/>
      <c r="G25" s="317"/>
      <c r="H25" s="327"/>
    </row>
    <row r="26" spans="1:8">
      <c r="A26" s="315"/>
      <c r="B26" s="315"/>
      <c r="C26" s="317"/>
      <c r="D26" s="326"/>
      <c r="E26" s="315"/>
      <c r="F26" s="315"/>
      <c r="G26" s="317"/>
      <c r="H26" s="327"/>
    </row>
    <row r="27" ht="33" customHeight="1" spans="1:8">
      <c r="A27" s="322" t="s">
        <v>2596</v>
      </c>
      <c r="B27" s="328"/>
      <c r="C27" s="324">
        <f>SUM(C17,C19,C21)</f>
        <v>0</v>
      </c>
      <c r="D27" s="325" t="str">
        <f>IF(OR(VALUE(C27)=0,ISERROR(C27/B27-1)),"",C27/B27-1)</f>
        <v/>
      </c>
      <c r="E27" s="322" t="s">
        <v>2625</v>
      </c>
      <c r="F27" s="324">
        <v>0</v>
      </c>
      <c r="G27" s="324">
        <f>SUM(G17,G19,G20,G21)</f>
        <v>0</v>
      </c>
      <c r="H27" s="325" t="str">
        <f>IF(OR(VALUE(G27)=0,ISERROR(G27/F27-1)),"",G27/F27-1)</f>
        <v/>
      </c>
    </row>
    <row r="73" hidden="1"/>
    <row r="74" hidden="1"/>
    <row r="75" hidden="1"/>
    <row r="76" hidden="1"/>
    <row r="77" hidden="1"/>
    <row r="78" hidden="1"/>
    <row r="79" hidden="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sheetData>
  <mergeCells count="7">
    <mergeCell ref="A1:H1"/>
    <mergeCell ref="C3:D3"/>
    <mergeCell ref="G3:H3"/>
    <mergeCell ref="A3:A4"/>
    <mergeCell ref="B3:B4"/>
    <mergeCell ref="E3:E4"/>
    <mergeCell ref="F3:F4"/>
  </mergeCells>
  <conditionalFormatting sqref="D21:D22 D27 H21:H24 H27 D5:D17 H5:H17">
    <cfRule type="cellIs" dxfId="3" priority="1" stopIfTrue="1" operator="lessThan">
      <formula>0</formula>
    </cfRule>
  </conditionalFormatting>
  <printOptions horizontalCentered="1"/>
  <pageMargins left="0.236111111111111" right="0.236111111111111" top="0.747916666666667" bottom="0.747916666666667" header="0.314583333333333" footer="0.314583333333333"/>
  <pageSetup paperSize="9" scale="70" firstPageNumber="9" fitToHeight="0" orientation="portrait" blackAndWhite="1" useFirstPageNumber="1" errors="blank" horizontalDpi="600"/>
  <headerFooter alignWithMargins="0" scaleWithDoc="0">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J1267"/>
  <sheetViews>
    <sheetView showZeros="0" topLeftCell="A3" workbookViewId="0">
      <selection activeCell="V17" sqref="V17"/>
    </sheetView>
  </sheetViews>
  <sheetFormatPr defaultColWidth="9" defaultRowHeight="14.25"/>
  <cols>
    <col min="1" max="1" width="28.75" customWidth="1"/>
    <col min="2" max="2" width="9.5" customWidth="1"/>
    <col min="3" max="3" width="11.25" customWidth="1"/>
    <col min="4" max="4" width="8.875" customWidth="1"/>
    <col min="5" max="5" width="9.875" customWidth="1"/>
    <col min="6" max="6" width="8.75" customWidth="1"/>
    <col min="7" max="7" width="8" customWidth="1"/>
    <col min="8" max="8" width="9.625" customWidth="1"/>
    <col min="9" max="9" width="12.625"/>
    <col min="10" max="10" width="10.5" customWidth="1"/>
  </cols>
  <sheetData>
    <row r="1" ht="31.5" spans="1:10">
      <c r="A1" s="286" t="s">
        <v>2626</v>
      </c>
      <c r="B1" s="286"/>
      <c r="C1" s="286"/>
      <c r="D1" s="286"/>
      <c r="E1" s="286"/>
      <c r="F1" s="286"/>
      <c r="G1" s="286"/>
      <c r="H1" s="286"/>
      <c r="I1" s="286"/>
      <c r="J1" s="286"/>
    </row>
    <row r="2" ht="21" spans="1:10">
      <c r="A2" s="287" t="s">
        <v>2627</v>
      </c>
      <c r="B2" s="288"/>
      <c r="C2" s="288"/>
      <c r="D2" s="288"/>
      <c r="E2" s="288"/>
      <c r="F2" s="288"/>
      <c r="G2" s="288"/>
      <c r="H2" s="289"/>
      <c r="I2" s="289"/>
      <c r="J2" s="290" t="s">
        <v>30</v>
      </c>
    </row>
    <row r="3" ht="57" spans="1:10">
      <c r="A3" s="291" t="s">
        <v>2599</v>
      </c>
      <c r="B3" s="291" t="s">
        <v>2628</v>
      </c>
      <c r="C3" s="291" t="s">
        <v>2629</v>
      </c>
      <c r="D3" s="291" t="s">
        <v>2630</v>
      </c>
      <c r="E3" s="291" t="s">
        <v>2631</v>
      </c>
      <c r="F3" s="291" t="s">
        <v>2632</v>
      </c>
      <c r="G3" s="291" t="s">
        <v>2633</v>
      </c>
      <c r="H3" s="291" t="s">
        <v>2634</v>
      </c>
      <c r="I3" s="291" t="s">
        <v>2635</v>
      </c>
      <c r="J3" s="292" t="s">
        <v>2636</v>
      </c>
    </row>
    <row r="4" spans="1:10">
      <c r="A4" s="293" t="s">
        <v>2637</v>
      </c>
      <c r="B4" s="294">
        <f t="shared" ref="B4:B19" si="0">SUM(C4:J4)</f>
        <v>0</v>
      </c>
      <c r="C4" s="294"/>
      <c r="D4" s="294"/>
      <c r="E4" s="295"/>
      <c r="F4" s="294"/>
      <c r="G4" s="294"/>
      <c r="H4" s="294"/>
      <c r="I4" s="294"/>
      <c r="J4" s="294"/>
    </row>
    <row r="5" spans="1:10">
      <c r="A5" s="296" t="s">
        <v>2638</v>
      </c>
      <c r="B5" s="294">
        <f t="shared" si="0"/>
        <v>0</v>
      </c>
      <c r="C5" s="297"/>
      <c r="D5" s="297"/>
      <c r="E5" s="297"/>
      <c r="F5" s="297"/>
      <c r="G5" s="297"/>
      <c r="H5" s="297"/>
      <c r="I5" s="297"/>
      <c r="J5" s="298"/>
    </row>
    <row r="6" spans="1:10">
      <c r="A6" s="296" t="s">
        <v>2639</v>
      </c>
      <c r="B6" s="294">
        <f t="shared" si="0"/>
        <v>0</v>
      </c>
      <c r="C6" s="297"/>
      <c r="D6" s="297"/>
      <c r="E6" s="297"/>
      <c r="F6" s="297"/>
      <c r="G6" s="297"/>
      <c r="H6" s="297"/>
      <c r="I6" s="297"/>
      <c r="J6" s="298"/>
    </row>
    <row r="7" ht="23.25" customHeight="1" spans="1:10">
      <c r="A7" s="299" t="s">
        <v>2640</v>
      </c>
      <c r="B7" s="294">
        <f t="shared" si="0"/>
        <v>0</v>
      </c>
      <c r="C7" s="297"/>
      <c r="D7" s="297"/>
      <c r="E7" s="297"/>
      <c r="F7" s="297"/>
      <c r="G7" s="297"/>
      <c r="H7" s="297"/>
      <c r="I7" s="297"/>
      <c r="J7" s="298"/>
    </row>
    <row r="8" spans="1:10">
      <c r="A8" s="299" t="s">
        <v>2641</v>
      </c>
      <c r="B8" s="294">
        <f t="shared" si="0"/>
        <v>0</v>
      </c>
      <c r="C8" s="297"/>
      <c r="D8" s="297"/>
      <c r="E8" s="297"/>
      <c r="F8" s="297"/>
      <c r="G8" s="297"/>
      <c r="H8" s="297"/>
      <c r="I8" s="297"/>
      <c r="J8" s="298"/>
    </row>
    <row r="9" spans="1:10">
      <c r="A9" s="299" t="s">
        <v>2642</v>
      </c>
      <c r="B9" s="294">
        <f t="shared" si="0"/>
        <v>0</v>
      </c>
      <c r="C9" s="297"/>
      <c r="D9" s="297"/>
      <c r="E9" s="297"/>
      <c r="F9" s="297"/>
      <c r="G9" s="297"/>
      <c r="H9" s="297"/>
      <c r="I9" s="297"/>
      <c r="J9" s="298"/>
    </row>
    <row r="10" hidden="1" spans="1:10">
      <c r="A10" s="299" t="s">
        <v>2643</v>
      </c>
      <c r="B10" s="294">
        <f t="shared" si="0"/>
        <v>0</v>
      </c>
      <c r="C10" s="297"/>
      <c r="D10" s="297"/>
      <c r="E10" s="297"/>
      <c r="F10" s="297"/>
      <c r="G10" s="297"/>
      <c r="H10" s="297"/>
      <c r="I10" s="297"/>
      <c r="J10" s="298"/>
    </row>
    <row r="11" spans="1:10">
      <c r="A11" s="300" t="s">
        <v>2644</v>
      </c>
      <c r="B11" s="294">
        <f t="shared" si="0"/>
        <v>0</v>
      </c>
      <c r="C11" s="301">
        <f t="shared" ref="C11:J11" si="1">SUM(C12:C16)</f>
        <v>0</v>
      </c>
      <c r="D11" s="301">
        <f t="shared" si="1"/>
        <v>0</v>
      </c>
      <c r="E11" s="301">
        <f t="shared" si="1"/>
        <v>0</v>
      </c>
      <c r="F11" s="301">
        <f t="shared" si="1"/>
        <v>0</v>
      </c>
      <c r="G11" s="301">
        <f t="shared" si="1"/>
        <v>0</v>
      </c>
      <c r="H11" s="301">
        <f t="shared" si="1"/>
        <v>0</v>
      </c>
      <c r="I11" s="301">
        <f t="shared" si="1"/>
        <v>0</v>
      </c>
      <c r="J11" s="301">
        <f t="shared" si="1"/>
        <v>0</v>
      </c>
    </row>
    <row r="12" spans="1:10">
      <c r="A12" s="296" t="s">
        <v>2645</v>
      </c>
      <c r="B12" s="294">
        <f t="shared" si="0"/>
        <v>0</v>
      </c>
      <c r="C12" s="297"/>
      <c r="D12" s="297"/>
      <c r="E12" s="297"/>
      <c r="F12" s="297"/>
      <c r="G12" s="297"/>
      <c r="H12" s="297"/>
      <c r="I12" s="297"/>
      <c r="J12" s="298"/>
    </row>
    <row r="13" spans="1:10">
      <c r="A13" s="296" t="s">
        <v>2646</v>
      </c>
      <c r="B13" s="294">
        <f t="shared" si="0"/>
        <v>0</v>
      </c>
      <c r="C13" s="297"/>
      <c r="D13" s="297"/>
      <c r="E13" s="297"/>
      <c r="F13" s="297"/>
      <c r="G13" s="297"/>
      <c r="H13" s="297"/>
      <c r="I13" s="297"/>
      <c r="J13" s="298"/>
    </row>
    <row r="14" spans="1:10">
      <c r="A14" s="299" t="s">
        <v>2647</v>
      </c>
      <c r="B14" s="294">
        <f t="shared" si="0"/>
        <v>0</v>
      </c>
      <c r="C14" s="297"/>
      <c r="D14" s="297"/>
      <c r="E14" s="297"/>
      <c r="F14" s="297"/>
      <c r="G14" s="297"/>
      <c r="H14" s="297"/>
      <c r="I14" s="297"/>
      <c r="J14" s="298"/>
    </row>
    <row r="15" spans="1:10">
      <c r="A15" s="299" t="s">
        <v>2648</v>
      </c>
      <c r="B15" s="294">
        <f t="shared" si="0"/>
        <v>0</v>
      </c>
      <c r="C15" s="297"/>
      <c r="D15" s="297"/>
      <c r="E15" s="297"/>
      <c r="F15" s="297"/>
      <c r="G15" s="297"/>
      <c r="H15" s="297"/>
      <c r="I15" s="297"/>
      <c r="J15" s="298"/>
    </row>
    <row r="16" spans="1:10">
      <c r="A16" s="302" t="s">
        <v>2649</v>
      </c>
      <c r="B16" s="294">
        <f t="shared" si="0"/>
        <v>0</v>
      </c>
      <c r="C16" s="297"/>
      <c r="D16" s="297"/>
      <c r="E16" s="297"/>
      <c r="F16" s="297"/>
      <c r="G16" s="297"/>
      <c r="H16" s="297"/>
      <c r="I16" s="297"/>
      <c r="J16" s="298"/>
    </row>
    <row r="17" spans="1:10">
      <c r="A17" s="299" t="s">
        <v>2650</v>
      </c>
      <c r="B17" s="294">
        <f t="shared" si="0"/>
        <v>0</v>
      </c>
      <c r="C17" s="301">
        <f t="shared" ref="C17:J17" si="2">C4-C11</f>
        <v>0</v>
      </c>
      <c r="D17" s="301">
        <f t="shared" si="2"/>
        <v>0</v>
      </c>
      <c r="E17" s="301">
        <f t="shared" si="2"/>
        <v>0</v>
      </c>
      <c r="F17" s="301">
        <f t="shared" si="2"/>
        <v>0</v>
      </c>
      <c r="G17" s="301">
        <f t="shared" si="2"/>
        <v>0</v>
      </c>
      <c r="H17" s="301">
        <f t="shared" si="2"/>
        <v>0</v>
      </c>
      <c r="I17" s="301">
        <f t="shared" si="2"/>
        <v>0</v>
      </c>
      <c r="J17" s="301">
        <f t="shared" si="2"/>
        <v>0</v>
      </c>
    </row>
    <row r="18" spans="1:10">
      <c r="A18" s="299" t="s">
        <v>2651</v>
      </c>
      <c r="B18" s="294">
        <f t="shared" si="0"/>
        <v>0</v>
      </c>
      <c r="C18" s="301"/>
      <c r="D18" s="301"/>
      <c r="E18" s="301"/>
      <c r="F18" s="301"/>
      <c r="G18" s="301"/>
      <c r="H18" s="301"/>
      <c r="I18" s="301"/>
      <c r="J18" s="298"/>
    </row>
    <row r="19" spans="1:10">
      <c r="A19" s="296" t="s">
        <v>2652</v>
      </c>
      <c r="B19" s="294">
        <f t="shared" si="0"/>
        <v>0</v>
      </c>
      <c r="C19" s="301"/>
      <c r="D19" s="301"/>
      <c r="E19" s="301"/>
      <c r="F19" s="301"/>
      <c r="G19" s="301"/>
      <c r="H19" s="301">
        <f t="shared" ref="H19:J19" si="3">SUM(H17:H18)</f>
        <v>0</v>
      </c>
      <c r="I19" s="301">
        <f t="shared" si="3"/>
        <v>0</v>
      </c>
      <c r="J19" s="301">
        <f t="shared" si="3"/>
        <v>0</v>
      </c>
    </row>
    <row r="73" hidden="1"/>
    <row r="74" hidden="1"/>
    <row r="75" hidden="1"/>
    <row r="76" hidden="1"/>
    <row r="77" hidden="1"/>
    <row r="78" hidden="1"/>
    <row r="79" hidden="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sheetData>
  <mergeCells count="2">
    <mergeCell ref="A1:J1"/>
    <mergeCell ref="H2:I2"/>
  </mergeCells>
  <printOptions horizontalCentered="1"/>
  <pageMargins left="0.236111111111111" right="0.236111111111111" top="0.747916666666667" bottom="0.747916666666667" header="0.314583333333333" footer="0.314583333333333"/>
  <pageSetup paperSize="9" scale="79" firstPageNumber="10" fitToHeight="0" orientation="portrait" blackAndWhite="1" useFirstPageNumber="1" errors="blank" horizontalDpi="600"/>
  <headerFooter alignWithMargins="0" scaleWithDoc="0">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indexed="22"/>
  </sheetPr>
  <dimension ref="A1:H35"/>
  <sheetViews>
    <sheetView showZeros="0" workbookViewId="0">
      <pane ySplit="4" topLeftCell="A17" activePane="bottomLeft" state="frozen"/>
      <selection/>
      <selection pane="bottomLeft" activeCell="A10" sqref="A10"/>
    </sheetView>
  </sheetViews>
  <sheetFormatPr defaultColWidth="9" defaultRowHeight="14.25" outlineLevelCol="7"/>
  <cols>
    <col min="1" max="1" width="38.125" customWidth="1"/>
    <col min="2" max="3" width="13.625" customWidth="1"/>
    <col min="4" max="4" width="11.625" customWidth="1"/>
    <col min="5" max="5" width="38.125" customWidth="1"/>
    <col min="6" max="7" width="13.625" customWidth="1"/>
    <col min="8" max="8" width="11.625" customWidth="1"/>
  </cols>
  <sheetData>
    <row r="1" ht="39.75" customHeight="1" spans="1:8">
      <c r="A1" s="264" t="s">
        <v>2653</v>
      </c>
      <c r="B1" s="264"/>
      <c r="C1" s="264"/>
      <c r="D1" s="264"/>
      <c r="E1" s="264" t="s">
        <v>2654</v>
      </c>
      <c r="F1" s="264"/>
      <c r="G1" s="264"/>
      <c r="H1" s="264"/>
    </row>
    <row r="2" ht="24.95" customHeight="1" spans="1:8">
      <c r="A2" s="265" t="s">
        <v>2627</v>
      </c>
      <c r="B2" s="265"/>
      <c r="C2" s="265"/>
      <c r="D2" s="265"/>
      <c r="E2" s="265" t="s">
        <v>2655</v>
      </c>
      <c r="F2" s="265"/>
      <c r="G2" s="266" t="s">
        <v>30</v>
      </c>
      <c r="H2" s="266"/>
    </row>
    <row r="3" ht="24.95" customHeight="1" spans="1:8">
      <c r="A3" s="267" t="s">
        <v>125</v>
      </c>
      <c r="B3" s="268" t="s">
        <v>2656</v>
      </c>
      <c r="C3" s="269" t="s">
        <v>2657</v>
      </c>
      <c r="D3" s="270"/>
      <c r="E3" s="267" t="s">
        <v>125</v>
      </c>
      <c r="F3" s="268" t="s">
        <v>2656</v>
      </c>
      <c r="G3" s="269" t="s">
        <v>2657</v>
      </c>
      <c r="H3" s="270"/>
    </row>
    <row r="4" ht="46.5" customHeight="1" spans="1:8">
      <c r="A4" s="271"/>
      <c r="B4" s="272"/>
      <c r="C4" s="273" t="s">
        <v>2658</v>
      </c>
      <c r="D4" s="274" t="s">
        <v>133</v>
      </c>
      <c r="E4" s="271"/>
      <c r="F4" s="272"/>
      <c r="G4" s="273" t="s">
        <v>2658</v>
      </c>
      <c r="H4" s="274" t="s">
        <v>133</v>
      </c>
    </row>
    <row r="5" ht="21" customHeight="1" spans="1:8">
      <c r="A5" s="275" t="s">
        <v>2578</v>
      </c>
      <c r="B5" s="276" t="e">
        <f>#REF!-#REF!</f>
        <v>#REF!</v>
      </c>
      <c r="C5" s="276" t="e">
        <f>#REF!-#REF!</f>
        <v>#REF!</v>
      </c>
      <c r="D5" s="277" t="str">
        <f t="shared" ref="D5:D8" si="0">IF(ISERROR(C5/B5-1),"",C5/B5-1)</f>
        <v/>
      </c>
      <c r="E5" s="275" t="s">
        <v>2659</v>
      </c>
      <c r="F5" s="276" t="e">
        <f>#REF!-#REF!</f>
        <v>#REF!</v>
      </c>
      <c r="G5" s="276" t="e">
        <f>#REF!-#REF!</f>
        <v>#REF!</v>
      </c>
      <c r="H5" s="277" t="str">
        <f t="shared" ref="H5:H8" si="1">IF(ISERROR(G5/F5-1),"",G5/F5-1)</f>
        <v/>
      </c>
    </row>
    <row r="6" ht="21" customHeight="1" spans="1:8">
      <c r="A6" s="275" t="s">
        <v>2660</v>
      </c>
      <c r="B6" s="276" t="e">
        <f>#REF!-#REF!</f>
        <v>#REF!</v>
      </c>
      <c r="C6" s="276" t="e">
        <f>#REF!-#REF!</f>
        <v>#REF!</v>
      </c>
      <c r="D6" s="277" t="str">
        <f t="shared" si="0"/>
        <v/>
      </c>
      <c r="E6" s="275" t="s">
        <v>2661</v>
      </c>
      <c r="F6" s="276" t="e">
        <f>#REF!-#REF!</f>
        <v>#REF!</v>
      </c>
      <c r="G6" s="276" t="e">
        <f>#REF!-#REF!</f>
        <v>#REF!</v>
      </c>
      <c r="H6" s="277" t="str">
        <f t="shared" si="1"/>
        <v/>
      </c>
    </row>
    <row r="7" ht="21" customHeight="1" spans="1:8">
      <c r="A7" s="278" t="s">
        <v>2662</v>
      </c>
      <c r="B7" s="276" t="e">
        <f>#REF!-#REF!</f>
        <v>#REF!</v>
      </c>
      <c r="C7" s="276" t="e">
        <f>#REF!-#REF!</f>
        <v>#REF!</v>
      </c>
      <c r="D7" s="277" t="str">
        <f t="shared" si="0"/>
        <v/>
      </c>
      <c r="E7" s="275" t="s">
        <v>2663</v>
      </c>
      <c r="F7" s="276" t="e">
        <f>#REF!-#REF!</f>
        <v>#REF!</v>
      </c>
      <c r="G7" s="276" t="e">
        <f>#REF!-#REF!</f>
        <v>#REF!</v>
      </c>
      <c r="H7" s="277" t="str">
        <f t="shared" si="1"/>
        <v/>
      </c>
    </row>
    <row r="8" ht="21" customHeight="1" spans="1:8">
      <c r="A8" s="278" t="s">
        <v>2664</v>
      </c>
      <c r="B8" s="276" t="e">
        <f>#REF!-#REF!</f>
        <v>#REF!</v>
      </c>
      <c r="C8" s="276" t="e">
        <f>#REF!-#REF!</f>
        <v>#REF!</v>
      </c>
      <c r="D8" s="277" t="str">
        <f t="shared" si="0"/>
        <v/>
      </c>
      <c r="E8" s="275" t="s">
        <v>2665</v>
      </c>
      <c r="F8" s="276" t="e">
        <f>#REF!-#REF!</f>
        <v>#REF!</v>
      </c>
      <c r="G8" s="276" t="e">
        <f>#REF!-#REF!</f>
        <v>#REF!</v>
      </c>
      <c r="H8" s="277" t="str">
        <f t="shared" si="1"/>
        <v/>
      </c>
    </row>
    <row r="9" ht="21" customHeight="1" spans="1:8">
      <c r="A9" s="278" t="s">
        <v>2666</v>
      </c>
      <c r="B9" s="276" t="e">
        <f>#REF!-#REF!</f>
        <v>#REF!</v>
      </c>
      <c r="C9" s="276" t="e">
        <f>#REF!-#REF!</f>
        <v>#REF!</v>
      </c>
      <c r="D9" s="277" t="str">
        <f t="shared" ref="D9:D27" si="2">IF(ISERROR(C9/B9-1),"",C9/B9-1)</f>
        <v/>
      </c>
      <c r="E9" s="275" t="s">
        <v>2667</v>
      </c>
      <c r="F9" s="276" t="e">
        <f>#REF!-#REF!</f>
        <v>#REF!</v>
      </c>
      <c r="G9" s="276" t="e">
        <f>#REF!-#REF!</f>
        <v>#REF!</v>
      </c>
      <c r="H9" s="277" t="str">
        <f t="shared" ref="H9:H27" si="3">IF(ISERROR(G9/F9-1),"",G9/F9-1)</f>
        <v/>
      </c>
    </row>
    <row r="10" ht="21" customHeight="1" spans="1:8">
      <c r="A10" s="278" t="s">
        <v>2668</v>
      </c>
      <c r="B10" s="276" t="e">
        <f>#REF!-#REF!</f>
        <v>#REF!</v>
      </c>
      <c r="C10" s="276" t="e">
        <f>#REF!-#REF!</f>
        <v>#REF!</v>
      </c>
      <c r="D10" s="277" t="str">
        <f t="shared" si="2"/>
        <v/>
      </c>
      <c r="E10" s="275" t="s">
        <v>2669</v>
      </c>
      <c r="F10" s="276" t="e">
        <f>#REF!-#REF!</f>
        <v>#REF!</v>
      </c>
      <c r="G10" s="276" t="e">
        <f>#REF!-#REF!</f>
        <v>#REF!</v>
      </c>
      <c r="H10" s="277" t="str">
        <f t="shared" si="3"/>
        <v/>
      </c>
    </row>
    <row r="11" ht="21" customHeight="1" spans="1:8">
      <c r="A11" s="278" t="s">
        <v>2670</v>
      </c>
      <c r="B11" s="276" t="e">
        <f>#REF!-#REF!</f>
        <v>#REF!</v>
      </c>
      <c r="C11" s="276" t="e">
        <f>#REF!-#REF!</f>
        <v>#REF!</v>
      </c>
      <c r="D11" s="277" t="str">
        <f t="shared" si="2"/>
        <v/>
      </c>
      <c r="E11" s="275" t="s">
        <v>2671</v>
      </c>
      <c r="F11" s="276" t="e">
        <f>#REF!-#REF!</f>
        <v>#REF!</v>
      </c>
      <c r="G11" s="276" t="e">
        <f>#REF!-#REF!</f>
        <v>#REF!</v>
      </c>
      <c r="H11" s="277" t="str">
        <f t="shared" si="3"/>
        <v/>
      </c>
    </row>
    <row r="12" ht="21" customHeight="1" spans="1:8">
      <c r="A12" s="278" t="s">
        <v>2672</v>
      </c>
      <c r="B12" s="276" t="e">
        <f>#REF!-#REF!</f>
        <v>#REF!</v>
      </c>
      <c r="C12" s="276" t="e">
        <f>#REF!-#REF!</f>
        <v>#REF!</v>
      </c>
      <c r="D12" s="277" t="str">
        <f t="shared" si="2"/>
        <v/>
      </c>
      <c r="E12" s="275" t="s">
        <v>2485</v>
      </c>
      <c r="F12" s="276" t="e">
        <f>#REF!-#REF!</f>
        <v>#REF!</v>
      </c>
      <c r="G12" s="276" t="e">
        <f>#REF!-#REF!</f>
        <v>#REF!</v>
      </c>
      <c r="H12" s="277" t="str">
        <f t="shared" si="3"/>
        <v/>
      </c>
    </row>
    <row r="13" ht="21" customHeight="1" spans="1:8">
      <c r="A13" s="275" t="s">
        <v>2673</v>
      </c>
      <c r="B13" s="276" t="e">
        <f>#REF!-#REF!</f>
        <v>#REF!</v>
      </c>
      <c r="C13" s="276" t="e">
        <f>#REF!-#REF!</f>
        <v>#REF!</v>
      </c>
      <c r="D13" s="277" t="str">
        <f t="shared" si="2"/>
        <v/>
      </c>
      <c r="E13" s="275"/>
      <c r="F13" s="276"/>
      <c r="G13" s="276"/>
      <c r="H13" s="277" t="str">
        <f t="shared" si="3"/>
        <v/>
      </c>
    </row>
    <row r="14" ht="21" customHeight="1" spans="1:8">
      <c r="A14" s="275" t="s">
        <v>2674</v>
      </c>
      <c r="B14" s="276" t="e">
        <f>#REF!-#REF!</f>
        <v>#REF!</v>
      </c>
      <c r="C14" s="276" t="e">
        <f>#REF!-#REF!</f>
        <v>#REF!</v>
      </c>
      <c r="D14" s="277" t="str">
        <f t="shared" si="2"/>
        <v/>
      </c>
      <c r="E14" s="275" t="s">
        <v>2675</v>
      </c>
      <c r="F14" s="276"/>
      <c r="G14" s="276"/>
      <c r="H14" s="277" t="str">
        <f t="shared" si="3"/>
        <v/>
      </c>
    </row>
    <row r="15" ht="21" customHeight="1" spans="1:8">
      <c r="A15" s="278" t="s">
        <v>2676</v>
      </c>
      <c r="B15" s="276" t="e">
        <f>#REF!-#REF!</f>
        <v>#REF!</v>
      </c>
      <c r="C15" s="276" t="e">
        <f>#REF!-#REF!</f>
        <v>#REF!</v>
      </c>
      <c r="D15" s="277" t="str">
        <f t="shared" si="2"/>
        <v/>
      </c>
      <c r="E15" s="275" t="s">
        <v>2675</v>
      </c>
      <c r="F15" s="276"/>
      <c r="G15" s="276"/>
      <c r="H15" s="277" t="str">
        <f t="shared" si="3"/>
        <v/>
      </c>
    </row>
    <row r="16" ht="21" customHeight="1" spans="1:8">
      <c r="A16" s="278" t="s">
        <v>2677</v>
      </c>
      <c r="B16" s="276" t="e">
        <f>#REF!-#REF!</f>
        <v>#REF!</v>
      </c>
      <c r="C16" s="276" t="e">
        <f>#REF!-#REF!</f>
        <v>#REF!</v>
      </c>
      <c r="D16" s="277" t="str">
        <f t="shared" si="2"/>
        <v/>
      </c>
      <c r="E16" s="275" t="s">
        <v>2675</v>
      </c>
      <c r="F16" s="276"/>
      <c r="G16" s="276"/>
      <c r="H16" s="277" t="str">
        <f t="shared" si="3"/>
        <v/>
      </c>
    </row>
    <row r="17" ht="21" customHeight="1" spans="1:8">
      <c r="A17" s="278" t="s">
        <v>2678</v>
      </c>
      <c r="B17" s="276" t="e">
        <f>#REF!-#REF!</f>
        <v>#REF!</v>
      </c>
      <c r="C17" s="276" t="e">
        <f>#REF!-#REF!</f>
        <v>#REF!</v>
      </c>
      <c r="D17" s="277" t="str">
        <f t="shared" si="2"/>
        <v/>
      </c>
      <c r="E17" s="275" t="s">
        <v>2675</v>
      </c>
      <c r="F17" s="276"/>
      <c r="G17" s="276"/>
      <c r="H17" s="277" t="str">
        <f t="shared" si="3"/>
        <v/>
      </c>
    </row>
    <row r="18" ht="21" customHeight="1" spans="1:8">
      <c r="A18" s="278" t="s">
        <v>2679</v>
      </c>
      <c r="B18" s="276" t="e">
        <f>#REF!-#REF!</f>
        <v>#REF!</v>
      </c>
      <c r="C18" s="276" t="e">
        <f>#REF!-#REF!</f>
        <v>#REF!</v>
      </c>
      <c r="D18" s="277" t="str">
        <f t="shared" si="2"/>
        <v/>
      </c>
      <c r="E18" s="275" t="s">
        <v>2675</v>
      </c>
      <c r="F18" s="276"/>
      <c r="G18" s="276"/>
      <c r="H18" s="277" t="str">
        <f t="shared" si="3"/>
        <v/>
      </c>
    </row>
    <row r="19" ht="21" customHeight="1" spans="1:8">
      <c r="A19" s="275" t="s">
        <v>2680</v>
      </c>
      <c r="B19" s="276" t="e">
        <f>#REF!-#REF!</f>
        <v>#REF!</v>
      </c>
      <c r="C19" s="276" t="e">
        <f>#REF!-#REF!</f>
        <v>#REF!</v>
      </c>
      <c r="D19" s="277" t="str">
        <f t="shared" si="2"/>
        <v/>
      </c>
      <c r="E19" s="275" t="s">
        <v>2675</v>
      </c>
      <c r="F19" s="276"/>
      <c r="G19" s="276"/>
      <c r="H19" s="277" t="str">
        <f t="shared" si="3"/>
        <v/>
      </c>
    </row>
    <row r="20" ht="21" customHeight="1" spans="1:8">
      <c r="A20" s="275" t="s">
        <v>2681</v>
      </c>
      <c r="B20" s="276" t="e">
        <f>#REF!-#REF!</f>
        <v>#REF!</v>
      </c>
      <c r="C20" s="276" t="e">
        <f>#REF!-#REF!</f>
        <v>#REF!</v>
      </c>
      <c r="D20" s="277" t="str">
        <f t="shared" si="2"/>
        <v/>
      </c>
      <c r="E20" s="275" t="s">
        <v>2675</v>
      </c>
      <c r="F20" s="276"/>
      <c r="G20" s="276"/>
      <c r="H20" s="277" t="str">
        <f t="shared" si="3"/>
        <v/>
      </c>
    </row>
    <row r="21" ht="21" customHeight="1" spans="1:8">
      <c r="A21" s="275" t="s">
        <v>2682</v>
      </c>
      <c r="B21" s="276" t="e">
        <f>#REF!-#REF!</f>
        <v>#REF!</v>
      </c>
      <c r="C21" s="276" t="e">
        <f>#REF!-#REF!</f>
        <v>#REF!</v>
      </c>
      <c r="D21" s="277" t="str">
        <f t="shared" si="2"/>
        <v/>
      </c>
      <c r="E21" s="275" t="s">
        <v>2675</v>
      </c>
      <c r="F21" s="276"/>
      <c r="G21" s="276"/>
      <c r="H21" s="277" t="str">
        <f t="shared" si="3"/>
        <v/>
      </c>
    </row>
    <row r="22" ht="21" customHeight="1" spans="1:8">
      <c r="A22" s="278" t="s">
        <v>2683</v>
      </c>
      <c r="B22" s="276" t="e">
        <f>#REF!-#REF!</f>
        <v>#REF!</v>
      </c>
      <c r="C22" s="276" t="e">
        <f>#REF!-#REF!</f>
        <v>#REF!</v>
      </c>
      <c r="D22" s="277" t="str">
        <f t="shared" si="2"/>
        <v/>
      </c>
      <c r="E22" s="275" t="s">
        <v>2675</v>
      </c>
      <c r="F22" s="276"/>
      <c r="G22" s="276"/>
      <c r="H22" s="277" t="str">
        <f t="shared" si="3"/>
        <v/>
      </c>
    </row>
    <row r="23" ht="21" customHeight="1" spans="1:8">
      <c r="A23" s="275" t="s">
        <v>2684</v>
      </c>
      <c r="B23" s="276" t="e">
        <f>#REF!-#REF!</f>
        <v>#REF!</v>
      </c>
      <c r="C23" s="276" t="e">
        <f>#REF!-#REF!</f>
        <v>#REF!</v>
      </c>
      <c r="D23" s="277" t="str">
        <f t="shared" si="2"/>
        <v/>
      </c>
      <c r="E23" s="275" t="s">
        <v>2675</v>
      </c>
      <c r="F23" s="276"/>
      <c r="G23" s="276"/>
      <c r="H23" s="277" t="str">
        <f t="shared" si="3"/>
        <v/>
      </c>
    </row>
    <row r="24" ht="21" customHeight="1" spans="1:8">
      <c r="A24" s="275" t="s">
        <v>2685</v>
      </c>
      <c r="B24" s="276" t="e">
        <f>#REF!-#REF!</f>
        <v>#REF!</v>
      </c>
      <c r="C24" s="276" t="e">
        <f>#REF!-#REF!</f>
        <v>#REF!</v>
      </c>
      <c r="D24" s="277" t="str">
        <f t="shared" si="2"/>
        <v/>
      </c>
      <c r="E24" s="275" t="s">
        <v>2675</v>
      </c>
      <c r="F24" s="276"/>
      <c r="G24" s="276"/>
      <c r="H24" s="277" t="str">
        <f t="shared" si="3"/>
        <v/>
      </c>
    </row>
    <row r="25" ht="21" customHeight="1" spans="1:8">
      <c r="A25" s="278" t="s">
        <v>2590</v>
      </c>
      <c r="B25" s="276" t="e">
        <f>#REF!-#REF!</f>
        <v>#REF!</v>
      </c>
      <c r="C25" s="276" t="e">
        <f>#REF!-#REF!</f>
        <v>#REF!</v>
      </c>
      <c r="D25" s="277" t="str">
        <f t="shared" si="2"/>
        <v/>
      </c>
      <c r="E25" s="275" t="s">
        <v>2675</v>
      </c>
      <c r="F25" s="276"/>
      <c r="G25" s="276"/>
      <c r="H25" s="277" t="str">
        <f t="shared" si="3"/>
        <v/>
      </c>
    </row>
    <row r="26" ht="21" customHeight="1" spans="1:8">
      <c r="A26" s="278" t="s">
        <v>2675</v>
      </c>
      <c r="B26" s="276"/>
      <c r="C26" s="276"/>
      <c r="D26" s="277" t="str">
        <f t="shared" si="2"/>
        <v/>
      </c>
      <c r="E26" s="275" t="s">
        <v>2675</v>
      </c>
      <c r="F26" s="276"/>
      <c r="G26" s="276"/>
      <c r="H26" s="277" t="str">
        <f t="shared" si="3"/>
        <v/>
      </c>
    </row>
    <row r="27" ht="21" customHeight="1" spans="1:8">
      <c r="A27" s="279" t="s">
        <v>66</v>
      </c>
      <c r="B27" s="280" t="e">
        <f t="shared" ref="B27:G27" si="4">SUM(B5:B26)</f>
        <v>#REF!</v>
      </c>
      <c r="C27" s="280" t="e">
        <f t="shared" si="4"/>
        <v>#REF!</v>
      </c>
      <c r="D27" s="281" t="str">
        <f t="shared" si="2"/>
        <v/>
      </c>
      <c r="E27" s="279" t="s">
        <v>2432</v>
      </c>
      <c r="F27" s="280" t="e">
        <f t="shared" si="4"/>
        <v>#REF!</v>
      </c>
      <c r="G27" s="280" t="e">
        <f t="shared" si="4"/>
        <v>#REF!</v>
      </c>
      <c r="H27" s="281" t="str">
        <f t="shared" si="3"/>
        <v/>
      </c>
    </row>
    <row r="28" ht="21" customHeight="1" spans="1:8">
      <c r="A28" s="278" t="s">
        <v>2675</v>
      </c>
      <c r="B28" s="282"/>
      <c r="C28" s="282"/>
      <c r="D28" s="282"/>
      <c r="E28" s="278" t="s">
        <v>2675</v>
      </c>
      <c r="F28" s="282"/>
      <c r="G28" s="282"/>
      <c r="H28" s="282"/>
    </row>
    <row r="29" ht="21" customHeight="1" spans="1:8">
      <c r="A29" s="283" t="s">
        <v>67</v>
      </c>
      <c r="B29" s="280" t="e">
        <f t="shared" ref="B29:G29" si="5">SUM(B30:B32)</f>
        <v>#REF!</v>
      </c>
      <c r="C29" s="280" t="e">
        <f t="shared" si="5"/>
        <v>#REF!</v>
      </c>
      <c r="D29" s="280"/>
      <c r="E29" s="284" t="s">
        <v>2489</v>
      </c>
      <c r="F29" s="280" t="e">
        <f t="shared" si="5"/>
        <v>#REF!</v>
      </c>
      <c r="G29" s="280" t="e">
        <f t="shared" si="5"/>
        <v>#REF!</v>
      </c>
      <c r="H29" s="280"/>
    </row>
    <row r="30" ht="21" customHeight="1" spans="1:8">
      <c r="A30" s="278" t="s">
        <v>2592</v>
      </c>
      <c r="B30" s="276" t="e">
        <f>#REF!-#REF!</f>
        <v>#REF!</v>
      </c>
      <c r="C30" s="276" t="e">
        <f>#REF!-#REF!</f>
        <v>#REF!</v>
      </c>
      <c r="D30" s="282"/>
      <c r="E30" s="278" t="s">
        <v>2686</v>
      </c>
      <c r="F30" s="276" t="e">
        <f>#REF!-#REF!</f>
        <v>#REF!</v>
      </c>
      <c r="G30" s="276" t="e">
        <f>#REF!-#REF!</f>
        <v>#REF!</v>
      </c>
      <c r="H30" s="282"/>
    </row>
    <row r="31" ht="21" customHeight="1" spans="1:8">
      <c r="A31" s="278" t="s">
        <v>109</v>
      </c>
      <c r="B31" s="276" t="e">
        <f>#REF!-#REF!</f>
        <v>#REF!</v>
      </c>
      <c r="C31" s="276" t="e">
        <f>#REF!-#REF!</f>
        <v>#REF!</v>
      </c>
      <c r="D31" s="282"/>
      <c r="E31" s="278" t="s">
        <v>2494</v>
      </c>
      <c r="F31" s="276" t="e">
        <f>#REF!-#REF!</f>
        <v>#REF!</v>
      </c>
      <c r="G31" s="276" t="e">
        <f>#REF!-#REF!</f>
        <v>#REF!</v>
      </c>
      <c r="H31" s="282"/>
    </row>
    <row r="32" ht="21" customHeight="1" spans="1:8">
      <c r="A32" s="278" t="s">
        <v>110</v>
      </c>
      <c r="B32" s="276" t="e">
        <f>#REF!-#REF!</f>
        <v>#REF!</v>
      </c>
      <c r="C32" s="276" t="e">
        <f>#REF!-#REF!</f>
        <v>#REF!</v>
      </c>
      <c r="D32" s="282"/>
      <c r="E32" s="278" t="s">
        <v>2495</v>
      </c>
      <c r="F32" s="282" t="e">
        <f>B35-F27-F30-F31</f>
        <v>#REF!</v>
      </c>
      <c r="G32" s="282" t="e">
        <f>C35-G27-G30-G31</f>
        <v>#REF!</v>
      </c>
      <c r="H32" s="282"/>
    </row>
    <row r="33" ht="21" customHeight="1" spans="1:8">
      <c r="A33" s="278" t="s">
        <v>2675</v>
      </c>
      <c r="B33" s="282"/>
      <c r="C33" s="282"/>
      <c r="D33" s="282"/>
      <c r="E33" s="278" t="s">
        <v>2675</v>
      </c>
      <c r="F33" s="282"/>
      <c r="G33" s="282"/>
      <c r="H33" s="282"/>
    </row>
    <row r="34" ht="21" customHeight="1" spans="1:8">
      <c r="A34" s="278" t="s">
        <v>2675</v>
      </c>
      <c r="B34" s="282"/>
      <c r="C34" s="282"/>
      <c r="D34" s="282"/>
      <c r="E34" s="278" t="s">
        <v>2675</v>
      </c>
      <c r="F34" s="282"/>
      <c r="G34" s="282"/>
      <c r="H34" s="282"/>
    </row>
    <row r="35" ht="21" customHeight="1" spans="1:8">
      <c r="A35" s="285" t="s">
        <v>117</v>
      </c>
      <c r="B35" s="280" t="e">
        <f t="shared" ref="B35:G35" si="6">SUM(B27,B29)</f>
        <v>#REF!</v>
      </c>
      <c r="C35" s="280" t="e">
        <f t="shared" si="6"/>
        <v>#REF!</v>
      </c>
      <c r="D35" s="280"/>
      <c r="E35" s="285" t="s">
        <v>2455</v>
      </c>
      <c r="F35" s="280" t="e">
        <f t="shared" si="6"/>
        <v>#REF!</v>
      </c>
      <c r="G35" s="280" t="e">
        <f t="shared" si="6"/>
        <v>#REF!</v>
      </c>
      <c r="H35" s="280"/>
    </row>
  </sheetData>
  <mergeCells count="9">
    <mergeCell ref="A1:D1"/>
    <mergeCell ref="E1:H1"/>
    <mergeCell ref="G2:H2"/>
    <mergeCell ref="C3:D3"/>
    <mergeCell ref="G3:H3"/>
    <mergeCell ref="A3:A4"/>
    <mergeCell ref="B3:B4"/>
    <mergeCell ref="E3:E4"/>
    <mergeCell ref="F3:F4"/>
  </mergeCells>
  <conditionalFormatting sqref="A5:A34">
    <cfRule type="expression" dxfId="0" priority="2" stopIfTrue="1">
      <formula>"len($A:$A)=3"</formula>
    </cfRule>
  </conditionalFormatting>
  <conditionalFormatting sqref="D5:D40 H5:H40">
    <cfRule type="cellIs" dxfId="3" priority="1" stopIfTrue="1" operator="lessThan">
      <formula>0</formula>
    </cfRule>
  </conditionalFormatting>
  <printOptions horizontalCentered="1"/>
  <pageMargins left="0.590277777777778" right="0.590277777777778" top="0.786805555555556" bottom="0.786805555555556" header="0.511805555555556" footer="0.511805555555556"/>
  <pageSetup paperSize="9" scale="94" orientation="portrait"/>
  <headerFooter alignWithMargins="0">
    <oddFooter>&amp;C— &amp;P —</oddFooter>
  </headerFooter>
  <colBreaks count="1" manualBreakCount="1">
    <brk id="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N21"/>
  <sheetViews>
    <sheetView showZeros="0" view="pageBreakPreview" zoomScaleNormal="100" workbookViewId="0">
      <pane xSplit="1" ySplit="2" topLeftCell="B3" activePane="bottomRight" state="frozen"/>
      <selection/>
      <selection pane="topRight"/>
      <selection pane="bottomLeft"/>
      <selection pane="bottomRight" activeCell="E14" sqref="E14"/>
    </sheetView>
  </sheetViews>
  <sheetFormatPr defaultColWidth="9" defaultRowHeight="14.25"/>
  <cols>
    <col min="1" max="1" width="47.75" customWidth="1"/>
    <col min="2" max="2" width="33.375" customWidth="1"/>
    <col min="3" max="3" width="12" customWidth="1"/>
    <col min="4" max="6" width="11.5" customWidth="1"/>
    <col min="7" max="7" width="13.625" hidden="1" customWidth="1"/>
    <col min="8" max="8" width="24.375" customWidth="1"/>
    <col min="9" max="9" width="10.375" customWidth="1"/>
    <col min="10" max="10" width="11.5" customWidth="1"/>
    <col min="11" max="11" width="12.875" customWidth="1"/>
    <col min="12" max="13" width="11.5" customWidth="1"/>
    <col min="14" max="14" width="13.625" hidden="1" customWidth="1"/>
  </cols>
  <sheetData>
    <row r="1" ht="27" spans="1:14">
      <c r="A1" s="250" t="s">
        <v>2687</v>
      </c>
      <c r="B1" s="250"/>
      <c r="C1" s="250"/>
      <c r="D1" s="251"/>
      <c r="E1" s="251"/>
      <c r="F1" s="251"/>
      <c r="G1" s="251"/>
      <c r="H1" s="251"/>
      <c r="I1" s="251"/>
      <c r="J1" s="251"/>
      <c r="K1" s="251"/>
      <c r="L1" s="251"/>
      <c r="M1" s="251"/>
      <c r="N1" s="251"/>
    </row>
    <row r="2" spans="1:14">
      <c r="A2" s="252" t="s">
        <v>2688</v>
      </c>
      <c r="B2" s="252"/>
      <c r="C2" s="253" t="s">
        <v>30</v>
      </c>
      <c r="D2" s="254"/>
      <c r="E2" s="254"/>
      <c r="F2" s="254"/>
      <c r="G2" s="255"/>
      <c r="H2" s="252"/>
      <c r="I2" s="252"/>
      <c r="J2" s="254"/>
      <c r="K2" s="254"/>
      <c r="L2" s="254"/>
      <c r="M2" s="253"/>
      <c r="N2" s="256" t="s">
        <v>30</v>
      </c>
    </row>
    <row r="3" ht="30" customHeight="1" spans="1:14">
      <c r="A3" s="257" t="s">
        <v>2689</v>
      </c>
      <c r="B3" s="257" t="s">
        <v>2690</v>
      </c>
      <c r="C3" s="258" t="s">
        <v>2691</v>
      </c>
    </row>
    <row r="4" ht="30" customHeight="1" spans="1:14">
      <c r="A4" s="259" t="s">
        <v>2692</v>
      </c>
      <c r="B4" s="259" t="s">
        <v>2693</v>
      </c>
      <c r="C4" s="260">
        <v>1000</v>
      </c>
    </row>
    <row r="5" ht="30" customHeight="1" spans="1:14">
      <c r="A5" s="259" t="s">
        <v>2694</v>
      </c>
      <c r="B5" s="259" t="s">
        <v>2695</v>
      </c>
      <c r="C5" s="260">
        <v>300</v>
      </c>
    </row>
    <row r="6" ht="30" customHeight="1" spans="1:14">
      <c r="A6" s="259" t="s">
        <v>2696</v>
      </c>
      <c r="B6" s="259" t="s">
        <v>2697</v>
      </c>
      <c r="C6" s="260">
        <v>500</v>
      </c>
    </row>
    <row r="7" ht="30" customHeight="1" spans="1:14">
      <c r="A7" s="259" t="s">
        <v>2698</v>
      </c>
      <c r="B7" s="259" t="s">
        <v>2699</v>
      </c>
      <c r="C7" s="260">
        <v>300</v>
      </c>
    </row>
    <row r="8" ht="30" customHeight="1" spans="1:14">
      <c r="A8" s="259" t="s">
        <v>2700</v>
      </c>
      <c r="B8" s="259" t="s">
        <v>2699</v>
      </c>
      <c r="C8" s="260">
        <v>400</v>
      </c>
    </row>
    <row r="9" ht="30" customHeight="1" spans="1:14">
      <c r="A9" s="259" t="s">
        <v>2701</v>
      </c>
      <c r="B9" s="259" t="s">
        <v>2699</v>
      </c>
      <c r="C9" s="260">
        <v>400</v>
      </c>
    </row>
    <row r="10" ht="30" customHeight="1" spans="1:14">
      <c r="A10" s="259" t="s">
        <v>2702</v>
      </c>
      <c r="B10" s="259" t="s">
        <v>2699</v>
      </c>
      <c r="C10" s="260">
        <v>500</v>
      </c>
    </row>
    <row r="11" ht="30" customHeight="1" spans="1:14">
      <c r="A11" s="259" t="s">
        <v>2703</v>
      </c>
      <c r="B11" s="259" t="s">
        <v>2697</v>
      </c>
      <c r="C11" s="260">
        <v>2000</v>
      </c>
    </row>
    <row r="12" ht="30" customHeight="1" spans="1:14">
      <c r="A12" s="259" t="s">
        <v>2704</v>
      </c>
      <c r="B12" s="259" t="s">
        <v>2705</v>
      </c>
      <c r="C12" s="260">
        <v>20000</v>
      </c>
    </row>
    <row r="13" ht="30" customHeight="1" spans="1:14">
      <c r="A13" s="259" t="s">
        <v>2706</v>
      </c>
      <c r="B13" s="259" t="s">
        <v>2707</v>
      </c>
      <c r="C13" s="260">
        <v>38286</v>
      </c>
    </row>
    <row r="14" ht="30" customHeight="1" spans="1:14">
      <c r="A14" s="259" t="s">
        <v>2708</v>
      </c>
      <c r="B14" s="259" t="s">
        <v>2709</v>
      </c>
      <c r="C14" s="260">
        <v>20000</v>
      </c>
    </row>
    <row r="15" ht="30" customHeight="1" spans="1:14">
      <c r="A15" s="259" t="s">
        <v>2710</v>
      </c>
      <c r="B15" s="259" t="s">
        <v>2711</v>
      </c>
      <c r="C15" s="260">
        <v>3000</v>
      </c>
    </row>
    <row r="16" ht="30" customHeight="1" spans="1:14">
      <c r="A16" s="259" t="s">
        <v>2712</v>
      </c>
      <c r="B16" s="259" t="s">
        <v>2713</v>
      </c>
      <c r="C16" s="260">
        <v>1000</v>
      </c>
    </row>
    <row r="17" ht="30" customHeight="1" spans="1:3">
      <c r="A17" s="259" t="s">
        <v>2714</v>
      </c>
      <c r="B17" s="259" t="s">
        <v>2715</v>
      </c>
      <c r="C17" s="260">
        <v>500</v>
      </c>
    </row>
    <row r="18" ht="30" customHeight="1" spans="1:3">
      <c r="A18" s="259" t="s">
        <v>2716</v>
      </c>
      <c r="B18" s="259" t="s">
        <v>2717</v>
      </c>
      <c r="C18" s="260">
        <v>13300</v>
      </c>
    </row>
    <row r="19" ht="30" customHeight="1" spans="1:3">
      <c r="A19" s="261" t="s">
        <v>2718</v>
      </c>
      <c r="B19" s="262"/>
      <c r="C19" s="263">
        <f>SUM(C4:C18)</f>
        <v>101486</v>
      </c>
    </row>
    <row r="20" ht="30" customHeight="1" spans="1:3">
      <c r="A20" s="261" t="s">
        <v>2719</v>
      </c>
      <c r="B20" s="262"/>
      <c r="C20" s="263">
        <f>C21-C19</f>
        <v>148514</v>
      </c>
    </row>
    <row r="21" ht="30" customHeight="1" spans="1:3">
      <c r="A21" s="261" t="s">
        <v>2720</v>
      </c>
      <c r="B21" s="262"/>
      <c r="C21" s="263">
        <v>250000</v>
      </c>
    </row>
  </sheetData>
  <mergeCells count="4">
    <mergeCell ref="A1:C1"/>
    <mergeCell ref="A19:B19"/>
    <mergeCell ref="A20:B20"/>
    <mergeCell ref="A21:B21"/>
  </mergeCells>
  <printOptions horizontalCentered="1"/>
  <pageMargins left="0.707638888888889" right="0.707638888888889" top="1.14166666666667" bottom="0.747916666666667" header="0.313888888888889" footer="0.313888888888889"/>
  <pageSetup paperSize="9" scale="88" orientation="portrait"/>
  <headerFooter alignWithMargins="0">
    <oddFooter>&amp;C— &amp;P —</oddFooter>
  </headerFooter>
  <colBreaks count="1" manualBreakCount="1">
    <brk id="3" max="30"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B050"/>
  </sheetPr>
  <dimension ref="A1:L1317"/>
  <sheetViews>
    <sheetView showZeros="0" zoomScale="85" zoomScaleNormal="85" workbookViewId="0">
      <pane ySplit="3" topLeftCell="A1302" activePane="bottomLeft" state="frozen"/>
      <selection/>
      <selection pane="bottomLeft" activeCell="L1300" sqref="L1300"/>
    </sheetView>
  </sheetViews>
  <sheetFormatPr defaultColWidth="9" defaultRowHeight="14.25"/>
  <cols>
    <col min="1" max="1" width="4.875" customWidth="1"/>
    <col min="2" max="2" width="5.25" customWidth="1"/>
    <col min="3" max="3" width="6.125" customWidth="1"/>
    <col min="4" max="4" width="8.375" customWidth="1"/>
    <col min="5" max="5" width="3.375" customWidth="1"/>
    <col min="6" max="6" width="43.25" customWidth="1"/>
    <col min="7" max="8" width="14.625" customWidth="1"/>
    <col min="9" max="9" width="3.875" customWidth="1"/>
    <col min="10" max="10" width="3.5" customWidth="1"/>
    <col min="11" max="11" width="35.125" customWidth="1"/>
    <col min="261" max="261" width="43.25" customWidth="1"/>
    <col min="262" max="264" width="14.625" customWidth="1"/>
    <col min="265" max="265" width="3.875" customWidth="1"/>
    <col min="266" max="266" width="3.5" customWidth="1"/>
    <col min="517" max="517" width="43.25" customWidth="1"/>
    <col min="518" max="520" width="14.625" customWidth="1"/>
    <col min="521" max="521" width="3.875" customWidth="1"/>
    <col min="522" max="522" width="3.5" customWidth="1"/>
    <col min="773" max="773" width="43.25" customWidth="1"/>
    <col min="774" max="776" width="14.625" customWidth="1"/>
    <col min="777" max="777" width="3.875" customWidth="1"/>
    <col min="778" max="778" width="3.5" customWidth="1"/>
    <col min="1029" max="1029" width="43.25" customWidth="1"/>
    <col min="1030" max="1032" width="14.625" customWidth="1"/>
    <col min="1033" max="1033" width="3.875" customWidth="1"/>
    <col min="1034" max="1034" width="3.5" customWidth="1"/>
    <col min="1285" max="1285" width="43.25" customWidth="1"/>
    <col min="1286" max="1288" width="14.625" customWidth="1"/>
    <col min="1289" max="1289" width="3.875" customWidth="1"/>
    <col min="1290" max="1290" width="3.5" customWidth="1"/>
    <col min="1541" max="1541" width="43.25" customWidth="1"/>
    <col min="1542" max="1544" width="14.625" customWidth="1"/>
    <col min="1545" max="1545" width="3.875" customWidth="1"/>
    <col min="1546" max="1546" width="3.5" customWidth="1"/>
    <col min="1797" max="1797" width="43.25" customWidth="1"/>
    <col min="1798" max="1800" width="14.625" customWidth="1"/>
    <col min="1801" max="1801" width="3.875" customWidth="1"/>
    <col min="1802" max="1802" width="3.5" customWidth="1"/>
    <col min="2053" max="2053" width="43.25" customWidth="1"/>
    <col min="2054" max="2056" width="14.625" customWidth="1"/>
    <col min="2057" max="2057" width="3.875" customWidth="1"/>
    <col min="2058" max="2058" width="3.5" customWidth="1"/>
    <col min="2309" max="2309" width="43.25" customWidth="1"/>
    <col min="2310" max="2312" width="14.625" customWidth="1"/>
    <col min="2313" max="2313" width="3.875" customWidth="1"/>
    <col min="2314" max="2314" width="3.5" customWidth="1"/>
    <col min="2565" max="2565" width="43.25" customWidth="1"/>
    <col min="2566" max="2568" width="14.625" customWidth="1"/>
    <col min="2569" max="2569" width="3.875" customWidth="1"/>
    <col min="2570" max="2570" width="3.5" customWidth="1"/>
    <col min="2821" max="2821" width="43.25" customWidth="1"/>
    <col min="2822" max="2824" width="14.625" customWidth="1"/>
    <col min="2825" max="2825" width="3.875" customWidth="1"/>
    <col min="2826" max="2826" width="3.5" customWidth="1"/>
    <col min="3077" max="3077" width="43.25" customWidth="1"/>
    <col min="3078" max="3080" width="14.625" customWidth="1"/>
    <col min="3081" max="3081" width="3.875" customWidth="1"/>
    <col min="3082" max="3082" width="3.5" customWidth="1"/>
    <col min="3333" max="3333" width="43.25" customWidth="1"/>
    <col min="3334" max="3336" width="14.625" customWidth="1"/>
    <col min="3337" max="3337" width="3.875" customWidth="1"/>
    <col min="3338" max="3338" width="3.5" customWidth="1"/>
    <col min="3589" max="3589" width="43.25" customWidth="1"/>
    <col min="3590" max="3592" width="14.625" customWidth="1"/>
    <col min="3593" max="3593" width="3.875" customWidth="1"/>
    <col min="3594" max="3594" width="3.5" customWidth="1"/>
    <col min="3845" max="3845" width="43.25" customWidth="1"/>
    <col min="3846" max="3848" width="14.625" customWidth="1"/>
    <col min="3849" max="3849" width="3.875" customWidth="1"/>
    <col min="3850" max="3850" width="3.5" customWidth="1"/>
    <col min="4101" max="4101" width="43.25" customWidth="1"/>
    <col min="4102" max="4104" width="14.625" customWidth="1"/>
    <col min="4105" max="4105" width="3.875" customWidth="1"/>
    <col min="4106" max="4106" width="3.5" customWidth="1"/>
    <col min="4357" max="4357" width="43.25" customWidth="1"/>
    <col min="4358" max="4360" width="14.625" customWidth="1"/>
    <col min="4361" max="4361" width="3.875" customWidth="1"/>
    <col min="4362" max="4362" width="3.5" customWidth="1"/>
    <col min="4613" max="4613" width="43.25" customWidth="1"/>
    <col min="4614" max="4616" width="14.625" customWidth="1"/>
    <col min="4617" max="4617" width="3.875" customWidth="1"/>
    <col min="4618" max="4618" width="3.5" customWidth="1"/>
    <col min="4869" max="4869" width="43.25" customWidth="1"/>
    <col min="4870" max="4872" width="14.625" customWidth="1"/>
    <col min="4873" max="4873" width="3.875" customWidth="1"/>
    <col min="4874" max="4874" width="3.5" customWidth="1"/>
    <col min="5125" max="5125" width="43.25" customWidth="1"/>
    <col min="5126" max="5128" width="14.625" customWidth="1"/>
    <col min="5129" max="5129" width="3.875" customWidth="1"/>
    <col min="5130" max="5130" width="3.5" customWidth="1"/>
    <col min="5381" max="5381" width="43.25" customWidth="1"/>
    <col min="5382" max="5384" width="14.625" customWidth="1"/>
    <col min="5385" max="5385" width="3.875" customWidth="1"/>
    <col min="5386" max="5386" width="3.5" customWidth="1"/>
    <col min="5637" max="5637" width="43.25" customWidth="1"/>
    <col min="5638" max="5640" width="14.625" customWidth="1"/>
    <col min="5641" max="5641" width="3.875" customWidth="1"/>
    <col min="5642" max="5642" width="3.5" customWidth="1"/>
    <col min="5893" max="5893" width="43.25" customWidth="1"/>
    <col min="5894" max="5896" width="14.625" customWidth="1"/>
    <col min="5897" max="5897" width="3.875" customWidth="1"/>
    <col min="5898" max="5898" width="3.5" customWidth="1"/>
    <col min="6149" max="6149" width="43.25" customWidth="1"/>
    <col min="6150" max="6152" width="14.625" customWidth="1"/>
    <col min="6153" max="6153" width="3.875" customWidth="1"/>
    <col min="6154" max="6154" width="3.5" customWidth="1"/>
    <col min="6405" max="6405" width="43.25" customWidth="1"/>
    <col min="6406" max="6408" width="14.625" customWidth="1"/>
    <col min="6409" max="6409" width="3.875" customWidth="1"/>
    <col min="6410" max="6410" width="3.5" customWidth="1"/>
    <col min="6661" max="6661" width="43.25" customWidth="1"/>
    <col min="6662" max="6664" width="14.625" customWidth="1"/>
    <col min="6665" max="6665" width="3.875" customWidth="1"/>
    <col min="6666" max="6666" width="3.5" customWidth="1"/>
    <col min="6917" max="6917" width="43.25" customWidth="1"/>
    <col min="6918" max="6920" width="14.625" customWidth="1"/>
    <col min="6921" max="6921" width="3.875" customWidth="1"/>
    <col min="6922" max="6922" width="3.5" customWidth="1"/>
    <col min="7173" max="7173" width="43.25" customWidth="1"/>
    <col min="7174" max="7176" width="14.625" customWidth="1"/>
    <col min="7177" max="7177" width="3.875" customWidth="1"/>
    <col min="7178" max="7178" width="3.5" customWidth="1"/>
    <col min="7429" max="7429" width="43.25" customWidth="1"/>
    <col min="7430" max="7432" width="14.625" customWidth="1"/>
    <col min="7433" max="7433" width="3.875" customWidth="1"/>
    <col min="7434" max="7434" width="3.5" customWidth="1"/>
    <col min="7685" max="7685" width="43.25" customWidth="1"/>
    <col min="7686" max="7688" width="14.625" customWidth="1"/>
    <col min="7689" max="7689" width="3.875" customWidth="1"/>
    <col min="7690" max="7690" width="3.5" customWidth="1"/>
    <col min="7941" max="7941" width="43.25" customWidth="1"/>
    <col min="7942" max="7944" width="14.625" customWidth="1"/>
    <col min="7945" max="7945" width="3.875" customWidth="1"/>
    <col min="7946" max="7946" width="3.5" customWidth="1"/>
    <col min="8197" max="8197" width="43.25" customWidth="1"/>
    <col min="8198" max="8200" width="14.625" customWidth="1"/>
    <col min="8201" max="8201" width="3.875" customWidth="1"/>
    <col min="8202" max="8202" width="3.5" customWidth="1"/>
    <col min="8453" max="8453" width="43.25" customWidth="1"/>
    <col min="8454" max="8456" width="14.625" customWidth="1"/>
    <col min="8457" max="8457" width="3.875" customWidth="1"/>
    <col min="8458" max="8458" width="3.5" customWidth="1"/>
    <col min="8709" max="8709" width="43.25" customWidth="1"/>
    <col min="8710" max="8712" width="14.625" customWidth="1"/>
    <col min="8713" max="8713" width="3.875" customWidth="1"/>
    <col min="8714" max="8714" width="3.5" customWidth="1"/>
    <col min="8965" max="8965" width="43.25" customWidth="1"/>
    <col min="8966" max="8968" width="14.625" customWidth="1"/>
    <col min="8969" max="8969" width="3.875" customWidth="1"/>
    <col min="8970" max="8970" width="3.5" customWidth="1"/>
    <col min="9221" max="9221" width="43.25" customWidth="1"/>
    <col min="9222" max="9224" width="14.625" customWidth="1"/>
    <col min="9225" max="9225" width="3.875" customWidth="1"/>
    <col min="9226" max="9226" width="3.5" customWidth="1"/>
    <col min="9477" max="9477" width="43.25" customWidth="1"/>
    <col min="9478" max="9480" width="14.625" customWidth="1"/>
    <col min="9481" max="9481" width="3.875" customWidth="1"/>
    <col min="9482" max="9482" width="3.5" customWidth="1"/>
    <col min="9733" max="9733" width="43.25" customWidth="1"/>
    <col min="9734" max="9736" width="14.625" customWidth="1"/>
    <col min="9737" max="9737" width="3.875" customWidth="1"/>
    <col min="9738" max="9738" width="3.5" customWidth="1"/>
    <col min="9989" max="9989" width="43.25" customWidth="1"/>
    <col min="9990" max="9992" width="14.625" customWidth="1"/>
    <col min="9993" max="9993" width="3.875" customWidth="1"/>
    <col min="9994" max="9994" width="3.5" customWidth="1"/>
    <col min="10245" max="10245" width="43.25" customWidth="1"/>
    <col min="10246" max="10248" width="14.625" customWidth="1"/>
    <col min="10249" max="10249" width="3.875" customWidth="1"/>
    <col min="10250" max="10250" width="3.5" customWidth="1"/>
    <col min="10501" max="10501" width="43.25" customWidth="1"/>
    <col min="10502" max="10504" width="14.625" customWidth="1"/>
    <col min="10505" max="10505" width="3.875" customWidth="1"/>
    <col min="10506" max="10506" width="3.5" customWidth="1"/>
    <col min="10757" max="10757" width="43.25" customWidth="1"/>
    <col min="10758" max="10760" width="14.625" customWidth="1"/>
    <col min="10761" max="10761" width="3.875" customWidth="1"/>
    <col min="10762" max="10762" width="3.5" customWidth="1"/>
    <col min="11013" max="11013" width="43.25" customWidth="1"/>
    <col min="11014" max="11016" width="14.625" customWidth="1"/>
    <col min="11017" max="11017" width="3.875" customWidth="1"/>
    <col min="11018" max="11018" width="3.5" customWidth="1"/>
    <col min="11269" max="11269" width="43.25" customWidth="1"/>
    <col min="11270" max="11272" width="14.625" customWidth="1"/>
    <col min="11273" max="11273" width="3.875" customWidth="1"/>
    <col min="11274" max="11274" width="3.5" customWidth="1"/>
    <col min="11525" max="11525" width="43.25" customWidth="1"/>
    <col min="11526" max="11528" width="14.625" customWidth="1"/>
    <col min="11529" max="11529" width="3.875" customWidth="1"/>
    <col min="11530" max="11530" width="3.5" customWidth="1"/>
    <col min="11781" max="11781" width="43.25" customWidth="1"/>
    <col min="11782" max="11784" width="14.625" customWidth="1"/>
    <col min="11785" max="11785" width="3.875" customWidth="1"/>
    <col min="11786" max="11786" width="3.5" customWidth="1"/>
    <col min="12037" max="12037" width="43.25" customWidth="1"/>
    <col min="12038" max="12040" width="14.625" customWidth="1"/>
    <col min="12041" max="12041" width="3.875" customWidth="1"/>
    <col min="12042" max="12042" width="3.5" customWidth="1"/>
    <col min="12293" max="12293" width="43.25" customWidth="1"/>
    <col min="12294" max="12296" width="14.625" customWidth="1"/>
    <col min="12297" max="12297" width="3.875" customWidth="1"/>
    <col min="12298" max="12298" width="3.5" customWidth="1"/>
    <col min="12549" max="12549" width="43.25" customWidth="1"/>
    <col min="12550" max="12552" width="14.625" customWidth="1"/>
    <col min="12553" max="12553" width="3.875" customWidth="1"/>
    <col min="12554" max="12554" width="3.5" customWidth="1"/>
    <col min="12805" max="12805" width="43.25" customWidth="1"/>
    <col min="12806" max="12808" width="14.625" customWidth="1"/>
    <col min="12809" max="12809" width="3.875" customWidth="1"/>
    <col min="12810" max="12810" width="3.5" customWidth="1"/>
    <col min="13061" max="13061" width="43.25" customWidth="1"/>
    <col min="13062" max="13064" width="14.625" customWidth="1"/>
    <col min="13065" max="13065" width="3.875" customWidth="1"/>
    <col min="13066" max="13066" width="3.5" customWidth="1"/>
    <col min="13317" max="13317" width="43.25" customWidth="1"/>
    <col min="13318" max="13320" width="14.625" customWidth="1"/>
    <col min="13321" max="13321" width="3.875" customWidth="1"/>
    <col min="13322" max="13322" width="3.5" customWidth="1"/>
    <col min="13573" max="13573" width="43.25" customWidth="1"/>
    <col min="13574" max="13576" width="14.625" customWidth="1"/>
    <col min="13577" max="13577" width="3.875" customWidth="1"/>
    <col min="13578" max="13578" width="3.5" customWidth="1"/>
    <col min="13829" max="13829" width="43.25" customWidth="1"/>
    <col min="13830" max="13832" width="14.625" customWidth="1"/>
    <col min="13833" max="13833" width="3.875" customWidth="1"/>
    <col min="13834" max="13834" width="3.5" customWidth="1"/>
    <col min="14085" max="14085" width="43.25" customWidth="1"/>
    <col min="14086" max="14088" width="14.625" customWidth="1"/>
    <col min="14089" max="14089" width="3.875" customWidth="1"/>
    <col min="14090" max="14090" width="3.5" customWidth="1"/>
    <col min="14341" max="14341" width="43.25" customWidth="1"/>
    <col min="14342" max="14344" width="14.625" customWidth="1"/>
    <col min="14345" max="14345" width="3.875" customWidth="1"/>
    <col min="14346" max="14346" width="3.5" customWidth="1"/>
    <col min="14597" max="14597" width="43.25" customWidth="1"/>
    <col min="14598" max="14600" width="14.625" customWidth="1"/>
    <col min="14601" max="14601" width="3.875" customWidth="1"/>
    <col min="14602" max="14602" width="3.5" customWidth="1"/>
    <col min="14853" max="14853" width="43.25" customWidth="1"/>
    <col min="14854" max="14856" width="14.625" customWidth="1"/>
    <col min="14857" max="14857" width="3.875" customWidth="1"/>
    <col min="14858" max="14858" width="3.5" customWidth="1"/>
    <col min="15109" max="15109" width="43.25" customWidth="1"/>
    <col min="15110" max="15112" width="14.625" customWidth="1"/>
    <col min="15113" max="15113" width="3.875" customWidth="1"/>
    <col min="15114" max="15114" width="3.5" customWidth="1"/>
    <col min="15365" max="15365" width="43.25" customWidth="1"/>
    <col min="15366" max="15368" width="14.625" customWidth="1"/>
    <col min="15369" max="15369" width="3.875" customWidth="1"/>
    <col min="15370" max="15370" width="3.5" customWidth="1"/>
    <col min="15621" max="15621" width="43.25" customWidth="1"/>
    <col min="15622" max="15624" width="14.625" customWidth="1"/>
    <col min="15625" max="15625" width="3.875" customWidth="1"/>
    <col min="15626" max="15626" width="3.5" customWidth="1"/>
    <col min="15877" max="15877" width="43.25" customWidth="1"/>
    <col min="15878" max="15880" width="14.625" customWidth="1"/>
    <col min="15881" max="15881" width="3.875" customWidth="1"/>
    <col min="15882" max="15882" width="3.5" customWidth="1"/>
    <col min="16133" max="16133" width="43.25" customWidth="1"/>
    <col min="16134" max="16136" width="14.625" customWidth="1"/>
    <col min="16137" max="16137" width="3.875" customWidth="1"/>
    <col min="16138" max="16138" width="3.5" customWidth="1"/>
  </cols>
  <sheetData>
    <row r="1" ht="42" customHeight="1" spans="1:10">
      <c r="F1" s="118" t="s">
        <v>2721</v>
      </c>
      <c r="G1" s="118"/>
      <c r="H1" s="118"/>
    </row>
    <row r="2" ht="18.95" customHeight="1" spans="1:10">
      <c r="F2" s="119" t="s">
        <v>2722</v>
      </c>
      <c r="G2" s="240"/>
      <c r="H2" s="240" t="s">
        <v>30</v>
      </c>
    </row>
    <row r="3" ht="30" customHeight="1" spans="1:10">
      <c r="A3" s="122" t="s">
        <v>2723</v>
      </c>
      <c r="B3" s="122" t="s">
        <v>121</v>
      </c>
      <c r="C3" s="122" t="s">
        <v>122</v>
      </c>
      <c r="D3" s="122" t="s">
        <v>123</v>
      </c>
      <c r="E3" s="122" t="s">
        <v>124</v>
      </c>
      <c r="F3" s="123" t="s">
        <v>125</v>
      </c>
      <c r="G3" s="241" t="s">
        <v>2724</v>
      </c>
      <c r="H3" s="241" t="s">
        <v>2725</v>
      </c>
      <c r="I3" s="126" t="s">
        <v>2726</v>
      </c>
      <c r="J3" s="126" t="s">
        <v>2727</v>
      </c>
    </row>
    <row r="4" ht="24" customHeight="1" spans="1:10">
      <c r="A4" s="127" t="s">
        <v>134</v>
      </c>
      <c r="B4" s="97" t="s">
        <v>135</v>
      </c>
      <c r="C4" s="97" t="s">
        <v>135</v>
      </c>
      <c r="D4" s="90" t="s">
        <v>136</v>
      </c>
      <c r="E4" s="97" t="s">
        <v>135</v>
      </c>
      <c r="F4" s="25" t="s">
        <v>2728</v>
      </c>
      <c r="G4" s="128">
        <v>477688</v>
      </c>
      <c r="H4" s="129">
        <v>-0.096</v>
      </c>
      <c r="I4" s="31" t="s">
        <v>147</v>
      </c>
      <c r="J4" s="31" t="s">
        <v>147</v>
      </c>
    </row>
    <row r="5" ht="18.95" customHeight="1" spans="1:10">
      <c r="A5" s="127" t="s">
        <v>135</v>
      </c>
      <c r="B5" s="97" t="s">
        <v>136</v>
      </c>
      <c r="C5" s="97" t="s">
        <v>135</v>
      </c>
      <c r="D5" s="90" t="s">
        <v>138</v>
      </c>
      <c r="E5" s="97" t="s">
        <v>135</v>
      </c>
      <c r="F5" s="25" t="s">
        <v>139</v>
      </c>
      <c r="G5" s="128">
        <v>9340</v>
      </c>
      <c r="H5" s="129">
        <v>0.117</v>
      </c>
      <c r="I5" s="31" t="s">
        <v>147</v>
      </c>
      <c r="J5" s="31" t="s">
        <v>147</v>
      </c>
    </row>
    <row r="6" ht="18.95" customHeight="1" spans="1:10">
      <c r="A6" s="127" t="s">
        <v>135</v>
      </c>
      <c r="B6" s="97" t="s">
        <v>135</v>
      </c>
      <c r="C6" s="97" t="s">
        <v>138</v>
      </c>
      <c r="D6" s="90" t="s">
        <v>140</v>
      </c>
      <c r="E6" s="97" t="s">
        <v>147</v>
      </c>
      <c r="F6" s="32" t="s">
        <v>2729</v>
      </c>
      <c r="G6" s="133">
        <v>4425</v>
      </c>
      <c r="H6" s="132">
        <v>0.232</v>
      </c>
      <c r="I6" s="31" t="s">
        <v>147</v>
      </c>
      <c r="J6" s="31" t="s">
        <v>2730</v>
      </c>
    </row>
    <row r="7" ht="18.95" customHeight="1" spans="1:10">
      <c r="A7" s="127" t="s">
        <v>135</v>
      </c>
      <c r="B7" s="97" t="s">
        <v>135</v>
      </c>
      <c r="C7" s="97" t="s">
        <v>138</v>
      </c>
      <c r="D7" s="90" t="s">
        <v>142</v>
      </c>
      <c r="E7" s="97" t="s">
        <v>147</v>
      </c>
      <c r="F7" s="32" t="s">
        <v>2731</v>
      </c>
      <c r="G7" s="133">
        <v>580</v>
      </c>
      <c r="H7" s="132">
        <v>0.16</v>
      </c>
      <c r="I7" s="31" t="s">
        <v>147</v>
      </c>
      <c r="J7" s="31" t="s">
        <v>2730</v>
      </c>
    </row>
    <row r="8" ht="18.95" customHeight="1" spans="1:10">
      <c r="A8" s="127" t="s">
        <v>135</v>
      </c>
      <c r="B8" s="97" t="s">
        <v>135</v>
      </c>
      <c r="C8" s="97" t="s">
        <v>138</v>
      </c>
      <c r="D8" s="90" t="s">
        <v>144</v>
      </c>
      <c r="E8" s="97" t="s">
        <v>147</v>
      </c>
      <c r="F8" s="32" t="s">
        <v>2732</v>
      </c>
      <c r="G8" s="133">
        <v>326</v>
      </c>
      <c r="H8" s="132">
        <v>0.136</v>
      </c>
      <c r="I8" s="31" t="s">
        <v>147</v>
      </c>
      <c r="J8" s="31" t="s">
        <v>2730</v>
      </c>
    </row>
    <row r="9" ht="18.95" customHeight="1" spans="1:10">
      <c r="A9" s="127" t="s">
        <v>135</v>
      </c>
      <c r="B9" s="97" t="s">
        <v>135</v>
      </c>
      <c r="C9" s="97" t="s">
        <v>138</v>
      </c>
      <c r="D9" s="90" t="s">
        <v>146</v>
      </c>
      <c r="E9" s="97" t="s">
        <v>147</v>
      </c>
      <c r="F9" s="32" t="s">
        <v>2733</v>
      </c>
      <c r="G9" s="133">
        <v>0</v>
      </c>
      <c r="H9" s="132" t="s">
        <v>135</v>
      </c>
      <c r="I9" s="31" t="s">
        <v>2730</v>
      </c>
      <c r="J9" s="31" t="s">
        <v>2730</v>
      </c>
    </row>
    <row r="10" ht="18.95" customHeight="1" spans="1:10">
      <c r="A10" s="127" t="s">
        <v>135</v>
      </c>
      <c r="B10" s="97" t="s">
        <v>135</v>
      </c>
      <c r="C10" s="97" t="s">
        <v>138</v>
      </c>
      <c r="D10" s="90" t="s">
        <v>149</v>
      </c>
      <c r="E10" s="97" t="s">
        <v>147</v>
      </c>
      <c r="F10" s="32" t="s">
        <v>2734</v>
      </c>
      <c r="G10" s="133">
        <v>420</v>
      </c>
      <c r="H10" s="132">
        <v>0.05</v>
      </c>
      <c r="I10" s="31" t="s">
        <v>147</v>
      </c>
      <c r="J10" s="31" t="s">
        <v>2730</v>
      </c>
    </row>
    <row r="11" ht="18.95" customHeight="1" spans="1:10">
      <c r="A11" s="127" t="s">
        <v>135</v>
      </c>
      <c r="B11" s="97" t="s">
        <v>135</v>
      </c>
      <c r="C11" s="97" t="s">
        <v>138</v>
      </c>
      <c r="D11" s="90" t="s">
        <v>151</v>
      </c>
      <c r="E11" s="97" t="s">
        <v>147</v>
      </c>
      <c r="F11" s="32" t="s">
        <v>2735</v>
      </c>
      <c r="G11" s="133">
        <v>300</v>
      </c>
      <c r="H11" s="132">
        <v>0</v>
      </c>
      <c r="I11" s="31" t="s">
        <v>147</v>
      </c>
      <c r="J11" s="31" t="s">
        <v>2730</v>
      </c>
    </row>
    <row r="12" ht="18.95" customHeight="1" spans="1:10">
      <c r="A12" s="127" t="s">
        <v>135</v>
      </c>
      <c r="B12" s="97" t="s">
        <v>135</v>
      </c>
      <c r="C12" s="97" t="s">
        <v>138</v>
      </c>
      <c r="D12" s="90" t="s">
        <v>153</v>
      </c>
      <c r="E12" s="97" t="s">
        <v>147</v>
      </c>
      <c r="F12" s="37" t="s">
        <v>2736</v>
      </c>
      <c r="G12" s="133">
        <v>150</v>
      </c>
      <c r="H12" s="132" t="s">
        <v>135</v>
      </c>
      <c r="I12" s="31" t="s">
        <v>147</v>
      </c>
      <c r="J12" s="31" t="s">
        <v>2730</v>
      </c>
    </row>
    <row r="13" ht="18.95" customHeight="1" spans="1:10">
      <c r="A13" s="127" t="s">
        <v>135</v>
      </c>
      <c r="B13" s="97" t="s">
        <v>135</v>
      </c>
      <c r="C13" s="97" t="s">
        <v>138</v>
      </c>
      <c r="D13" s="90" t="s">
        <v>155</v>
      </c>
      <c r="E13" s="97" t="s">
        <v>147</v>
      </c>
      <c r="F13" s="32" t="s">
        <v>2737</v>
      </c>
      <c r="G13" s="133">
        <v>457</v>
      </c>
      <c r="H13" s="132">
        <v>0.046</v>
      </c>
      <c r="I13" s="31" t="s">
        <v>147</v>
      </c>
      <c r="J13" s="31" t="s">
        <v>2730</v>
      </c>
    </row>
    <row r="14" ht="18.95" customHeight="1" spans="1:10">
      <c r="A14" s="127" t="s">
        <v>135</v>
      </c>
      <c r="B14" s="97" t="s">
        <v>135</v>
      </c>
      <c r="C14" s="97" t="s">
        <v>138</v>
      </c>
      <c r="D14" s="90" t="s">
        <v>157</v>
      </c>
      <c r="E14" s="97" t="s">
        <v>147</v>
      </c>
      <c r="F14" s="32" t="s">
        <v>2738</v>
      </c>
      <c r="G14" s="133">
        <v>100</v>
      </c>
      <c r="H14" s="132">
        <v>0</v>
      </c>
      <c r="I14" s="31" t="s">
        <v>147</v>
      </c>
      <c r="J14" s="31" t="s">
        <v>2730</v>
      </c>
    </row>
    <row r="15" ht="18.95" customHeight="1" spans="1:10">
      <c r="A15" s="127" t="s">
        <v>135</v>
      </c>
      <c r="B15" s="97" t="s">
        <v>135</v>
      </c>
      <c r="C15" s="97" t="s">
        <v>138</v>
      </c>
      <c r="D15" s="90" t="s">
        <v>159</v>
      </c>
      <c r="E15" s="97" t="s">
        <v>147</v>
      </c>
      <c r="F15" s="32" t="s">
        <v>2739</v>
      </c>
      <c r="G15" s="133">
        <v>88</v>
      </c>
      <c r="H15" s="132">
        <v>0.103</v>
      </c>
      <c r="I15" s="31" t="s">
        <v>147</v>
      </c>
      <c r="J15" s="31" t="s">
        <v>2730</v>
      </c>
    </row>
    <row r="16" ht="18.95" customHeight="1" spans="1:10">
      <c r="A16" s="127" t="s">
        <v>135</v>
      </c>
      <c r="B16" s="97" t="s">
        <v>135</v>
      </c>
      <c r="C16" s="97" t="s">
        <v>138</v>
      </c>
      <c r="D16" s="90" t="s">
        <v>161</v>
      </c>
      <c r="E16" s="97" t="s">
        <v>147</v>
      </c>
      <c r="F16" s="32" t="s">
        <v>2740</v>
      </c>
      <c r="G16" s="133">
        <v>2494</v>
      </c>
      <c r="H16" s="132">
        <v>-0.065</v>
      </c>
      <c r="I16" s="31" t="s">
        <v>147</v>
      </c>
      <c r="J16" s="31" t="s">
        <v>2730</v>
      </c>
    </row>
    <row r="17" ht="18.95" customHeight="1" spans="1:10">
      <c r="A17" s="127" t="s">
        <v>135</v>
      </c>
      <c r="B17" s="97" t="s">
        <v>136</v>
      </c>
      <c r="C17" s="97" t="s">
        <v>135</v>
      </c>
      <c r="D17" s="90" t="s">
        <v>163</v>
      </c>
      <c r="E17" s="97"/>
      <c r="F17" s="25" t="s">
        <v>164</v>
      </c>
      <c r="G17" s="128">
        <v>8954</v>
      </c>
      <c r="H17" s="129">
        <v>0.124</v>
      </c>
      <c r="I17" s="31" t="s">
        <v>147</v>
      </c>
      <c r="J17" s="31" t="s">
        <v>147</v>
      </c>
    </row>
    <row r="18" ht="18.95" customHeight="1" spans="1:10">
      <c r="A18" s="127" t="s">
        <v>135</v>
      </c>
      <c r="B18" s="97" t="s">
        <v>135</v>
      </c>
      <c r="C18" s="97" t="s">
        <v>163</v>
      </c>
      <c r="D18" s="90" t="s">
        <v>165</v>
      </c>
      <c r="E18" s="97" t="s">
        <v>147</v>
      </c>
      <c r="F18" s="32" t="s">
        <v>2729</v>
      </c>
      <c r="G18" s="133">
        <v>3790</v>
      </c>
      <c r="H18" s="132">
        <v>0.292</v>
      </c>
      <c r="I18" s="31" t="s">
        <v>147</v>
      </c>
      <c r="J18" s="31" t="s">
        <v>2730</v>
      </c>
    </row>
    <row r="19" ht="18.95" customHeight="1" spans="1:10">
      <c r="A19" s="127" t="s">
        <v>135</v>
      </c>
      <c r="B19" s="97" t="s">
        <v>135</v>
      </c>
      <c r="C19" s="97" t="s">
        <v>163</v>
      </c>
      <c r="D19" s="90" t="s">
        <v>166</v>
      </c>
      <c r="E19" s="97" t="s">
        <v>147</v>
      </c>
      <c r="F19" s="32" t="s">
        <v>2731</v>
      </c>
      <c r="G19" s="133">
        <v>1747</v>
      </c>
      <c r="H19" s="132">
        <v>-0.04</v>
      </c>
      <c r="I19" s="31" t="s">
        <v>147</v>
      </c>
      <c r="J19" s="31" t="s">
        <v>2730</v>
      </c>
    </row>
    <row r="20" ht="18.95" customHeight="1" spans="1:10">
      <c r="A20" s="127" t="s">
        <v>135</v>
      </c>
      <c r="B20" s="97" t="s">
        <v>135</v>
      </c>
      <c r="C20" s="97" t="s">
        <v>163</v>
      </c>
      <c r="D20" s="90" t="s">
        <v>167</v>
      </c>
      <c r="E20" s="97" t="s">
        <v>147</v>
      </c>
      <c r="F20" s="32" t="s">
        <v>2732</v>
      </c>
      <c r="G20" s="133">
        <v>370</v>
      </c>
      <c r="H20" s="132">
        <v>0.118</v>
      </c>
      <c r="I20" s="31" t="s">
        <v>147</v>
      </c>
      <c r="J20" s="31" t="s">
        <v>2730</v>
      </c>
    </row>
    <row r="21" ht="18.95" customHeight="1" spans="1:10">
      <c r="A21" s="127" t="s">
        <v>135</v>
      </c>
      <c r="B21" s="97" t="s">
        <v>135</v>
      </c>
      <c r="C21" s="97" t="s">
        <v>163</v>
      </c>
      <c r="D21" s="90" t="s">
        <v>168</v>
      </c>
      <c r="E21" s="97" t="s">
        <v>147</v>
      </c>
      <c r="F21" s="32" t="s">
        <v>2741</v>
      </c>
      <c r="G21" s="133">
        <v>0</v>
      </c>
      <c r="H21" s="132" t="s">
        <v>135</v>
      </c>
      <c r="I21" s="31" t="s">
        <v>2730</v>
      </c>
      <c r="J21" s="31" t="s">
        <v>2730</v>
      </c>
    </row>
    <row r="22" ht="18.95" customHeight="1" spans="1:10">
      <c r="A22" s="127" t="s">
        <v>135</v>
      </c>
      <c r="B22" s="97" t="s">
        <v>135</v>
      </c>
      <c r="C22" s="97" t="s">
        <v>163</v>
      </c>
      <c r="D22" s="90" t="s">
        <v>170</v>
      </c>
      <c r="E22" s="97" t="s">
        <v>147</v>
      </c>
      <c r="F22" s="32" t="s">
        <v>2742</v>
      </c>
      <c r="G22" s="133">
        <v>215</v>
      </c>
      <c r="H22" s="132">
        <v>0</v>
      </c>
      <c r="I22" s="31" t="s">
        <v>147</v>
      </c>
      <c r="J22" s="31" t="s">
        <v>2730</v>
      </c>
    </row>
    <row r="23" ht="18.95" customHeight="1" spans="1:10">
      <c r="A23" s="127" t="s">
        <v>135</v>
      </c>
      <c r="B23" s="97" t="s">
        <v>135</v>
      </c>
      <c r="C23" s="97" t="s">
        <v>163</v>
      </c>
      <c r="D23" s="90" t="s">
        <v>172</v>
      </c>
      <c r="E23" s="97" t="s">
        <v>147</v>
      </c>
      <c r="F23" s="32" t="s">
        <v>2743</v>
      </c>
      <c r="G23" s="133">
        <v>165</v>
      </c>
      <c r="H23" s="132">
        <v>0</v>
      </c>
      <c r="I23" s="31" t="s">
        <v>147</v>
      </c>
      <c r="J23" s="31" t="s">
        <v>2730</v>
      </c>
    </row>
    <row r="24" ht="18.95" customHeight="1" spans="1:10">
      <c r="A24" s="127" t="s">
        <v>135</v>
      </c>
      <c r="B24" s="97" t="s">
        <v>135</v>
      </c>
      <c r="C24" s="97" t="s">
        <v>163</v>
      </c>
      <c r="D24" s="90" t="s">
        <v>174</v>
      </c>
      <c r="E24" s="97" t="s">
        <v>147</v>
      </c>
      <c r="F24" s="32" t="s">
        <v>2739</v>
      </c>
      <c r="G24" s="133">
        <v>161</v>
      </c>
      <c r="H24" s="132">
        <v>0.142</v>
      </c>
      <c r="I24" s="31" t="s">
        <v>147</v>
      </c>
      <c r="J24" s="31" t="s">
        <v>2730</v>
      </c>
    </row>
    <row r="25" ht="18.95" customHeight="1" spans="1:10">
      <c r="A25" s="127" t="s">
        <v>135</v>
      </c>
      <c r="B25" s="97" t="s">
        <v>135</v>
      </c>
      <c r="C25" s="97" t="s">
        <v>163</v>
      </c>
      <c r="D25" s="90" t="s">
        <v>175</v>
      </c>
      <c r="E25" s="97" t="s">
        <v>147</v>
      </c>
      <c r="F25" s="32" t="s">
        <v>2744</v>
      </c>
      <c r="G25" s="133">
        <v>2506</v>
      </c>
      <c r="H25" s="132">
        <v>0.06</v>
      </c>
      <c r="I25" s="31" t="s">
        <v>147</v>
      </c>
      <c r="J25" s="31" t="s">
        <v>2730</v>
      </c>
    </row>
    <row r="26" ht="18.95" customHeight="1" spans="1:10">
      <c r="A26" s="127" t="s">
        <v>135</v>
      </c>
      <c r="B26" s="97" t="s">
        <v>136</v>
      </c>
      <c r="C26" s="97" t="s">
        <v>135</v>
      </c>
      <c r="D26" s="468" t="s">
        <v>177</v>
      </c>
      <c r="E26" s="97"/>
      <c r="F26" s="25" t="s">
        <v>178</v>
      </c>
      <c r="G26" s="128">
        <v>35163</v>
      </c>
      <c r="H26" s="129">
        <v>0.027</v>
      </c>
      <c r="I26" s="31" t="s">
        <v>147</v>
      </c>
      <c r="J26" s="31" t="s">
        <v>147</v>
      </c>
    </row>
    <row r="27" ht="18.95" customHeight="1" spans="1:10">
      <c r="A27" s="127" t="s">
        <v>135</v>
      </c>
      <c r="B27" s="97" t="s">
        <v>135</v>
      </c>
      <c r="C27" s="97" t="s">
        <v>177</v>
      </c>
      <c r="D27" s="90" t="s">
        <v>179</v>
      </c>
      <c r="E27" s="97" t="s">
        <v>147</v>
      </c>
      <c r="F27" s="32" t="s">
        <v>2729</v>
      </c>
      <c r="G27" s="133">
        <v>11772</v>
      </c>
      <c r="H27" s="132">
        <v>0.5</v>
      </c>
      <c r="I27" s="31" t="s">
        <v>147</v>
      </c>
      <c r="J27" s="31" t="s">
        <v>2730</v>
      </c>
    </row>
    <row r="28" ht="18.95" customHeight="1" spans="1:10">
      <c r="A28" s="127" t="s">
        <v>135</v>
      </c>
      <c r="B28" s="97" t="s">
        <v>135</v>
      </c>
      <c r="C28" s="97" t="s">
        <v>177</v>
      </c>
      <c r="D28" s="90" t="s">
        <v>180</v>
      </c>
      <c r="E28" s="97" t="s">
        <v>147</v>
      </c>
      <c r="F28" s="32" t="s">
        <v>2731</v>
      </c>
      <c r="G28" s="133">
        <v>200</v>
      </c>
      <c r="H28" s="132">
        <v>-0.333</v>
      </c>
      <c r="I28" s="31" t="s">
        <v>147</v>
      </c>
      <c r="J28" s="31" t="s">
        <v>2730</v>
      </c>
    </row>
    <row r="29" ht="18.95" customHeight="1" spans="1:10">
      <c r="A29" s="127" t="s">
        <v>135</v>
      </c>
      <c r="B29" s="97" t="s">
        <v>135</v>
      </c>
      <c r="C29" s="97" t="s">
        <v>177</v>
      </c>
      <c r="D29" s="90" t="s">
        <v>181</v>
      </c>
      <c r="E29" s="97" t="s">
        <v>147</v>
      </c>
      <c r="F29" s="32" t="s">
        <v>2732</v>
      </c>
      <c r="G29" s="133">
        <v>1028</v>
      </c>
      <c r="H29" s="132">
        <v>-0.249</v>
      </c>
      <c r="I29" s="31" t="s">
        <v>147</v>
      </c>
      <c r="J29" s="31" t="s">
        <v>2730</v>
      </c>
    </row>
    <row r="30" ht="18.95" customHeight="1" spans="1:10">
      <c r="A30" s="127" t="s">
        <v>135</v>
      </c>
      <c r="B30" s="97" t="s">
        <v>135</v>
      </c>
      <c r="C30" s="97" t="s">
        <v>177</v>
      </c>
      <c r="D30" s="90" t="s">
        <v>182</v>
      </c>
      <c r="E30" s="97" t="s">
        <v>147</v>
      </c>
      <c r="F30" s="32" t="s">
        <v>2745</v>
      </c>
      <c r="G30" s="133">
        <v>200</v>
      </c>
      <c r="H30" s="132">
        <v>0</v>
      </c>
      <c r="I30" s="31" t="s">
        <v>147</v>
      </c>
      <c r="J30" s="31" t="s">
        <v>2730</v>
      </c>
    </row>
    <row r="31" ht="18.95" customHeight="1" spans="1:10">
      <c r="A31" s="127" t="s">
        <v>135</v>
      </c>
      <c r="B31" s="97" t="s">
        <v>135</v>
      </c>
      <c r="C31" s="97" t="s">
        <v>177</v>
      </c>
      <c r="D31" s="90" t="s">
        <v>184</v>
      </c>
      <c r="E31" s="97" t="s">
        <v>147</v>
      </c>
      <c r="F31" s="32" t="s">
        <v>2746</v>
      </c>
      <c r="G31" s="133">
        <v>0</v>
      </c>
      <c r="H31" s="132" t="s">
        <v>135</v>
      </c>
      <c r="I31" s="31" t="s">
        <v>2730</v>
      </c>
      <c r="J31" s="31" t="s">
        <v>2730</v>
      </c>
    </row>
    <row r="32" ht="18.95" customHeight="1" spans="1:10">
      <c r="A32" s="127" t="s">
        <v>135</v>
      </c>
      <c r="B32" s="97" t="s">
        <v>135</v>
      </c>
      <c r="C32" s="97" t="s">
        <v>177</v>
      </c>
      <c r="D32" s="90" t="s">
        <v>186</v>
      </c>
      <c r="E32" s="97" t="s">
        <v>147</v>
      </c>
      <c r="F32" s="32" t="s">
        <v>2747</v>
      </c>
      <c r="G32" s="133">
        <v>0</v>
      </c>
      <c r="H32" s="132" t="s">
        <v>135</v>
      </c>
      <c r="I32" s="31" t="s">
        <v>2730</v>
      </c>
      <c r="J32" s="31" t="s">
        <v>2730</v>
      </c>
    </row>
    <row r="33" ht="18.95" customHeight="1" spans="1:11">
      <c r="A33" s="127" t="s">
        <v>135</v>
      </c>
      <c r="B33" s="97" t="s">
        <v>135</v>
      </c>
      <c r="C33" s="97" t="s">
        <v>177</v>
      </c>
      <c r="D33" s="90" t="s">
        <v>188</v>
      </c>
      <c r="E33" s="97" t="s">
        <v>147</v>
      </c>
      <c r="F33" s="32" t="s">
        <v>2748</v>
      </c>
      <c r="G33" s="133">
        <v>510</v>
      </c>
      <c r="H33" s="132">
        <v>0.321</v>
      </c>
      <c r="I33" s="31" t="s">
        <v>147</v>
      </c>
      <c r="J33" s="31" t="s">
        <v>2730</v>
      </c>
    </row>
    <row r="34" ht="18.95" customHeight="1" spans="1:11">
      <c r="A34" s="127" t="s">
        <v>135</v>
      </c>
      <c r="B34" s="97" t="s">
        <v>135</v>
      </c>
      <c r="C34" s="97" t="s">
        <v>177</v>
      </c>
      <c r="D34" s="90" t="s">
        <v>190</v>
      </c>
      <c r="E34" s="97" t="s">
        <v>147</v>
      </c>
      <c r="F34" s="32" t="s">
        <v>2749</v>
      </c>
      <c r="G34" s="133">
        <v>2075</v>
      </c>
      <c r="H34" s="132">
        <v>0</v>
      </c>
      <c r="I34" s="31" t="s">
        <v>147</v>
      </c>
      <c r="J34" s="31" t="s">
        <v>2730</v>
      </c>
    </row>
    <row r="35" ht="18.95" customHeight="1" spans="1:11">
      <c r="A35" s="127" t="s">
        <v>135</v>
      </c>
      <c r="B35" s="97" t="s">
        <v>135</v>
      </c>
      <c r="C35" s="97" t="s">
        <v>177</v>
      </c>
      <c r="D35" s="90" t="s">
        <v>192</v>
      </c>
      <c r="E35" s="97" t="s">
        <v>147</v>
      </c>
      <c r="F35" s="37" t="s">
        <v>2750</v>
      </c>
      <c r="G35" s="133">
        <v>249</v>
      </c>
      <c r="H35" s="132">
        <v>0.097</v>
      </c>
      <c r="I35" s="31" t="s">
        <v>147</v>
      </c>
      <c r="J35" s="31" t="s">
        <v>2730</v>
      </c>
    </row>
    <row r="36" ht="18.95" customHeight="1" spans="1:11">
      <c r="A36" s="127" t="s">
        <v>135</v>
      </c>
      <c r="B36" s="97" t="s">
        <v>135</v>
      </c>
      <c r="C36" s="97" t="s">
        <v>177</v>
      </c>
      <c r="D36" s="90" t="s">
        <v>194</v>
      </c>
      <c r="E36" s="97" t="s">
        <v>147</v>
      </c>
      <c r="F36" s="37" t="s">
        <v>2739</v>
      </c>
      <c r="G36" s="133">
        <v>397</v>
      </c>
      <c r="H36" s="132">
        <v>0.106</v>
      </c>
      <c r="I36" s="31" t="s">
        <v>147</v>
      </c>
      <c r="J36" s="31" t="s">
        <v>2730</v>
      </c>
    </row>
    <row r="37" ht="18.95" customHeight="1" spans="1:11">
      <c r="A37" s="127" t="s">
        <v>135</v>
      </c>
      <c r="B37" s="97" t="s">
        <v>135</v>
      </c>
      <c r="C37" s="97" t="s">
        <v>177</v>
      </c>
      <c r="D37" s="90" t="s">
        <v>195</v>
      </c>
      <c r="E37" s="97" t="s">
        <v>147</v>
      </c>
      <c r="F37" s="32" t="s">
        <v>480</v>
      </c>
      <c r="G37" s="133">
        <v>18732</v>
      </c>
      <c r="H37" s="132">
        <v>-0.128</v>
      </c>
      <c r="I37" s="31" t="s">
        <v>147</v>
      </c>
      <c r="J37" s="31" t="s">
        <v>2730</v>
      </c>
      <c r="K37" s="221" t="s">
        <v>480</v>
      </c>
    </row>
    <row r="38" ht="18.95" customHeight="1" spans="1:11">
      <c r="A38" s="127" t="s">
        <v>135</v>
      </c>
      <c r="B38" s="97" t="s">
        <v>136</v>
      </c>
      <c r="C38" s="97" t="s">
        <v>135</v>
      </c>
      <c r="D38" s="90" t="s">
        <v>197</v>
      </c>
      <c r="E38" s="97"/>
      <c r="F38" s="25" t="s">
        <v>198</v>
      </c>
      <c r="G38" s="128">
        <v>10188</v>
      </c>
      <c r="H38" s="129">
        <v>0.239</v>
      </c>
      <c r="I38" s="31" t="s">
        <v>147</v>
      </c>
      <c r="J38" s="31" t="s">
        <v>147</v>
      </c>
    </row>
    <row r="39" ht="18.95" customHeight="1" spans="1:11">
      <c r="A39" s="127" t="s">
        <v>135</v>
      </c>
      <c r="B39" s="97" t="s">
        <v>135</v>
      </c>
      <c r="C39" s="97" t="s">
        <v>197</v>
      </c>
      <c r="D39" s="90" t="s">
        <v>199</v>
      </c>
      <c r="E39" s="97" t="s">
        <v>147</v>
      </c>
      <c r="F39" s="32" t="s">
        <v>2729</v>
      </c>
      <c r="G39" s="133">
        <v>4311</v>
      </c>
      <c r="H39" s="132">
        <v>0.446</v>
      </c>
      <c r="I39" s="31" t="s">
        <v>147</v>
      </c>
      <c r="J39" s="31" t="s">
        <v>2730</v>
      </c>
    </row>
    <row r="40" ht="18.95" customHeight="1" spans="1:11">
      <c r="A40" s="127" t="s">
        <v>135</v>
      </c>
      <c r="B40" s="97" t="s">
        <v>135</v>
      </c>
      <c r="C40" s="97" t="s">
        <v>197</v>
      </c>
      <c r="D40" s="90" t="s">
        <v>200</v>
      </c>
      <c r="E40" s="97" t="s">
        <v>147</v>
      </c>
      <c r="F40" s="32" t="s">
        <v>2731</v>
      </c>
      <c r="G40" s="133">
        <v>200</v>
      </c>
      <c r="H40" s="132">
        <v>-0.683</v>
      </c>
      <c r="I40" s="31" t="s">
        <v>147</v>
      </c>
      <c r="J40" s="31" t="s">
        <v>2730</v>
      </c>
    </row>
    <row r="41" ht="18.95" customHeight="1" spans="1:11">
      <c r="A41" s="127" t="s">
        <v>135</v>
      </c>
      <c r="B41" s="97" t="s">
        <v>135</v>
      </c>
      <c r="C41" s="97" t="s">
        <v>197</v>
      </c>
      <c r="D41" s="90" t="s">
        <v>201</v>
      </c>
      <c r="E41" s="97" t="s">
        <v>147</v>
      </c>
      <c r="F41" s="32" t="s">
        <v>2732</v>
      </c>
      <c r="G41" s="133">
        <v>190</v>
      </c>
      <c r="H41" s="132">
        <v>0.062</v>
      </c>
      <c r="I41" s="31" t="s">
        <v>147</v>
      </c>
      <c r="J41" s="31" t="s">
        <v>2730</v>
      </c>
    </row>
    <row r="42" ht="18.95" customHeight="1" spans="1:11">
      <c r="A42" s="127" t="s">
        <v>135</v>
      </c>
      <c r="B42" s="97" t="s">
        <v>135</v>
      </c>
      <c r="C42" s="97" t="s">
        <v>197</v>
      </c>
      <c r="D42" s="90" t="s">
        <v>202</v>
      </c>
      <c r="E42" s="97" t="s">
        <v>147</v>
      </c>
      <c r="F42" s="32" t="s">
        <v>2751</v>
      </c>
      <c r="G42" s="133">
        <v>76</v>
      </c>
      <c r="H42" s="132">
        <v>-0.415</v>
      </c>
      <c r="I42" s="31" t="s">
        <v>147</v>
      </c>
      <c r="J42" s="31" t="s">
        <v>2730</v>
      </c>
    </row>
    <row r="43" ht="18.95" customHeight="1" spans="1:11">
      <c r="A43" s="127" t="s">
        <v>135</v>
      </c>
      <c r="B43" s="97" t="s">
        <v>135</v>
      </c>
      <c r="C43" s="97" t="s">
        <v>197</v>
      </c>
      <c r="D43" s="90" t="s">
        <v>204</v>
      </c>
      <c r="E43" s="97" t="s">
        <v>147</v>
      </c>
      <c r="F43" s="32" t="s">
        <v>2752</v>
      </c>
      <c r="G43" s="133">
        <v>0</v>
      </c>
      <c r="H43" s="132" t="s">
        <v>135</v>
      </c>
      <c r="I43" s="31" t="s">
        <v>2730</v>
      </c>
      <c r="J43" s="31" t="s">
        <v>2730</v>
      </c>
    </row>
    <row r="44" ht="18.95" customHeight="1" spans="1:11">
      <c r="A44" s="127" t="s">
        <v>135</v>
      </c>
      <c r="B44" s="97" t="s">
        <v>135</v>
      </c>
      <c r="C44" s="97" t="s">
        <v>197</v>
      </c>
      <c r="D44" s="90" t="s">
        <v>206</v>
      </c>
      <c r="E44" s="97" t="s">
        <v>147</v>
      </c>
      <c r="F44" s="32" t="s">
        <v>2753</v>
      </c>
      <c r="G44" s="133">
        <v>0</v>
      </c>
      <c r="H44" s="132" t="s">
        <v>135</v>
      </c>
      <c r="I44" s="31" t="s">
        <v>2730</v>
      </c>
      <c r="J44" s="31" t="s">
        <v>2730</v>
      </c>
    </row>
    <row r="45" ht="18.95" customHeight="1" spans="1:11">
      <c r="A45" s="127" t="s">
        <v>135</v>
      </c>
      <c r="B45" s="97" t="s">
        <v>135</v>
      </c>
      <c r="C45" s="97" t="s">
        <v>197</v>
      </c>
      <c r="D45" s="90" t="s">
        <v>208</v>
      </c>
      <c r="E45" s="97" t="s">
        <v>147</v>
      </c>
      <c r="F45" s="32" t="s">
        <v>2754</v>
      </c>
      <c r="G45" s="133">
        <v>0</v>
      </c>
      <c r="H45" s="132" t="s">
        <v>135</v>
      </c>
      <c r="I45" s="31" t="s">
        <v>2730</v>
      </c>
      <c r="J45" s="31" t="s">
        <v>2730</v>
      </c>
    </row>
    <row r="46" ht="18.95" customHeight="1" spans="1:11">
      <c r="A46" s="127" t="s">
        <v>135</v>
      </c>
      <c r="B46" s="97" t="s">
        <v>135</v>
      </c>
      <c r="C46" s="97" t="s">
        <v>197</v>
      </c>
      <c r="D46" s="90" t="s">
        <v>211</v>
      </c>
      <c r="E46" s="97" t="s">
        <v>147</v>
      </c>
      <c r="F46" s="32" t="s">
        <v>2755</v>
      </c>
      <c r="G46" s="133">
        <v>1800</v>
      </c>
      <c r="H46" s="132">
        <v>0.5</v>
      </c>
      <c r="I46" s="31" t="s">
        <v>147</v>
      </c>
      <c r="J46" s="31" t="s">
        <v>2730</v>
      </c>
    </row>
    <row r="47" ht="18.95" customHeight="1" spans="1:11">
      <c r="A47" s="127" t="s">
        <v>135</v>
      </c>
      <c r="B47" s="97" t="s">
        <v>135</v>
      </c>
      <c r="C47" s="97" t="s">
        <v>197</v>
      </c>
      <c r="D47" s="468" t="s">
        <v>213</v>
      </c>
      <c r="E47" s="97" t="s">
        <v>147</v>
      </c>
      <c r="F47" s="32" t="s">
        <v>2756</v>
      </c>
      <c r="G47" s="133">
        <v>0</v>
      </c>
      <c r="H47" s="132" t="s">
        <v>135</v>
      </c>
      <c r="I47" s="31" t="s">
        <v>2730</v>
      </c>
      <c r="J47" s="31" t="s">
        <v>2730</v>
      </c>
    </row>
    <row r="48" ht="18.95" customHeight="1" spans="1:11">
      <c r="A48" s="127" t="s">
        <v>135</v>
      </c>
      <c r="B48" s="97" t="s">
        <v>135</v>
      </c>
      <c r="C48" s="97" t="s">
        <v>197</v>
      </c>
      <c r="D48" s="90" t="s">
        <v>215</v>
      </c>
      <c r="E48" s="97" t="s">
        <v>147</v>
      </c>
      <c r="F48" s="32" t="s">
        <v>2739</v>
      </c>
      <c r="G48" s="133">
        <v>1091</v>
      </c>
      <c r="H48" s="132">
        <v>0.21</v>
      </c>
      <c r="I48" s="31" t="s">
        <v>147</v>
      </c>
      <c r="J48" s="31" t="s">
        <v>2730</v>
      </c>
    </row>
    <row r="49" ht="18.95" customHeight="1" spans="1:10">
      <c r="A49" s="127" t="s">
        <v>135</v>
      </c>
      <c r="B49" s="97" t="s">
        <v>135</v>
      </c>
      <c r="C49" s="97" t="s">
        <v>197</v>
      </c>
      <c r="D49" s="90" t="s">
        <v>216</v>
      </c>
      <c r="E49" s="97" t="s">
        <v>147</v>
      </c>
      <c r="F49" s="32" t="s">
        <v>2757</v>
      </c>
      <c r="G49" s="131">
        <v>2520</v>
      </c>
      <c r="H49" s="132">
        <v>0.145</v>
      </c>
      <c r="I49" s="31" t="s">
        <v>147</v>
      </c>
      <c r="J49" s="31" t="s">
        <v>2730</v>
      </c>
    </row>
    <row r="50" ht="18.95" customHeight="1" spans="1:10">
      <c r="A50" s="127" t="s">
        <v>135</v>
      </c>
      <c r="B50" s="97" t="s">
        <v>136</v>
      </c>
      <c r="C50" s="97" t="s">
        <v>135</v>
      </c>
      <c r="D50" s="90" t="s">
        <v>218</v>
      </c>
      <c r="E50" s="97" t="s">
        <v>135</v>
      </c>
      <c r="F50" s="25" t="s">
        <v>219</v>
      </c>
      <c r="G50" s="128">
        <v>3467</v>
      </c>
      <c r="H50" s="129">
        <v>0.168</v>
      </c>
      <c r="I50" s="31" t="s">
        <v>147</v>
      </c>
      <c r="J50" s="31" t="s">
        <v>147</v>
      </c>
    </row>
    <row r="51" ht="18.95" customHeight="1" spans="1:10">
      <c r="A51" s="127" t="s">
        <v>135</v>
      </c>
      <c r="B51" s="97" t="s">
        <v>135</v>
      </c>
      <c r="C51" s="97" t="s">
        <v>218</v>
      </c>
      <c r="D51" s="90" t="s">
        <v>220</v>
      </c>
      <c r="E51" s="97" t="s">
        <v>147</v>
      </c>
      <c r="F51" s="32" t="s">
        <v>2729</v>
      </c>
      <c r="G51" s="133">
        <v>1589</v>
      </c>
      <c r="H51" s="132">
        <v>0.421</v>
      </c>
      <c r="I51" s="31" t="s">
        <v>147</v>
      </c>
      <c r="J51" s="31" t="s">
        <v>2730</v>
      </c>
    </row>
    <row r="52" ht="18.95" customHeight="1" spans="1:10">
      <c r="A52" s="127" t="s">
        <v>135</v>
      </c>
      <c r="B52" s="97" t="s">
        <v>135</v>
      </c>
      <c r="C52" s="97" t="s">
        <v>218</v>
      </c>
      <c r="D52" s="90" t="s">
        <v>221</v>
      </c>
      <c r="E52" s="97" t="s">
        <v>147</v>
      </c>
      <c r="F52" s="32" t="s">
        <v>2731</v>
      </c>
      <c r="G52" s="133">
        <v>0</v>
      </c>
      <c r="H52" s="132" t="s">
        <v>135</v>
      </c>
      <c r="I52" s="31" t="s">
        <v>2730</v>
      </c>
      <c r="J52" s="31" t="s">
        <v>2730</v>
      </c>
    </row>
    <row r="53" ht="18.95" customHeight="1" spans="1:10">
      <c r="A53" s="127" t="s">
        <v>135</v>
      </c>
      <c r="B53" s="97" t="s">
        <v>135</v>
      </c>
      <c r="C53" s="97" t="s">
        <v>218</v>
      </c>
      <c r="D53" s="90" t="s">
        <v>222</v>
      </c>
      <c r="E53" s="97" t="s">
        <v>147</v>
      </c>
      <c r="F53" s="32" t="s">
        <v>2732</v>
      </c>
      <c r="G53" s="133">
        <v>86</v>
      </c>
      <c r="H53" s="132">
        <v>0.121</v>
      </c>
      <c r="I53" s="31" t="s">
        <v>147</v>
      </c>
      <c r="J53" s="31" t="s">
        <v>2730</v>
      </c>
    </row>
    <row r="54" ht="18.95" customHeight="1" spans="1:10">
      <c r="A54" s="127" t="s">
        <v>135</v>
      </c>
      <c r="B54" s="97" t="s">
        <v>135</v>
      </c>
      <c r="C54" s="97" t="s">
        <v>218</v>
      </c>
      <c r="D54" s="90" t="s">
        <v>223</v>
      </c>
      <c r="E54" s="97" t="s">
        <v>147</v>
      </c>
      <c r="F54" s="32" t="s">
        <v>2758</v>
      </c>
      <c r="G54" s="133">
        <v>0</v>
      </c>
      <c r="H54" s="132" t="s">
        <v>135</v>
      </c>
      <c r="I54" s="31" t="s">
        <v>2730</v>
      </c>
      <c r="J54" s="31" t="s">
        <v>2730</v>
      </c>
    </row>
    <row r="55" ht="18.95" customHeight="1" spans="1:10">
      <c r="A55" s="127" t="s">
        <v>135</v>
      </c>
      <c r="B55" s="97" t="s">
        <v>135</v>
      </c>
      <c r="C55" s="97" t="s">
        <v>218</v>
      </c>
      <c r="D55" s="90" t="s">
        <v>225</v>
      </c>
      <c r="E55" s="97" t="s">
        <v>147</v>
      </c>
      <c r="F55" s="32" t="s">
        <v>2759</v>
      </c>
      <c r="G55" s="133">
        <v>155</v>
      </c>
      <c r="H55" s="132">
        <v>-0.608</v>
      </c>
      <c r="I55" s="31" t="s">
        <v>147</v>
      </c>
      <c r="J55" s="31" t="s">
        <v>2730</v>
      </c>
    </row>
    <row r="56" ht="18.95" customHeight="1" spans="1:10">
      <c r="A56" s="127" t="s">
        <v>135</v>
      </c>
      <c r="B56" s="97" t="s">
        <v>135</v>
      </c>
      <c r="C56" s="97" t="s">
        <v>218</v>
      </c>
      <c r="D56" s="90" t="s">
        <v>227</v>
      </c>
      <c r="E56" s="97" t="s">
        <v>147</v>
      </c>
      <c r="F56" s="32" t="s">
        <v>2760</v>
      </c>
      <c r="G56" s="133">
        <v>0</v>
      </c>
      <c r="H56" s="132" t="s">
        <v>135</v>
      </c>
      <c r="I56" s="31" t="s">
        <v>2730</v>
      </c>
      <c r="J56" s="31" t="s">
        <v>2730</v>
      </c>
    </row>
    <row r="57" ht="18.95" customHeight="1" spans="1:10">
      <c r="A57" s="127" t="s">
        <v>135</v>
      </c>
      <c r="B57" s="97" t="s">
        <v>135</v>
      </c>
      <c r="C57" s="97" t="s">
        <v>218</v>
      </c>
      <c r="D57" s="90" t="s">
        <v>229</v>
      </c>
      <c r="E57" s="97" t="s">
        <v>147</v>
      </c>
      <c r="F57" s="32" t="s">
        <v>2761</v>
      </c>
      <c r="G57" s="133">
        <v>250</v>
      </c>
      <c r="H57" s="132" t="s">
        <v>135</v>
      </c>
      <c r="I57" s="31" t="s">
        <v>147</v>
      </c>
      <c r="J57" s="31" t="s">
        <v>2730</v>
      </c>
    </row>
    <row r="58" ht="18.95" customHeight="1" spans="1:10">
      <c r="A58" s="127" t="s">
        <v>135</v>
      </c>
      <c r="B58" s="97" t="s">
        <v>135</v>
      </c>
      <c r="C58" s="97" t="s">
        <v>218</v>
      </c>
      <c r="D58" s="90" t="s">
        <v>231</v>
      </c>
      <c r="E58" s="97" t="s">
        <v>147</v>
      </c>
      <c r="F58" s="32" t="s">
        <v>2762</v>
      </c>
      <c r="G58" s="133">
        <v>433</v>
      </c>
      <c r="H58" s="132">
        <v>0</v>
      </c>
      <c r="I58" s="31" t="s">
        <v>147</v>
      </c>
      <c r="J58" s="31" t="s">
        <v>2730</v>
      </c>
    </row>
    <row r="59" ht="18.95" customHeight="1" spans="1:10">
      <c r="A59" s="127" t="s">
        <v>135</v>
      </c>
      <c r="B59" s="97" t="s">
        <v>135</v>
      </c>
      <c r="C59" s="97" t="s">
        <v>218</v>
      </c>
      <c r="D59" s="90" t="s">
        <v>233</v>
      </c>
      <c r="E59" s="97" t="s">
        <v>147</v>
      </c>
      <c r="F59" s="32" t="s">
        <v>2739</v>
      </c>
      <c r="G59" s="133">
        <v>64</v>
      </c>
      <c r="H59" s="132">
        <v>0.258</v>
      </c>
      <c r="I59" s="31" t="s">
        <v>147</v>
      </c>
      <c r="J59" s="31" t="s">
        <v>2730</v>
      </c>
    </row>
    <row r="60" ht="18.95" customHeight="1" spans="1:10">
      <c r="A60" s="127" t="s">
        <v>135</v>
      </c>
      <c r="B60" s="97" t="s">
        <v>135</v>
      </c>
      <c r="C60" s="97" t="s">
        <v>218</v>
      </c>
      <c r="D60" s="90" t="s">
        <v>234</v>
      </c>
      <c r="E60" s="97" t="s">
        <v>147</v>
      </c>
      <c r="F60" s="32" t="s">
        <v>2763</v>
      </c>
      <c r="G60" s="131">
        <v>890</v>
      </c>
      <c r="H60" s="132">
        <v>-0.006</v>
      </c>
      <c r="I60" s="31" t="s">
        <v>147</v>
      </c>
      <c r="J60" s="31" t="s">
        <v>2730</v>
      </c>
    </row>
    <row r="61" ht="18.95" customHeight="1" spans="1:10">
      <c r="A61" s="127" t="s">
        <v>135</v>
      </c>
      <c r="B61" s="97" t="s">
        <v>136</v>
      </c>
      <c r="C61" s="97" t="s">
        <v>135</v>
      </c>
      <c r="D61" s="90" t="s">
        <v>236</v>
      </c>
      <c r="E61" s="97" t="s">
        <v>135</v>
      </c>
      <c r="F61" s="25" t="s">
        <v>237</v>
      </c>
      <c r="G61" s="128">
        <v>5766</v>
      </c>
      <c r="H61" s="129">
        <v>0.278</v>
      </c>
      <c r="I61" s="31" t="s">
        <v>147</v>
      </c>
      <c r="J61" s="31" t="s">
        <v>147</v>
      </c>
    </row>
    <row r="62" ht="18.95" customHeight="1" spans="1:10">
      <c r="A62" s="127" t="s">
        <v>135</v>
      </c>
      <c r="B62" s="97" t="s">
        <v>135</v>
      </c>
      <c r="C62" s="97" t="s">
        <v>236</v>
      </c>
      <c r="D62" s="90" t="s">
        <v>238</v>
      </c>
      <c r="E62" s="97" t="s">
        <v>147</v>
      </c>
      <c r="F62" s="32" t="s">
        <v>2729</v>
      </c>
      <c r="G62" s="133">
        <v>3610</v>
      </c>
      <c r="H62" s="132">
        <v>0.246</v>
      </c>
      <c r="I62" s="31" t="s">
        <v>147</v>
      </c>
      <c r="J62" s="31" t="s">
        <v>2730</v>
      </c>
    </row>
    <row r="63" ht="18.95" customHeight="1" spans="1:10">
      <c r="A63" s="127" t="s">
        <v>135</v>
      </c>
      <c r="B63" s="97" t="s">
        <v>135</v>
      </c>
      <c r="C63" s="97" t="s">
        <v>236</v>
      </c>
      <c r="D63" s="90" t="s">
        <v>239</v>
      </c>
      <c r="E63" s="97" t="s">
        <v>147</v>
      </c>
      <c r="F63" s="32" t="s">
        <v>2731</v>
      </c>
      <c r="G63" s="133">
        <v>0</v>
      </c>
      <c r="H63" s="132" t="s">
        <v>135</v>
      </c>
      <c r="I63" s="31" t="s">
        <v>2730</v>
      </c>
      <c r="J63" s="31" t="s">
        <v>2730</v>
      </c>
    </row>
    <row r="64" ht="18.95" customHeight="1" spans="1:10">
      <c r="A64" s="127" t="s">
        <v>135</v>
      </c>
      <c r="B64" s="97" t="s">
        <v>135</v>
      </c>
      <c r="C64" s="97" t="s">
        <v>236</v>
      </c>
      <c r="D64" s="90" t="s">
        <v>240</v>
      </c>
      <c r="E64" s="97" t="s">
        <v>147</v>
      </c>
      <c r="F64" s="32" t="s">
        <v>2732</v>
      </c>
      <c r="G64" s="133">
        <v>137</v>
      </c>
      <c r="H64" s="132">
        <v>0.035</v>
      </c>
      <c r="I64" s="31" t="s">
        <v>147</v>
      </c>
      <c r="J64" s="31" t="s">
        <v>2730</v>
      </c>
    </row>
    <row r="65" ht="18.95" customHeight="1" spans="1:10">
      <c r="A65" s="127" t="s">
        <v>135</v>
      </c>
      <c r="B65" s="97" t="s">
        <v>135</v>
      </c>
      <c r="C65" s="97" t="s">
        <v>236</v>
      </c>
      <c r="D65" s="90" t="s">
        <v>241</v>
      </c>
      <c r="E65" s="97" t="s">
        <v>147</v>
      </c>
      <c r="F65" s="32" t="s">
        <v>2764</v>
      </c>
      <c r="G65" s="133">
        <v>120</v>
      </c>
      <c r="H65" s="132">
        <v>0</v>
      </c>
      <c r="I65" s="31" t="s">
        <v>147</v>
      </c>
      <c r="J65" s="31" t="s">
        <v>2730</v>
      </c>
    </row>
    <row r="66" ht="18.95" customHeight="1" spans="1:10">
      <c r="A66" s="127" t="s">
        <v>135</v>
      </c>
      <c r="B66" s="97" t="s">
        <v>135</v>
      </c>
      <c r="C66" s="97" t="s">
        <v>236</v>
      </c>
      <c r="D66" s="90" t="s">
        <v>243</v>
      </c>
      <c r="E66" s="97" t="s">
        <v>147</v>
      </c>
      <c r="F66" s="32" t="s">
        <v>2765</v>
      </c>
      <c r="G66" s="133">
        <v>103</v>
      </c>
      <c r="H66" s="132">
        <v>0</v>
      </c>
      <c r="I66" s="31" t="s">
        <v>147</v>
      </c>
      <c r="J66" s="31" t="s">
        <v>2730</v>
      </c>
    </row>
    <row r="67" ht="18.95" customHeight="1" spans="1:10">
      <c r="A67" s="127" t="s">
        <v>135</v>
      </c>
      <c r="B67" s="97" t="s">
        <v>135</v>
      </c>
      <c r="C67" s="97" t="s">
        <v>236</v>
      </c>
      <c r="D67" s="90" t="s">
        <v>245</v>
      </c>
      <c r="E67" s="97" t="s">
        <v>147</v>
      </c>
      <c r="F67" s="32" t="s">
        <v>2766</v>
      </c>
      <c r="G67" s="133">
        <v>0</v>
      </c>
      <c r="H67" s="132" t="s">
        <v>135</v>
      </c>
      <c r="I67" s="31" t="s">
        <v>2730</v>
      </c>
      <c r="J67" s="31" t="s">
        <v>2730</v>
      </c>
    </row>
    <row r="68" ht="18.95" customHeight="1" spans="1:10">
      <c r="A68" s="127" t="s">
        <v>135</v>
      </c>
      <c r="B68" s="97" t="s">
        <v>135</v>
      </c>
      <c r="C68" s="97" t="s">
        <v>236</v>
      </c>
      <c r="D68" s="90" t="s">
        <v>247</v>
      </c>
      <c r="E68" s="97" t="s">
        <v>147</v>
      </c>
      <c r="F68" s="32" t="s">
        <v>2767</v>
      </c>
      <c r="G68" s="133">
        <v>910</v>
      </c>
      <c r="H68" s="132">
        <v>0</v>
      </c>
      <c r="I68" s="31" t="s">
        <v>147</v>
      </c>
      <c r="J68" s="31" t="s">
        <v>2730</v>
      </c>
    </row>
    <row r="69" ht="18.95" customHeight="1" spans="1:10">
      <c r="A69" s="127" t="s">
        <v>135</v>
      </c>
      <c r="B69" s="97" t="s">
        <v>135</v>
      </c>
      <c r="C69" s="97" t="s">
        <v>236</v>
      </c>
      <c r="D69" s="90" t="s">
        <v>249</v>
      </c>
      <c r="E69" s="97" t="s">
        <v>147</v>
      </c>
      <c r="F69" s="32" t="s">
        <v>2768</v>
      </c>
      <c r="G69" s="133">
        <v>0</v>
      </c>
      <c r="H69" s="132" t="s">
        <v>135</v>
      </c>
      <c r="I69" s="31" t="s">
        <v>2730</v>
      </c>
      <c r="J69" s="31" t="s">
        <v>2730</v>
      </c>
    </row>
    <row r="70" ht="18.95" customHeight="1" spans="1:10">
      <c r="A70" s="127" t="s">
        <v>135</v>
      </c>
      <c r="B70" s="97" t="s">
        <v>135</v>
      </c>
      <c r="C70" s="97" t="s">
        <v>236</v>
      </c>
      <c r="D70" s="90" t="s">
        <v>251</v>
      </c>
      <c r="E70" s="97" t="s">
        <v>147</v>
      </c>
      <c r="F70" s="32" t="s">
        <v>2739</v>
      </c>
      <c r="G70" s="133">
        <v>232</v>
      </c>
      <c r="H70" s="132">
        <v>0.309</v>
      </c>
      <c r="I70" s="31" t="s">
        <v>147</v>
      </c>
      <c r="J70" s="31" t="s">
        <v>2730</v>
      </c>
    </row>
    <row r="71" ht="18.95" customHeight="1" spans="1:10">
      <c r="A71" s="127" t="s">
        <v>135</v>
      </c>
      <c r="B71" s="97" t="s">
        <v>135</v>
      </c>
      <c r="C71" s="97" t="s">
        <v>236</v>
      </c>
      <c r="D71" s="90" t="s">
        <v>252</v>
      </c>
      <c r="E71" s="97" t="s">
        <v>147</v>
      </c>
      <c r="F71" s="32" t="s">
        <v>2769</v>
      </c>
      <c r="G71" s="131">
        <v>654</v>
      </c>
      <c r="H71" s="132">
        <v>2.847</v>
      </c>
      <c r="I71" s="31" t="s">
        <v>147</v>
      </c>
      <c r="J71" s="31" t="s">
        <v>2730</v>
      </c>
    </row>
    <row r="72" ht="18.95" customHeight="1" spans="1:10">
      <c r="A72" s="127" t="s">
        <v>135</v>
      </c>
      <c r="B72" s="97" t="s">
        <v>136</v>
      </c>
      <c r="C72" s="97" t="s">
        <v>135</v>
      </c>
      <c r="D72" s="90" t="s">
        <v>254</v>
      </c>
      <c r="E72" s="97" t="s">
        <v>135</v>
      </c>
      <c r="F72" s="25" t="s">
        <v>255</v>
      </c>
      <c r="G72" s="128">
        <v>166839</v>
      </c>
      <c r="H72" s="129">
        <v>0.155</v>
      </c>
      <c r="I72" s="31" t="s">
        <v>147</v>
      </c>
      <c r="J72" s="31" t="s">
        <v>147</v>
      </c>
    </row>
    <row r="73" ht="18.95" customHeight="1" spans="1:10">
      <c r="A73" s="127" t="s">
        <v>135</v>
      </c>
      <c r="B73" s="97" t="s">
        <v>135</v>
      </c>
      <c r="C73" s="97" t="s">
        <v>254</v>
      </c>
      <c r="D73" s="90" t="s">
        <v>256</v>
      </c>
      <c r="E73" s="97" t="s">
        <v>147</v>
      </c>
      <c r="F73" s="32" t="s">
        <v>2729</v>
      </c>
      <c r="G73" s="133">
        <v>96991</v>
      </c>
      <c r="H73" s="132">
        <v>0.245</v>
      </c>
      <c r="I73" s="31" t="s">
        <v>147</v>
      </c>
      <c r="J73" s="31" t="s">
        <v>2730</v>
      </c>
    </row>
    <row r="74" ht="18.95" customHeight="1" spans="1:10">
      <c r="A74" s="127" t="s">
        <v>135</v>
      </c>
      <c r="B74" s="97" t="s">
        <v>135</v>
      </c>
      <c r="C74" s="97" t="s">
        <v>254</v>
      </c>
      <c r="D74" s="90" t="s">
        <v>257</v>
      </c>
      <c r="E74" s="97" t="s">
        <v>147</v>
      </c>
      <c r="F74" s="32" t="s">
        <v>2731</v>
      </c>
      <c r="G74" s="133">
        <v>10821</v>
      </c>
      <c r="H74" s="132">
        <v>-0.071</v>
      </c>
      <c r="I74" s="31" t="s">
        <v>147</v>
      </c>
      <c r="J74" s="31" t="s">
        <v>2730</v>
      </c>
    </row>
    <row r="75" ht="18.95" customHeight="1" spans="1:10">
      <c r="A75" s="127" t="s">
        <v>135</v>
      </c>
      <c r="B75" s="97" t="s">
        <v>135</v>
      </c>
      <c r="C75" s="97" t="s">
        <v>254</v>
      </c>
      <c r="D75" s="90" t="s">
        <v>258</v>
      </c>
      <c r="E75" s="97" t="s">
        <v>147</v>
      </c>
      <c r="F75" s="32" t="s">
        <v>2732</v>
      </c>
      <c r="G75" s="133">
        <v>57</v>
      </c>
      <c r="H75" s="132">
        <v>0.035</v>
      </c>
      <c r="I75" s="31" t="s">
        <v>147</v>
      </c>
      <c r="J75" s="31" t="s">
        <v>2730</v>
      </c>
    </row>
    <row r="76" ht="18.95" customHeight="1" spans="1:10">
      <c r="A76" s="127" t="s">
        <v>135</v>
      </c>
      <c r="B76" s="97" t="s">
        <v>135</v>
      </c>
      <c r="C76" s="97" t="s">
        <v>254</v>
      </c>
      <c r="D76" s="90" t="s">
        <v>259</v>
      </c>
      <c r="E76" s="97" t="s">
        <v>147</v>
      </c>
      <c r="F76" s="32" t="s">
        <v>2770</v>
      </c>
      <c r="G76" s="133">
        <v>263</v>
      </c>
      <c r="H76" s="132">
        <v>-0.123</v>
      </c>
      <c r="I76" s="31" t="s">
        <v>147</v>
      </c>
      <c r="J76" s="31" t="s">
        <v>2730</v>
      </c>
    </row>
    <row r="77" ht="18.95" customHeight="1" spans="1:10">
      <c r="A77" s="127" t="s">
        <v>135</v>
      </c>
      <c r="B77" s="97" t="s">
        <v>135</v>
      </c>
      <c r="C77" s="97" t="s">
        <v>254</v>
      </c>
      <c r="D77" s="90" t="s">
        <v>261</v>
      </c>
      <c r="E77" s="97" t="s">
        <v>147</v>
      </c>
      <c r="F77" s="32" t="s">
        <v>2771</v>
      </c>
      <c r="G77" s="133">
        <v>2516</v>
      </c>
      <c r="H77" s="132">
        <v>-0.207</v>
      </c>
      <c r="I77" s="31" t="s">
        <v>147</v>
      </c>
      <c r="J77" s="31" t="s">
        <v>2730</v>
      </c>
    </row>
    <row r="78" ht="18.95" customHeight="1" spans="1:10">
      <c r="A78" s="127" t="s">
        <v>135</v>
      </c>
      <c r="B78" s="97" t="s">
        <v>135</v>
      </c>
      <c r="C78" s="97" t="s">
        <v>254</v>
      </c>
      <c r="D78" s="90" t="s">
        <v>263</v>
      </c>
      <c r="E78" s="97" t="s">
        <v>147</v>
      </c>
      <c r="F78" s="32" t="s">
        <v>2772</v>
      </c>
      <c r="G78" s="133">
        <v>38500</v>
      </c>
      <c r="H78" s="132">
        <v>0.283</v>
      </c>
      <c r="I78" s="31" t="s">
        <v>147</v>
      </c>
      <c r="J78" s="31" t="s">
        <v>2730</v>
      </c>
    </row>
    <row r="79" ht="18.95" customHeight="1" spans="1:10">
      <c r="A79" s="127" t="s">
        <v>135</v>
      </c>
      <c r="B79" s="97" t="s">
        <v>135</v>
      </c>
      <c r="C79" s="97" t="s">
        <v>254</v>
      </c>
      <c r="D79" s="90" t="s">
        <v>265</v>
      </c>
      <c r="E79" s="97" t="s">
        <v>147</v>
      </c>
      <c r="F79" s="32" t="s">
        <v>2773</v>
      </c>
      <c r="G79" s="133">
        <v>3514</v>
      </c>
      <c r="H79" s="132">
        <v>-0.393</v>
      </c>
      <c r="I79" s="31" t="s">
        <v>147</v>
      </c>
      <c r="J79" s="31" t="s">
        <v>2730</v>
      </c>
    </row>
    <row r="80" ht="18.95" customHeight="1" spans="1:10">
      <c r="A80" s="127" t="s">
        <v>135</v>
      </c>
      <c r="B80" s="97" t="s">
        <v>135</v>
      </c>
      <c r="C80" s="97" t="s">
        <v>254</v>
      </c>
      <c r="D80" s="90" t="s">
        <v>267</v>
      </c>
      <c r="E80" s="97" t="s">
        <v>147</v>
      </c>
      <c r="F80" s="32" t="s">
        <v>2774</v>
      </c>
      <c r="G80" s="133">
        <v>1500</v>
      </c>
      <c r="H80" s="132">
        <v>-0.348</v>
      </c>
      <c r="I80" s="31" t="s">
        <v>147</v>
      </c>
      <c r="J80" s="31" t="s">
        <v>2730</v>
      </c>
    </row>
    <row r="81" ht="18.95" customHeight="1" spans="1:10">
      <c r="A81" s="127" t="s">
        <v>135</v>
      </c>
      <c r="B81" s="97" t="s">
        <v>135</v>
      </c>
      <c r="C81" s="97" t="s">
        <v>254</v>
      </c>
      <c r="D81" s="90" t="s">
        <v>269</v>
      </c>
      <c r="E81" s="97" t="s">
        <v>147</v>
      </c>
      <c r="F81" s="32" t="s">
        <v>2767</v>
      </c>
      <c r="G81" s="133">
        <v>5856</v>
      </c>
      <c r="H81" s="132">
        <v>0.171</v>
      </c>
      <c r="I81" s="31" t="s">
        <v>147</v>
      </c>
      <c r="J81" s="31" t="s">
        <v>2730</v>
      </c>
    </row>
    <row r="82" ht="18.95" customHeight="1" spans="1:10">
      <c r="A82" s="127" t="s">
        <v>135</v>
      </c>
      <c r="B82" s="97" t="s">
        <v>135</v>
      </c>
      <c r="C82" s="97" t="s">
        <v>254</v>
      </c>
      <c r="D82" s="90" t="s">
        <v>270</v>
      </c>
      <c r="E82" s="97" t="s">
        <v>147</v>
      </c>
      <c r="F82" s="32" t="s">
        <v>2739</v>
      </c>
      <c r="G82" s="133">
        <v>121</v>
      </c>
      <c r="H82" s="132">
        <v>-0.03</v>
      </c>
      <c r="I82" s="31" t="s">
        <v>147</v>
      </c>
      <c r="J82" s="31" t="s">
        <v>2730</v>
      </c>
    </row>
    <row r="83" ht="18.95" customHeight="1" spans="1:10">
      <c r="A83" s="127" t="s">
        <v>135</v>
      </c>
      <c r="B83" s="97" t="s">
        <v>135</v>
      </c>
      <c r="C83" s="97" t="s">
        <v>254</v>
      </c>
      <c r="D83" s="90" t="s">
        <v>271</v>
      </c>
      <c r="E83" s="97" t="s">
        <v>147</v>
      </c>
      <c r="F83" s="32" t="s">
        <v>2775</v>
      </c>
      <c r="G83" s="131">
        <v>6700</v>
      </c>
      <c r="H83" s="132">
        <v>-0.183</v>
      </c>
      <c r="I83" s="31" t="s">
        <v>147</v>
      </c>
      <c r="J83" s="31" t="s">
        <v>2730</v>
      </c>
    </row>
    <row r="84" ht="18.95" customHeight="1" spans="1:10">
      <c r="A84" s="127" t="s">
        <v>135</v>
      </c>
      <c r="B84" s="97" t="s">
        <v>136</v>
      </c>
      <c r="C84" s="97" t="s">
        <v>135</v>
      </c>
      <c r="D84" s="90" t="s">
        <v>273</v>
      </c>
      <c r="E84" s="97" t="s">
        <v>135</v>
      </c>
      <c r="F84" s="25" t="s">
        <v>274</v>
      </c>
      <c r="G84" s="128">
        <v>6758</v>
      </c>
      <c r="H84" s="129">
        <v>0.281</v>
      </c>
      <c r="I84" s="31" t="s">
        <v>147</v>
      </c>
      <c r="J84" s="31" t="s">
        <v>147</v>
      </c>
    </row>
    <row r="85" ht="18.95" customHeight="1" spans="1:10">
      <c r="A85" s="127" t="s">
        <v>135</v>
      </c>
      <c r="B85" s="97" t="s">
        <v>135</v>
      </c>
      <c r="C85" s="97" t="s">
        <v>273</v>
      </c>
      <c r="D85" s="90" t="s">
        <v>275</v>
      </c>
      <c r="E85" s="97" t="s">
        <v>147</v>
      </c>
      <c r="F85" s="32" t="s">
        <v>2729</v>
      </c>
      <c r="G85" s="133">
        <v>2217</v>
      </c>
      <c r="H85" s="132">
        <v>0.456</v>
      </c>
      <c r="I85" s="31" t="s">
        <v>147</v>
      </c>
      <c r="J85" s="31" t="s">
        <v>2730</v>
      </c>
    </row>
    <row r="86" ht="18.95" customHeight="1" spans="1:10">
      <c r="A86" s="127" t="s">
        <v>135</v>
      </c>
      <c r="B86" s="97" t="s">
        <v>135</v>
      </c>
      <c r="C86" s="97" t="s">
        <v>273</v>
      </c>
      <c r="D86" s="90" t="s">
        <v>276</v>
      </c>
      <c r="E86" s="97" t="s">
        <v>147</v>
      </c>
      <c r="F86" s="32" t="s">
        <v>2731</v>
      </c>
      <c r="G86" s="133">
        <v>380</v>
      </c>
      <c r="H86" s="132" t="s">
        <v>135</v>
      </c>
      <c r="I86" s="31" t="s">
        <v>147</v>
      </c>
      <c r="J86" s="31" t="s">
        <v>2730</v>
      </c>
    </row>
    <row r="87" ht="18.95" customHeight="1" spans="1:10">
      <c r="A87" s="127" t="s">
        <v>135</v>
      </c>
      <c r="B87" s="97" t="s">
        <v>135</v>
      </c>
      <c r="C87" s="97" t="s">
        <v>273</v>
      </c>
      <c r="D87" s="90" t="s">
        <v>277</v>
      </c>
      <c r="E87" s="97" t="s">
        <v>147</v>
      </c>
      <c r="F87" s="32" t="s">
        <v>2732</v>
      </c>
      <c r="G87" s="133">
        <v>156</v>
      </c>
      <c r="H87" s="132">
        <v>0.048</v>
      </c>
      <c r="I87" s="31" t="s">
        <v>147</v>
      </c>
      <c r="J87" s="31" t="s">
        <v>2730</v>
      </c>
    </row>
    <row r="88" ht="18.95" customHeight="1" spans="1:10">
      <c r="A88" s="127" t="s">
        <v>135</v>
      </c>
      <c r="B88" s="97" t="s">
        <v>135</v>
      </c>
      <c r="C88" s="97" t="s">
        <v>273</v>
      </c>
      <c r="D88" s="90" t="s">
        <v>278</v>
      </c>
      <c r="E88" s="97" t="s">
        <v>147</v>
      </c>
      <c r="F88" s="32" t="s">
        <v>2776</v>
      </c>
      <c r="G88" s="133">
        <v>550</v>
      </c>
      <c r="H88" s="132">
        <v>-0.140625</v>
      </c>
      <c r="I88" s="31" t="s">
        <v>147</v>
      </c>
      <c r="J88" s="31" t="s">
        <v>2730</v>
      </c>
    </row>
    <row r="89" ht="18.95" customHeight="1" spans="1:10">
      <c r="A89" s="127" t="s">
        <v>135</v>
      </c>
      <c r="B89" s="97" t="s">
        <v>135</v>
      </c>
      <c r="C89" s="97" t="s">
        <v>273</v>
      </c>
      <c r="D89" s="90" t="s">
        <v>280</v>
      </c>
      <c r="E89" s="97" t="s">
        <v>147</v>
      </c>
      <c r="F89" s="32" t="s">
        <v>2777</v>
      </c>
      <c r="G89" s="133">
        <v>250</v>
      </c>
      <c r="H89" s="132" t="s">
        <v>135</v>
      </c>
      <c r="I89" s="31" t="s">
        <v>147</v>
      </c>
      <c r="J89" s="31" t="s">
        <v>2730</v>
      </c>
    </row>
    <row r="90" ht="18.95" customHeight="1" spans="1:10">
      <c r="A90" s="127" t="s">
        <v>135</v>
      </c>
      <c r="B90" s="97" t="s">
        <v>135</v>
      </c>
      <c r="C90" s="97" t="s">
        <v>273</v>
      </c>
      <c r="D90" s="90" t="s">
        <v>282</v>
      </c>
      <c r="E90" s="97" t="s">
        <v>147</v>
      </c>
      <c r="F90" s="32" t="s">
        <v>2767</v>
      </c>
      <c r="G90" s="133">
        <v>370</v>
      </c>
      <c r="H90" s="132" t="s">
        <v>135</v>
      </c>
      <c r="I90" s="31" t="s">
        <v>147</v>
      </c>
      <c r="J90" s="31" t="s">
        <v>2730</v>
      </c>
    </row>
    <row r="91" ht="18.95" customHeight="1" spans="1:10">
      <c r="A91" s="127" t="s">
        <v>135</v>
      </c>
      <c r="B91" s="97" t="s">
        <v>135</v>
      </c>
      <c r="C91" s="97" t="s">
        <v>273</v>
      </c>
      <c r="D91" s="90" t="s">
        <v>283</v>
      </c>
      <c r="E91" s="97" t="s">
        <v>147</v>
      </c>
      <c r="F91" s="32" t="s">
        <v>2739</v>
      </c>
      <c r="G91" s="133">
        <v>172</v>
      </c>
      <c r="H91" s="132">
        <v>0.049</v>
      </c>
      <c r="I91" s="31" t="s">
        <v>147</v>
      </c>
      <c r="J91" s="31" t="s">
        <v>2730</v>
      </c>
    </row>
    <row r="92" ht="18.95" customHeight="1" spans="1:10">
      <c r="A92" s="127" t="s">
        <v>135</v>
      </c>
      <c r="B92" s="97" t="s">
        <v>135</v>
      </c>
      <c r="C92" s="97" t="s">
        <v>273</v>
      </c>
      <c r="D92" s="90" t="s">
        <v>284</v>
      </c>
      <c r="E92" s="97" t="s">
        <v>147</v>
      </c>
      <c r="F92" s="32" t="s">
        <v>2778</v>
      </c>
      <c r="G92" s="131">
        <v>2663</v>
      </c>
      <c r="H92" s="132">
        <v>-0.049</v>
      </c>
      <c r="I92" s="31" t="s">
        <v>147</v>
      </c>
      <c r="J92" s="31" t="s">
        <v>2730</v>
      </c>
    </row>
    <row r="93" ht="18.95" customHeight="1" spans="1:10">
      <c r="A93" s="127" t="s">
        <v>135</v>
      </c>
      <c r="B93" s="97" t="s">
        <v>136</v>
      </c>
      <c r="C93" s="97" t="s">
        <v>135</v>
      </c>
      <c r="D93" s="90" t="s">
        <v>286</v>
      </c>
      <c r="E93" s="97" t="s">
        <v>135</v>
      </c>
      <c r="F93" s="25" t="s">
        <v>287</v>
      </c>
      <c r="G93" s="128">
        <v>926</v>
      </c>
      <c r="H93" s="129">
        <v>0.033</v>
      </c>
      <c r="I93" s="31" t="s">
        <v>147</v>
      </c>
      <c r="J93" s="31" t="s">
        <v>147</v>
      </c>
    </row>
    <row r="94" ht="18.95" customHeight="1" spans="1:10">
      <c r="A94" s="127" t="s">
        <v>135</v>
      </c>
      <c r="B94" s="97" t="s">
        <v>135</v>
      </c>
      <c r="C94" s="97" t="s">
        <v>286</v>
      </c>
      <c r="D94" s="90" t="s">
        <v>288</v>
      </c>
      <c r="E94" s="97" t="s">
        <v>147</v>
      </c>
      <c r="F94" s="32" t="s">
        <v>2729</v>
      </c>
      <c r="G94" s="133">
        <v>0</v>
      </c>
      <c r="H94" s="132" t="s">
        <v>135</v>
      </c>
      <c r="I94" s="31" t="s">
        <v>2730</v>
      </c>
      <c r="J94" s="31" t="s">
        <v>2730</v>
      </c>
    </row>
    <row r="95" ht="18.95" customHeight="1" spans="1:10">
      <c r="A95" s="127" t="s">
        <v>135</v>
      </c>
      <c r="B95" s="97" t="s">
        <v>135</v>
      </c>
      <c r="C95" s="97" t="s">
        <v>286</v>
      </c>
      <c r="D95" s="90" t="s">
        <v>289</v>
      </c>
      <c r="E95" s="97" t="s">
        <v>147</v>
      </c>
      <c r="F95" s="32" t="s">
        <v>2731</v>
      </c>
      <c r="G95" s="133">
        <v>0</v>
      </c>
      <c r="H95" s="132" t="s">
        <v>135</v>
      </c>
      <c r="I95" s="31" t="s">
        <v>2730</v>
      </c>
      <c r="J95" s="31" t="s">
        <v>2730</v>
      </c>
    </row>
    <row r="96" ht="18.95" customHeight="1" spans="1:10">
      <c r="A96" s="127" t="s">
        <v>135</v>
      </c>
      <c r="B96" s="97" t="s">
        <v>135</v>
      </c>
      <c r="C96" s="97" t="s">
        <v>286</v>
      </c>
      <c r="D96" s="90" t="s">
        <v>290</v>
      </c>
      <c r="E96" s="97" t="s">
        <v>147</v>
      </c>
      <c r="F96" s="32" t="s">
        <v>2732</v>
      </c>
      <c r="G96" s="133">
        <v>0</v>
      </c>
      <c r="H96" s="132" t="s">
        <v>135</v>
      </c>
      <c r="I96" s="31" t="s">
        <v>2730</v>
      </c>
      <c r="J96" s="31" t="s">
        <v>2730</v>
      </c>
    </row>
    <row r="97" ht="18.95" customHeight="1" spans="1:10">
      <c r="A97" s="127" t="s">
        <v>135</v>
      </c>
      <c r="B97" s="97" t="s">
        <v>135</v>
      </c>
      <c r="C97" s="97" t="s">
        <v>286</v>
      </c>
      <c r="D97" s="90" t="s">
        <v>291</v>
      </c>
      <c r="E97" s="97" t="s">
        <v>147</v>
      </c>
      <c r="F97" s="32" t="s">
        <v>2779</v>
      </c>
      <c r="G97" s="133">
        <v>0</v>
      </c>
      <c r="H97" s="132" t="s">
        <v>135</v>
      </c>
      <c r="I97" s="31" t="s">
        <v>2730</v>
      </c>
      <c r="J97" s="31" t="s">
        <v>2730</v>
      </c>
    </row>
    <row r="98" ht="18.95" customHeight="1" spans="1:10">
      <c r="A98" s="127" t="s">
        <v>135</v>
      </c>
      <c r="B98" s="97" t="s">
        <v>135</v>
      </c>
      <c r="C98" s="97" t="s">
        <v>286</v>
      </c>
      <c r="D98" s="90" t="s">
        <v>293</v>
      </c>
      <c r="E98" s="97" t="s">
        <v>147</v>
      </c>
      <c r="F98" s="32" t="s">
        <v>2780</v>
      </c>
      <c r="G98" s="133">
        <v>926</v>
      </c>
      <c r="H98" s="132">
        <v>0.033</v>
      </c>
      <c r="I98" s="31" t="s">
        <v>147</v>
      </c>
      <c r="J98" s="31" t="s">
        <v>2730</v>
      </c>
    </row>
    <row r="99" ht="18.95" customHeight="1" spans="1:10">
      <c r="A99" s="127" t="s">
        <v>135</v>
      </c>
      <c r="B99" s="97" t="s">
        <v>135</v>
      </c>
      <c r="C99" s="97" t="s">
        <v>286</v>
      </c>
      <c r="D99" s="90" t="s">
        <v>2781</v>
      </c>
      <c r="E99" s="97" t="s">
        <v>147</v>
      </c>
      <c r="F99" s="32" t="s">
        <v>2782</v>
      </c>
      <c r="G99" s="133">
        <v>0</v>
      </c>
      <c r="H99" s="132" t="s">
        <v>135</v>
      </c>
      <c r="I99" s="31" t="s">
        <v>2730</v>
      </c>
      <c r="J99" s="31" t="s">
        <v>2730</v>
      </c>
    </row>
    <row r="100" ht="18.95" customHeight="1" spans="1:10">
      <c r="A100" s="127" t="s">
        <v>135</v>
      </c>
      <c r="B100" s="97" t="s">
        <v>135</v>
      </c>
      <c r="C100" s="97" t="s">
        <v>286</v>
      </c>
      <c r="D100" s="242">
        <v>2010907</v>
      </c>
      <c r="E100" s="97" t="s">
        <v>147</v>
      </c>
      <c r="F100" s="32" t="s">
        <v>2767</v>
      </c>
      <c r="G100" s="133"/>
      <c r="H100" s="132" t="s">
        <v>135</v>
      </c>
      <c r="I100" s="31" t="s">
        <v>2730</v>
      </c>
      <c r="J100" s="31" t="s">
        <v>2730</v>
      </c>
    </row>
    <row r="101" ht="18.95" customHeight="1" spans="1:10">
      <c r="A101" s="127" t="s">
        <v>135</v>
      </c>
      <c r="B101" s="97" t="s">
        <v>135</v>
      </c>
      <c r="C101" s="97" t="s">
        <v>286</v>
      </c>
      <c r="D101" s="90" t="s">
        <v>298</v>
      </c>
      <c r="E101" s="97" t="s">
        <v>147</v>
      </c>
      <c r="F101" s="32" t="s">
        <v>2739</v>
      </c>
      <c r="G101" s="133">
        <v>0</v>
      </c>
      <c r="H101" s="132" t="s">
        <v>135</v>
      </c>
      <c r="I101" s="31" t="s">
        <v>2730</v>
      </c>
      <c r="J101" s="31" t="s">
        <v>2730</v>
      </c>
    </row>
    <row r="102" ht="18.95" customHeight="1" spans="1:10">
      <c r="A102" s="127" t="s">
        <v>135</v>
      </c>
      <c r="B102" s="97" t="s">
        <v>135</v>
      </c>
      <c r="C102" s="97" t="s">
        <v>286</v>
      </c>
      <c r="D102" s="90" t="s">
        <v>299</v>
      </c>
      <c r="E102" s="97" t="s">
        <v>147</v>
      </c>
      <c r="F102" s="32" t="s">
        <v>2783</v>
      </c>
      <c r="G102" s="131">
        <v>0</v>
      </c>
      <c r="H102" s="132" t="s">
        <v>135</v>
      </c>
      <c r="I102" s="31" t="s">
        <v>2730</v>
      </c>
      <c r="J102" s="31" t="s">
        <v>2730</v>
      </c>
    </row>
    <row r="103" ht="18.95" customHeight="1" spans="1:10">
      <c r="A103" s="127" t="s">
        <v>135</v>
      </c>
      <c r="B103" s="97" t="s">
        <v>136</v>
      </c>
      <c r="C103" s="97" t="s">
        <v>135</v>
      </c>
      <c r="D103" s="90" t="s">
        <v>301</v>
      </c>
      <c r="E103" s="97" t="s">
        <v>135</v>
      </c>
      <c r="F103" s="25" t="s">
        <v>302</v>
      </c>
      <c r="G103" s="128">
        <v>14692</v>
      </c>
      <c r="H103" s="129">
        <v>0.734</v>
      </c>
      <c r="I103" s="31" t="s">
        <v>147</v>
      </c>
      <c r="J103" s="31" t="s">
        <v>147</v>
      </c>
    </row>
    <row r="104" ht="18.95" customHeight="1" spans="1:10">
      <c r="A104" s="127" t="s">
        <v>135</v>
      </c>
      <c r="B104" s="97" t="s">
        <v>135</v>
      </c>
      <c r="C104" s="97" t="s">
        <v>301</v>
      </c>
      <c r="D104" s="90" t="s">
        <v>303</v>
      </c>
      <c r="E104" s="97" t="s">
        <v>147</v>
      </c>
      <c r="F104" s="32" t="s">
        <v>2729</v>
      </c>
      <c r="G104" s="133">
        <v>2935</v>
      </c>
      <c r="H104" s="132">
        <v>0.233</v>
      </c>
      <c r="I104" s="31" t="s">
        <v>147</v>
      </c>
      <c r="J104" s="31" t="s">
        <v>2730</v>
      </c>
    </row>
    <row r="105" ht="18.95" customHeight="1" spans="1:10">
      <c r="A105" s="127" t="s">
        <v>135</v>
      </c>
      <c r="B105" s="97" t="s">
        <v>135</v>
      </c>
      <c r="C105" s="97" t="s">
        <v>301</v>
      </c>
      <c r="D105" s="90" t="s">
        <v>304</v>
      </c>
      <c r="E105" s="97" t="s">
        <v>147</v>
      </c>
      <c r="F105" s="32" t="s">
        <v>2731</v>
      </c>
      <c r="G105" s="133">
        <v>2929</v>
      </c>
      <c r="H105" s="132">
        <v>5.153</v>
      </c>
      <c r="I105" s="31" t="s">
        <v>147</v>
      </c>
      <c r="J105" s="31" t="s">
        <v>2730</v>
      </c>
    </row>
    <row r="106" ht="18.95" customHeight="1" spans="1:10">
      <c r="A106" s="127" t="s">
        <v>135</v>
      </c>
      <c r="B106" s="97" t="s">
        <v>135</v>
      </c>
      <c r="C106" s="97" t="s">
        <v>301</v>
      </c>
      <c r="D106" s="90" t="s">
        <v>305</v>
      </c>
      <c r="E106" s="97" t="s">
        <v>147</v>
      </c>
      <c r="F106" s="32" t="s">
        <v>2732</v>
      </c>
      <c r="G106" s="133">
        <v>0</v>
      </c>
      <c r="H106" s="132" t="s">
        <v>135</v>
      </c>
      <c r="I106" s="31" t="s">
        <v>2730</v>
      </c>
      <c r="J106" s="31" t="s">
        <v>2730</v>
      </c>
    </row>
    <row r="107" ht="18.95" customHeight="1" spans="1:10">
      <c r="A107" s="127" t="s">
        <v>135</v>
      </c>
      <c r="B107" s="97" t="s">
        <v>135</v>
      </c>
      <c r="C107" s="97" t="s">
        <v>301</v>
      </c>
      <c r="D107" s="90" t="s">
        <v>306</v>
      </c>
      <c r="E107" s="97" t="s">
        <v>147</v>
      </c>
      <c r="F107" s="32" t="s">
        <v>2784</v>
      </c>
      <c r="G107" s="133">
        <v>0</v>
      </c>
      <c r="H107" s="132" t="s">
        <v>135</v>
      </c>
      <c r="I107" s="31" t="s">
        <v>2730</v>
      </c>
      <c r="J107" s="31" t="s">
        <v>2730</v>
      </c>
    </row>
    <row r="108" ht="18.95" customHeight="1" spans="1:10">
      <c r="A108" s="127" t="s">
        <v>135</v>
      </c>
      <c r="B108" s="97" t="s">
        <v>135</v>
      </c>
      <c r="C108" s="97" t="s">
        <v>301</v>
      </c>
      <c r="D108" s="90" t="s">
        <v>308</v>
      </c>
      <c r="E108" s="97" t="s">
        <v>147</v>
      </c>
      <c r="F108" s="32" t="s">
        <v>2785</v>
      </c>
      <c r="G108" s="133">
        <v>0</v>
      </c>
      <c r="H108" s="132" t="s">
        <v>135</v>
      </c>
      <c r="I108" s="31" t="s">
        <v>2730</v>
      </c>
      <c r="J108" s="31" t="s">
        <v>2730</v>
      </c>
    </row>
    <row r="109" ht="18.95" customHeight="1" spans="1:10">
      <c r="A109" s="127" t="s">
        <v>135</v>
      </c>
      <c r="B109" s="97" t="s">
        <v>135</v>
      </c>
      <c r="C109" s="97" t="s">
        <v>301</v>
      </c>
      <c r="D109" s="90" t="s">
        <v>310</v>
      </c>
      <c r="E109" s="97" t="s">
        <v>147</v>
      </c>
      <c r="F109" s="32" t="s">
        <v>2786</v>
      </c>
      <c r="G109" s="133">
        <v>354</v>
      </c>
      <c r="H109" s="132">
        <v>-0.041</v>
      </c>
      <c r="I109" s="31" t="s">
        <v>147</v>
      </c>
      <c r="J109" s="31" t="s">
        <v>2730</v>
      </c>
    </row>
    <row r="110" ht="18.95" customHeight="1" spans="1:10">
      <c r="A110" s="127" t="s">
        <v>135</v>
      </c>
      <c r="B110" s="97" t="s">
        <v>135</v>
      </c>
      <c r="C110" s="97" t="s">
        <v>301</v>
      </c>
      <c r="D110" s="90" t="s">
        <v>312</v>
      </c>
      <c r="E110" s="97" t="s">
        <v>147</v>
      </c>
      <c r="F110" s="32" t="s">
        <v>2787</v>
      </c>
      <c r="G110" s="133">
        <v>0</v>
      </c>
      <c r="H110" s="132" t="s">
        <v>135</v>
      </c>
      <c r="I110" s="31" t="s">
        <v>2730</v>
      </c>
      <c r="J110" s="31" t="s">
        <v>2730</v>
      </c>
    </row>
    <row r="111" ht="18.95" customHeight="1" spans="1:10">
      <c r="A111" s="127" t="s">
        <v>135</v>
      </c>
      <c r="B111" s="97" t="s">
        <v>135</v>
      </c>
      <c r="C111" s="97" t="s">
        <v>301</v>
      </c>
      <c r="D111" s="90" t="s">
        <v>314</v>
      </c>
      <c r="E111" s="97" t="s">
        <v>147</v>
      </c>
      <c r="F111" s="32" t="s">
        <v>2788</v>
      </c>
      <c r="G111" s="133">
        <v>4829</v>
      </c>
      <c r="H111" s="132" t="s">
        <v>135</v>
      </c>
      <c r="I111" s="31" t="s">
        <v>147</v>
      </c>
      <c r="J111" s="31" t="s">
        <v>2730</v>
      </c>
    </row>
    <row r="112" ht="18.95" customHeight="1" spans="1:10">
      <c r="A112" s="127" t="s">
        <v>135</v>
      </c>
      <c r="B112" s="97" t="s">
        <v>135</v>
      </c>
      <c r="C112" s="97" t="s">
        <v>301</v>
      </c>
      <c r="D112" s="90" t="s">
        <v>316</v>
      </c>
      <c r="E112" s="97" t="s">
        <v>147</v>
      </c>
      <c r="F112" s="32" t="s">
        <v>2789</v>
      </c>
      <c r="G112" s="133">
        <v>50</v>
      </c>
      <c r="H112" s="132" t="s">
        <v>135</v>
      </c>
      <c r="I112" s="31" t="s">
        <v>147</v>
      </c>
      <c r="J112" s="31" t="s">
        <v>2730</v>
      </c>
    </row>
    <row r="113" ht="18.95" customHeight="1" spans="1:10">
      <c r="A113" s="127" t="s">
        <v>135</v>
      </c>
      <c r="B113" s="97" t="s">
        <v>135</v>
      </c>
      <c r="C113" s="97" t="s">
        <v>301</v>
      </c>
      <c r="D113" s="90" t="s">
        <v>318</v>
      </c>
      <c r="E113" s="97" t="s">
        <v>147</v>
      </c>
      <c r="F113" s="32" t="s">
        <v>2790</v>
      </c>
      <c r="G113" s="133">
        <v>150</v>
      </c>
      <c r="H113" s="132">
        <v>2</v>
      </c>
      <c r="I113" s="31" t="s">
        <v>147</v>
      </c>
      <c r="J113" s="31" t="s">
        <v>2730</v>
      </c>
    </row>
    <row r="114" ht="18.95" customHeight="1" spans="1:10">
      <c r="A114" s="127" t="s">
        <v>135</v>
      </c>
      <c r="B114" s="97" t="s">
        <v>135</v>
      </c>
      <c r="C114" s="97" t="s">
        <v>301</v>
      </c>
      <c r="D114" s="90" t="s">
        <v>320</v>
      </c>
      <c r="E114" s="97" t="s">
        <v>147</v>
      </c>
      <c r="F114" s="32" t="s">
        <v>2791</v>
      </c>
      <c r="G114" s="133">
        <v>2552</v>
      </c>
      <c r="H114" s="132">
        <v>0.823</v>
      </c>
      <c r="I114" s="31" t="s">
        <v>147</v>
      </c>
      <c r="J114" s="31" t="s">
        <v>2730</v>
      </c>
    </row>
    <row r="115" ht="18.95" customHeight="1" spans="1:10">
      <c r="A115" s="127" t="s">
        <v>135</v>
      </c>
      <c r="B115" s="97" t="s">
        <v>135</v>
      </c>
      <c r="C115" s="97" t="s">
        <v>301</v>
      </c>
      <c r="D115" s="90" t="s">
        <v>322</v>
      </c>
      <c r="E115" s="97" t="s">
        <v>147</v>
      </c>
      <c r="F115" s="32" t="s">
        <v>2792</v>
      </c>
      <c r="G115" s="133">
        <v>0</v>
      </c>
      <c r="H115" s="132" t="s">
        <v>135</v>
      </c>
      <c r="I115" s="31" t="s">
        <v>2730</v>
      </c>
      <c r="J115" s="31" t="s">
        <v>2730</v>
      </c>
    </row>
    <row r="116" ht="18.95" customHeight="1" spans="1:10">
      <c r="A116" s="127" t="s">
        <v>135</v>
      </c>
      <c r="B116" s="97" t="s">
        <v>135</v>
      </c>
      <c r="C116" s="97" t="s">
        <v>301</v>
      </c>
      <c r="D116" s="90" t="s">
        <v>324</v>
      </c>
      <c r="E116" s="97" t="s">
        <v>147</v>
      </c>
      <c r="F116" s="32" t="s">
        <v>2739</v>
      </c>
      <c r="G116" s="133">
        <v>323</v>
      </c>
      <c r="H116" s="132">
        <v>0.227</v>
      </c>
      <c r="I116" s="31" t="s">
        <v>147</v>
      </c>
      <c r="J116" s="31" t="s">
        <v>2730</v>
      </c>
    </row>
    <row r="117" ht="18.95" customHeight="1" spans="1:10">
      <c r="A117" s="127" t="s">
        <v>135</v>
      </c>
      <c r="B117" s="97"/>
      <c r="C117" s="97" t="s">
        <v>301</v>
      </c>
      <c r="D117" s="90" t="s">
        <v>325</v>
      </c>
      <c r="E117" s="97" t="s">
        <v>147</v>
      </c>
      <c r="F117" s="32" t="s">
        <v>2793</v>
      </c>
      <c r="G117" s="131">
        <v>570</v>
      </c>
      <c r="H117" s="132">
        <v>-0.839</v>
      </c>
      <c r="I117" s="31" t="s">
        <v>147</v>
      </c>
      <c r="J117" s="31" t="s">
        <v>2730</v>
      </c>
    </row>
    <row r="118" ht="18.95" customHeight="1" spans="1:10">
      <c r="A118" s="127" t="s">
        <v>135</v>
      </c>
      <c r="B118" s="469" t="s">
        <v>136</v>
      </c>
      <c r="C118" s="97"/>
      <c r="D118" s="90" t="s">
        <v>327</v>
      </c>
      <c r="E118" s="97"/>
      <c r="F118" s="25" t="s">
        <v>328</v>
      </c>
      <c r="G118" s="128">
        <v>8541</v>
      </c>
      <c r="H118" s="129">
        <v>0.268</v>
      </c>
      <c r="I118" s="31" t="s">
        <v>147</v>
      </c>
      <c r="J118" s="31" t="s">
        <v>147</v>
      </c>
    </row>
    <row r="119" ht="18.95" customHeight="1" spans="1:10">
      <c r="A119" s="127" t="s">
        <v>135</v>
      </c>
      <c r="B119" s="97" t="s">
        <v>135</v>
      </c>
      <c r="C119" s="97" t="s">
        <v>327</v>
      </c>
      <c r="D119" s="90" t="s">
        <v>329</v>
      </c>
      <c r="E119" s="97" t="s">
        <v>147</v>
      </c>
      <c r="F119" s="32" t="s">
        <v>2729</v>
      </c>
      <c r="G119" s="133">
        <v>3662</v>
      </c>
      <c r="H119" s="132">
        <v>0.504</v>
      </c>
      <c r="I119" s="31" t="s">
        <v>147</v>
      </c>
      <c r="J119" s="31" t="s">
        <v>2730</v>
      </c>
    </row>
    <row r="120" ht="18.95" customHeight="1" spans="1:10">
      <c r="A120" s="127" t="s">
        <v>135</v>
      </c>
      <c r="B120" s="97" t="s">
        <v>135</v>
      </c>
      <c r="C120" s="97" t="s">
        <v>327</v>
      </c>
      <c r="D120" s="90" t="s">
        <v>330</v>
      </c>
      <c r="E120" s="97" t="s">
        <v>147</v>
      </c>
      <c r="F120" s="32" t="s">
        <v>2731</v>
      </c>
      <c r="G120" s="133">
        <v>1497</v>
      </c>
      <c r="H120" s="132">
        <v>-0.002</v>
      </c>
      <c r="I120" s="31" t="s">
        <v>147</v>
      </c>
      <c r="J120" s="31" t="s">
        <v>2730</v>
      </c>
    </row>
    <row r="121" ht="18.95" customHeight="1" spans="1:10">
      <c r="A121" s="127" t="s">
        <v>135</v>
      </c>
      <c r="B121" s="97" t="s">
        <v>135</v>
      </c>
      <c r="C121" s="97" t="s">
        <v>327</v>
      </c>
      <c r="D121" s="90" t="s">
        <v>331</v>
      </c>
      <c r="E121" s="97" t="s">
        <v>147</v>
      </c>
      <c r="F121" s="32" t="s">
        <v>2732</v>
      </c>
      <c r="G121" s="133">
        <v>0</v>
      </c>
      <c r="H121" s="132" t="s">
        <v>135</v>
      </c>
      <c r="I121" s="31" t="s">
        <v>2730</v>
      </c>
      <c r="J121" s="31" t="s">
        <v>2730</v>
      </c>
    </row>
    <row r="122" ht="18.95" customHeight="1" spans="1:10">
      <c r="A122" s="127" t="s">
        <v>135</v>
      </c>
      <c r="B122" s="97" t="s">
        <v>135</v>
      </c>
      <c r="C122" s="97" t="s">
        <v>327</v>
      </c>
      <c r="D122" s="90" t="s">
        <v>332</v>
      </c>
      <c r="E122" s="97" t="s">
        <v>147</v>
      </c>
      <c r="F122" s="32" t="s">
        <v>2794</v>
      </c>
      <c r="G122" s="133">
        <v>400</v>
      </c>
      <c r="H122" s="132">
        <v>0</v>
      </c>
      <c r="I122" s="31" t="s">
        <v>147</v>
      </c>
      <c r="J122" s="31" t="s">
        <v>2730</v>
      </c>
    </row>
    <row r="123" ht="18.95" customHeight="1" spans="1:10">
      <c r="A123" s="127" t="s">
        <v>135</v>
      </c>
      <c r="B123" s="97" t="s">
        <v>135</v>
      </c>
      <c r="C123" s="97" t="s">
        <v>327</v>
      </c>
      <c r="D123" s="90" t="s">
        <v>334</v>
      </c>
      <c r="E123" s="97" t="s">
        <v>147</v>
      </c>
      <c r="F123" s="32" t="s">
        <v>2795</v>
      </c>
      <c r="G123" s="133">
        <v>0</v>
      </c>
      <c r="H123" s="132" t="s">
        <v>135</v>
      </c>
      <c r="I123" s="31" t="s">
        <v>2730</v>
      </c>
      <c r="J123" s="31" t="s">
        <v>2730</v>
      </c>
    </row>
    <row r="124" ht="18.95" customHeight="1" spans="1:10">
      <c r="A124" s="127" t="s">
        <v>135</v>
      </c>
      <c r="B124" s="97" t="s">
        <v>135</v>
      </c>
      <c r="C124" s="97" t="s">
        <v>327</v>
      </c>
      <c r="D124" s="90" t="s">
        <v>336</v>
      </c>
      <c r="E124" s="97" t="s">
        <v>147</v>
      </c>
      <c r="F124" s="32" t="s">
        <v>2796</v>
      </c>
      <c r="G124" s="133">
        <v>0</v>
      </c>
      <c r="H124" s="132" t="s">
        <v>135</v>
      </c>
      <c r="I124" s="31" t="s">
        <v>2730</v>
      </c>
      <c r="J124" s="31" t="s">
        <v>2730</v>
      </c>
    </row>
    <row r="125" ht="18.95" customHeight="1" spans="1:10">
      <c r="A125" s="127" t="s">
        <v>135</v>
      </c>
      <c r="B125" s="97" t="s">
        <v>135</v>
      </c>
      <c r="C125" s="97" t="s">
        <v>327</v>
      </c>
      <c r="D125" s="90" t="s">
        <v>338</v>
      </c>
      <c r="E125" s="97" t="s">
        <v>147</v>
      </c>
      <c r="F125" s="32" t="s">
        <v>2739</v>
      </c>
      <c r="G125" s="133">
        <v>0</v>
      </c>
      <c r="H125" s="132" t="s">
        <v>135</v>
      </c>
      <c r="I125" s="31" t="s">
        <v>2730</v>
      </c>
      <c r="J125" s="31" t="s">
        <v>2730</v>
      </c>
    </row>
    <row r="126" ht="18.95" customHeight="1" spans="1:10">
      <c r="A126" s="127" t="s">
        <v>135</v>
      </c>
      <c r="B126" s="97"/>
      <c r="C126" s="97" t="s">
        <v>327</v>
      </c>
      <c r="D126" s="90" t="s">
        <v>339</v>
      </c>
      <c r="E126" s="97" t="s">
        <v>147</v>
      </c>
      <c r="F126" s="42" t="s">
        <v>2797</v>
      </c>
      <c r="G126" s="131">
        <v>2982</v>
      </c>
      <c r="H126" s="132">
        <v>0.243</v>
      </c>
      <c r="I126" s="31" t="s">
        <v>147</v>
      </c>
      <c r="J126" s="31" t="s">
        <v>2730</v>
      </c>
    </row>
    <row r="127" ht="18.95" customHeight="1" spans="1:10">
      <c r="A127" s="127" t="s">
        <v>135</v>
      </c>
      <c r="B127" s="469" t="s">
        <v>136</v>
      </c>
      <c r="C127" s="97"/>
      <c r="D127" s="90" t="s">
        <v>341</v>
      </c>
      <c r="E127" s="97"/>
      <c r="F127" s="43" t="s">
        <v>342</v>
      </c>
      <c r="G127" s="128">
        <v>15926</v>
      </c>
      <c r="H127" s="129">
        <v>0.158</v>
      </c>
      <c r="I127" s="31" t="s">
        <v>147</v>
      </c>
      <c r="J127" s="31" t="s">
        <v>147</v>
      </c>
    </row>
    <row r="128" ht="18.95" customHeight="1" spans="1:10">
      <c r="A128" s="127" t="s">
        <v>135</v>
      </c>
      <c r="B128" s="97" t="s">
        <v>135</v>
      </c>
      <c r="C128" s="97" t="s">
        <v>341</v>
      </c>
      <c r="D128" s="90" t="s">
        <v>343</v>
      </c>
      <c r="E128" s="97" t="s">
        <v>147</v>
      </c>
      <c r="F128" s="42" t="s">
        <v>2729</v>
      </c>
      <c r="G128" s="133">
        <v>2726</v>
      </c>
      <c r="H128" s="132">
        <v>0.471</v>
      </c>
      <c r="I128" s="31" t="s">
        <v>147</v>
      </c>
      <c r="J128" s="31" t="s">
        <v>2730</v>
      </c>
    </row>
    <row r="129" ht="18.95" customHeight="1" spans="1:10">
      <c r="A129" s="127" t="s">
        <v>135</v>
      </c>
      <c r="B129" s="97" t="s">
        <v>135</v>
      </c>
      <c r="C129" s="97" t="s">
        <v>341</v>
      </c>
      <c r="D129" s="90" t="s">
        <v>344</v>
      </c>
      <c r="E129" s="97" t="s">
        <v>147</v>
      </c>
      <c r="F129" s="42" t="s">
        <v>2731</v>
      </c>
      <c r="G129" s="133">
        <v>0</v>
      </c>
      <c r="H129" s="132" t="s">
        <v>135</v>
      </c>
      <c r="I129" s="31" t="s">
        <v>2730</v>
      </c>
      <c r="J129" s="31" t="s">
        <v>2730</v>
      </c>
    </row>
    <row r="130" ht="18.95" customHeight="1" spans="1:10">
      <c r="A130" s="127" t="s">
        <v>135</v>
      </c>
      <c r="B130" s="97" t="s">
        <v>135</v>
      </c>
      <c r="C130" s="97" t="s">
        <v>341</v>
      </c>
      <c r="D130" s="90" t="s">
        <v>345</v>
      </c>
      <c r="E130" s="97" t="s">
        <v>147</v>
      </c>
      <c r="F130" s="42" t="s">
        <v>2732</v>
      </c>
      <c r="G130" s="133">
        <v>98</v>
      </c>
      <c r="H130" s="132">
        <v>0.136</v>
      </c>
      <c r="I130" s="31" t="s">
        <v>147</v>
      </c>
      <c r="J130" s="31" t="s">
        <v>2730</v>
      </c>
    </row>
    <row r="131" ht="18.95" customHeight="1" spans="1:10">
      <c r="A131" s="127" t="s">
        <v>135</v>
      </c>
      <c r="B131" s="97" t="s">
        <v>135</v>
      </c>
      <c r="C131" s="97" t="s">
        <v>341</v>
      </c>
      <c r="D131" s="90" t="s">
        <v>346</v>
      </c>
      <c r="E131" s="97" t="s">
        <v>147</v>
      </c>
      <c r="F131" s="42" t="s">
        <v>2798</v>
      </c>
      <c r="G131" s="133">
        <v>0</v>
      </c>
      <c r="H131" s="132" t="s">
        <v>135</v>
      </c>
      <c r="I131" s="31" t="s">
        <v>2730</v>
      </c>
      <c r="J131" s="31" t="s">
        <v>2730</v>
      </c>
    </row>
    <row r="132" ht="18.95" customHeight="1" spans="1:10">
      <c r="A132" s="127" t="s">
        <v>135</v>
      </c>
      <c r="B132" s="97" t="s">
        <v>135</v>
      </c>
      <c r="C132" s="97" t="s">
        <v>341</v>
      </c>
      <c r="D132" s="90" t="s">
        <v>348</v>
      </c>
      <c r="E132" s="97" t="s">
        <v>147</v>
      </c>
      <c r="F132" s="42" t="s">
        <v>2799</v>
      </c>
      <c r="G132" s="133">
        <v>0</v>
      </c>
      <c r="H132" s="132" t="s">
        <v>135</v>
      </c>
      <c r="I132" s="31" t="s">
        <v>2730</v>
      </c>
      <c r="J132" s="31" t="s">
        <v>2730</v>
      </c>
    </row>
    <row r="133" ht="18.95" customHeight="1" spans="1:10">
      <c r="A133" s="127" t="s">
        <v>135</v>
      </c>
      <c r="B133" s="97" t="s">
        <v>135</v>
      </c>
      <c r="C133" s="97" t="s">
        <v>341</v>
      </c>
      <c r="D133" s="90" t="s">
        <v>350</v>
      </c>
      <c r="E133" s="97" t="s">
        <v>147</v>
      </c>
      <c r="F133" s="42" t="s">
        <v>2800</v>
      </c>
      <c r="G133" s="133">
        <v>1000</v>
      </c>
      <c r="H133" s="132">
        <v>0</v>
      </c>
      <c r="I133" s="31" t="s">
        <v>147</v>
      </c>
      <c r="J133" s="31" t="s">
        <v>2730</v>
      </c>
    </row>
    <row r="134" ht="18.95" customHeight="1" spans="1:10">
      <c r="A134" s="127" t="s">
        <v>135</v>
      </c>
      <c r="B134" s="97" t="s">
        <v>135</v>
      </c>
      <c r="C134" s="97" t="s">
        <v>341</v>
      </c>
      <c r="D134" s="90" t="s">
        <v>352</v>
      </c>
      <c r="E134" s="97" t="s">
        <v>147</v>
      </c>
      <c r="F134" s="42" t="s">
        <v>2801</v>
      </c>
      <c r="G134" s="133">
        <v>0</v>
      </c>
      <c r="H134" s="132" t="s">
        <v>135</v>
      </c>
      <c r="I134" s="31" t="s">
        <v>2730</v>
      </c>
      <c r="J134" s="31" t="s">
        <v>2730</v>
      </c>
    </row>
    <row r="135" ht="18.95" customHeight="1" spans="1:10">
      <c r="A135" s="127" t="s">
        <v>135</v>
      </c>
      <c r="B135" s="97" t="s">
        <v>135</v>
      </c>
      <c r="C135" s="97" t="s">
        <v>341</v>
      </c>
      <c r="D135" s="90" t="s">
        <v>354</v>
      </c>
      <c r="E135" s="97" t="s">
        <v>147</v>
      </c>
      <c r="F135" s="42" t="s">
        <v>2802</v>
      </c>
      <c r="G135" s="133">
        <v>11909</v>
      </c>
      <c r="H135" s="132">
        <v>0.122</v>
      </c>
      <c r="I135" s="31" t="s">
        <v>147</v>
      </c>
      <c r="J135" s="31" t="s">
        <v>2730</v>
      </c>
    </row>
    <row r="136" ht="18.95" customHeight="1" spans="1:10">
      <c r="A136" s="127" t="s">
        <v>135</v>
      </c>
      <c r="B136" s="97" t="s">
        <v>135</v>
      </c>
      <c r="C136" s="97" t="s">
        <v>341</v>
      </c>
      <c r="D136" s="90" t="s">
        <v>356</v>
      </c>
      <c r="E136" s="97" t="s">
        <v>147</v>
      </c>
      <c r="F136" s="42" t="s">
        <v>2739</v>
      </c>
      <c r="G136" s="133">
        <v>193</v>
      </c>
      <c r="H136" s="132">
        <v>-0.017</v>
      </c>
      <c r="I136" s="31" t="s">
        <v>147</v>
      </c>
      <c r="J136" s="31" t="s">
        <v>2730</v>
      </c>
    </row>
    <row r="137" ht="18.95" customHeight="1" spans="1:10">
      <c r="A137" s="127" t="s">
        <v>135</v>
      </c>
      <c r="B137" s="97"/>
      <c r="C137" s="97" t="s">
        <v>341</v>
      </c>
      <c r="D137" s="90" t="s">
        <v>357</v>
      </c>
      <c r="E137" s="97" t="s">
        <v>147</v>
      </c>
      <c r="F137" s="42" t="s">
        <v>2803</v>
      </c>
      <c r="G137" s="133">
        <v>0</v>
      </c>
      <c r="H137" s="132">
        <v>-1</v>
      </c>
      <c r="I137" s="31" t="s">
        <v>2730</v>
      </c>
      <c r="J137" s="31" t="s">
        <v>2730</v>
      </c>
    </row>
    <row r="138" ht="18.95" customHeight="1" spans="1:10">
      <c r="A138" s="127" t="s">
        <v>135</v>
      </c>
      <c r="B138" s="469" t="s">
        <v>136</v>
      </c>
      <c r="C138" s="97"/>
      <c r="D138" s="90" t="s">
        <v>359</v>
      </c>
      <c r="E138" s="97"/>
      <c r="F138" s="43" t="s">
        <v>360</v>
      </c>
      <c r="G138" s="128">
        <v>1160</v>
      </c>
      <c r="H138" s="129">
        <v>0.084</v>
      </c>
      <c r="I138" s="31" t="s">
        <v>147</v>
      </c>
      <c r="J138" s="31" t="s">
        <v>147</v>
      </c>
    </row>
    <row r="139" ht="18.95" customHeight="1" spans="1:10">
      <c r="A139" s="127" t="s">
        <v>135</v>
      </c>
      <c r="B139" s="97" t="s">
        <v>135</v>
      </c>
      <c r="C139" s="97" t="s">
        <v>359</v>
      </c>
      <c r="D139" s="90" t="s">
        <v>361</v>
      </c>
      <c r="E139" s="97" t="s">
        <v>147</v>
      </c>
      <c r="F139" s="42" t="s">
        <v>2729</v>
      </c>
      <c r="G139" s="133">
        <v>352</v>
      </c>
      <c r="H139" s="132">
        <v>0.305</v>
      </c>
      <c r="I139" s="31" t="s">
        <v>147</v>
      </c>
      <c r="J139" s="31" t="s">
        <v>2730</v>
      </c>
    </row>
    <row r="140" ht="18.95" customHeight="1" spans="1:10">
      <c r="A140" s="127" t="s">
        <v>135</v>
      </c>
      <c r="B140" s="97" t="s">
        <v>135</v>
      </c>
      <c r="C140" s="97" t="s">
        <v>359</v>
      </c>
      <c r="D140" s="90" t="s">
        <v>362</v>
      </c>
      <c r="E140" s="97" t="s">
        <v>147</v>
      </c>
      <c r="F140" s="42" t="s">
        <v>2731</v>
      </c>
      <c r="G140" s="133">
        <v>808</v>
      </c>
      <c r="H140" s="132">
        <v>0.01</v>
      </c>
      <c r="I140" s="31" t="s">
        <v>147</v>
      </c>
      <c r="J140" s="31" t="s">
        <v>2730</v>
      </c>
    </row>
    <row r="141" ht="18.95" customHeight="1" spans="1:10">
      <c r="A141" s="127" t="s">
        <v>135</v>
      </c>
      <c r="B141" s="97" t="s">
        <v>135</v>
      </c>
      <c r="C141" s="97" t="s">
        <v>359</v>
      </c>
      <c r="D141" s="90" t="s">
        <v>363</v>
      </c>
      <c r="E141" s="97" t="s">
        <v>147</v>
      </c>
      <c r="F141" s="42" t="s">
        <v>2732</v>
      </c>
      <c r="G141" s="133">
        <v>0</v>
      </c>
      <c r="H141" s="132" t="s">
        <v>135</v>
      </c>
      <c r="I141" s="31" t="s">
        <v>2730</v>
      </c>
      <c r="J141" s="31" t="s">
        <v>2730</v>
      </c>
    </row>
    <row r="142" ht="18.95" customHeight="1" spans="1:10">
      <c r="A142" s="127" t="s">
        <v>135</v>
      </c>
      <c r="B142" s="97" t="s">
        <v>135</v>
      </c>
      <c r="C142" s="97" t="s">
        <v>359</v>
      </c>
      <c r="D142" s="90" t="s">
        <v>364</v>
      </c>
      <c r="E142" s="97" t="s">
        <v>147</v>
      </c>
      <c r="F142" s="42" t="s">
        <v>2804</v>
      </c>
      <c r="G142" s="133">
        <v>0</v>
      </c>
      <c r="H142" s="132" t="s">
        <v>135</v>
      </c>
      <c r="I142" s="31" t="s">
        <v>2730</v>
      </c>
      <c r="J142" s="31" t="s">
        <v>2730</v>
      </c>
    </row>
    <row r="143" ht="18.95" customHeight="1" spans="1:10">
      <c r="A143" s="127" t="s">
        <v>135</v>
      </c>
      <c r="B143" s="97" t="s">
        <v>135</v>
      </c>
      <c r="C143" s="97" t="s">
        <v>359</v>
      </c>
      <c r="D143" s="90" t="s">
        <v>366</v>
      </c>
      <c r="E143" s="97" t="s">
        <v>147</v>
      </c>
      <c r="F143" s="42" t="s">
        <v>2805</v>
      </c>
      <c r="G143" s="131">
        <v>0</v>
      </c>
      <c r="H143" s="132" t="s">
        <v>135</v>
      </c>
      <c r="I143" s="31" t="s">
        <v>2730</v>
      </c>
      <c r="J143" s="31" t="s">
        <v>2730</v>
      </c>
    </row>
    <row r="144" ht="18.95" customHeight="1" spans="1:10">
      <c r="A144" s="127" t="s">
        <v>135</v>
      </c>
      <c r="B144" s="97" t="s">
        <v>135</v>
      </c>
      <c r="C144" s="97" t="s">
        <v>359</v>
      </c>
      <c r="D144" s="90" t="s">
        <v>368</v>
      </c>
      <c r="E144" s="97" t="s">
        <v>147</v>
      </c>
      <c r="F144" s="42" t="s">
        <v>2806</v>
      </c>
      <c r="G144" s="133">
        <v>0</v>
      </c>
      <c r="H144" s="132" t="s">
        <v>135</v>
      </c>
      <c r="I144" s="31" t="s">
        <v>2730</v>
      </c>
      <c r="J144" s="31" t="s">
        <v>2730</v>
      </c>
    </row>
    <row r="145" ht="18.95" customHeight="1" spans="1:10">
      <c r="A145" s="127" t="s">
        <v>135</v>
      </c>
      <c r="B145" s="97" t="s">
        <v>135</v>
      </c>
      <c r="C145" s="97" t="s">
        <v>359</v>
      </c>
      <c r="D145" s="90" t="s">
        <v>370</v>
      </c>
      <c r="E145" s="97" t="s">
        <v>147</v>
      </c>
      <c r="F145" s="42" t="s">
        <v>2807</v>
      </c>
      <c r="G145" s="133">
        <v>0</v>
      </c>
      <c r="H145" s="132" t="s">
        <v>135</v>
      </c>
      <c r="I145" s="31" t="s">
        <v>2730</v>
      </c>
      <c r="J145" s="31" t="s">
        <v>2730</v>
      </c>
    </row>
    <row r="146" ht="18.95" customHeight="1" spans="1:10">
      <c r="A146" s="127" t="s">
        <v>135</v>
      </c>
      <c r="B146" s="97" t="s">
        <v>135</v>
      </c>
      <c r="C146" s="97" t="s">
        <v>359</v>
      </c>
      <c r="D146" s="90" t="s">
        <v>372</v>
      </c>
      <c r="E146" s="97" t="s">
        <v>147</v>
      </c>
      <c r="F146" s="42" t="s">
        <v>2808</v>
      </c>
      <c r="G146" s="133">
        <v>0</v>
      </c>
      <c r="H146" s="132" t="s">
        <v>135</v>
      </c>
      <c r="I146" s="31" t="s">
        <v>2730</v>
      </c>
      <c r="J146" s="31" t="s">
        <v>2730</v>
      </c>
    </row>
    <row r="147" ht="18.95" customHeight="1" spans="1:10">
      <c r="A147" s="127" t="s">
        <v>135</v>
      </c>
      <c r="B147" s="97" t="s">
        <v>135</v>
      </c>
      <c r="C147" s="97" t="s">
        <v>359</v>
      </c>
      <c r="D147" s="90" t="s">
        <v>374</v>
      </c>
      <c r="E147" s="97" t="s">
        <v>147</v>
      </c>
      <c r="F147" s="42" t="s">
        <v>2809</v>
      </c>
      <c r="G147" s="133">
        <v>0</v>
      </c>
      <c r="H147" s="132" t="s">
        <v>135</v>
      </c>
      <c r="I147" s="31" t="s">
        <v>2730</v>
      </c>
      <c r="J147" s="31" t="s">
        <v>2730</v>
      </c>
    </row>
    <row r="148" ht="18.95" customHeight="1" spans="1:10">
      <c r="A148" s="127" t="s">
        <v>135</v>
      </c>
      <c r="B148" s="97" t="s">
        <v>135</v>
      </c>
      <c r="C148" s="97" t="s">
        <v>359</v>
      </c>
      <c r="D148" s="90" t="s">
        <v>376</v>
      </c>
      <c r="E148" s="97" t="s">
        <v>147</v>
      </c>
      <c r="F148" s="42" t="s">
        <v>2739</v>
      </c>
      <c r="G148" s="133">
        <v>0</v>
      </c>
      <c r="H148" s="132" t="s">
        <v>135</v>
      </c>
      <c r="I148" s="31" t="s">
        <v>2730</v>
      </c>
      <c r="J148" s="31" t="s">
        <v>2730</v>
      </c>
    </row>
    <row r="149" ht="18.95" customHeight="1" spans="1:10">
      <c r="A149" s="127" t="s">
        <v>135</v>
      </c>
      <c r="B149" s="97"/>
      <c r="C149" s="97" t="s">
        <v>359</v>
      </c>
      <c r="D149" s="90" t="s">
        <v>377</v>
      </c>
      <c r="E149" s="97" t="s">
        <v>147</v>
      </c>
      <c r="F149" s="42" t="s">
        <v>2810</v>
      </c>
      <c r="G149" s="133">
        <v>0</v>
      </c>
      <c r="H149" s="132" t="s">
        <v>135</v>
      </c>
      <c r="I149" s="31" t="s">
        <v>2730</v>
      </c>
      <c r="J149" s="31" t="s">
        <v>2730</v>
      </c>
    </row>
    <row r="150" ht="18.95" customHeight="1" spans="1:10">
      <c r="A150" s="127" t="s">
        <v>135</v>
      </c>
      <c r="B150" s="469" t="s">
        <v>136</v>
      </c>
      <c r="C150" s="97"/>
      <c r="D150" s="90" t="s">
        <v>379</v>
      </c>
      <c r="E150" s="97"/>
      <c r="F150" s="43" t="s">
        <v>380</v>
      </c>
      <c r="G150" s="128">
        <v>5372</v>
      </c>
      <c r="H150" s="129">
        <v>-0.942</v>
      </c>
      <c r="I150" s="31" t="s">
        <v>147</v>
      </c>
      <c r="J150" s="31" t="s">
        <v>147</v>
      </c>
    </row>
    <row r="151" ht="18.95" customHeight="1" spans="1:10">
      <c r="A151" s="127" t="s">
        <v>135</v>
      </c>
      <c r="B151" s="97" t="s">
        <v>135</v>
      </c>
      <c r="C151" s="97" t="s">
        <v>379</v>
      </c>
      <c r="D151" s="90" t="s">
        <v>381</v>
      </c>
      <c r="E151" s="97" t="s">
        <v>147</v>
      </c>
      <c r="F151" s="42" t="s">
        <v>2729</v>
      </c>
      <c r="G151" s="133">
        <v>2077</v>
      </c>
      <c r="H151" s="132">
        <v>-0.968</v>
      </c>
      <c r="I151" s="31" t="s">
        <v>147</v>
      </c>
      <c r="J151" s="31" t="s">
        <v>2730</v>
      </c>
    </row>
    <row r="152" ht="18.95" customHeight="1" spans="1:10">
      <c r="A152" s="127" t="s">
        <v>135</v>
      </c>
      <c r="B152" s="97" t="s">
        <v>135</v>
      </c>
      <c r="C152" s="97" t="s">
        <v>379</v>
      </c>
      <c r="D152" s="90" t="s">
        <v>382</v>
      </c>
      <c r="E152" s="97" t="s">
        <v>147</v>
      </c>
      <c r="F152" s="42" t="s">
        <v>2731</v>
      </c>
      <c r="G152" s="133">
        <v>0</v>
      </c>
      <c r="H152" s="132">
        <v>-1</v>
      </c>
      <c r="I152" s="31" t="s">
        <v>2730</v>
      </c>
      <c r="J152" s="31" t="s">
        <v>2730</v>
      </c>
    </row>
    <row r="153" ht="18.95" customHeight="1" spans="1:10">
      <c r="A153" s="127" t="s">
        <v>135</v>
      </c>
      <c r="B153" s="97" t="s">
        <v>135</v>
      </c>
      <c r="C153" s="97" t="s">
        <v>379</v>
      </c>
      <c r="D153" s="90" t="s">
        <v>383</v>
      </c>
      <c r="E153" s="97" t="s">
        <v>147</v>
      </c>
      <c r="F153" s="42" t="s">
        <v>2732</v>
      </c>
      <c r="G153" s="133">
        <v>428</v>
      </c>
      <c r="H153" s="132">
        <v>1.009</v>
      </c>
      <c r="I153" s="31" t="s">
        <v>147</v>
      </c>
      <c r="J153" s="31" t="s">
        <v>2730</v>
      </c>
    </row>
    <row r="154" ht="18.95" customHeight="1" spans="1:10">
      <c r="A154" s="127" t="s">
        <v>135</v>
      </c>
      <c r="B154" s="97" t="s">
        <v>135</v>
      </c>
      <c r="C154" s="97" t="s">
        <v>379</v>
      </c>
      <c r="D154" s="90" t="s">
        <v>384</v>
      </c>
      <c r="E154" s="97" t="s">
        <v>147</v>
      </c>
      <c r="F154" s="42" t="s">
        <v>2811</v>
      </c>
      <c r="G154" s="131">
        <v>1535</v>
      </c>
      <c r="H154" s="132">
        <v>-0.587</v>
      </c>
      <c r="I154" s="31" t="s">
        <v>147</v>
      </c>
      <c r="J154" s="31" t="s">
        <v>2730</v>
      </c>
    </row>
    <row r="155" ht="18.95" customHeight="1" spans="1:10">
      <c r="A155" s="127" t="s">
        <v>135</v>
      </c>
      <c r="B155" s="97" t="s">
        <v>135</v>
      </c>
      <c r="C155" s="97" t="s">
        <v>379</v>
      </c>
      <c r="D155" s="90" t="s">
        <v>386</v>
      </c>
      <c r="E155" s="97" t="s">
        <v>147</v>
      </c>
      <c r="F155" s="42" t="s">
        <v>2812</v>
      </c>
      <c r="G155" s="133">
        <v>200</v>
      </c>
      <c r="H155" s="132">
        <v>-0.989</v>
      </c>
      <c r="I155" s="31" t="s">
        <v>147</v>
      </c>
      <c r="J155" s="31" t="s">
        <v>2730</v>
      </c>
    </row>
    <row r="156" ht="18.95" customHeight="1" spans="1:10">
      <c r="A156" s="127" t="s">
        <v>135</v>
      </c>
      <c r="B156" s="97" t="s">
        <v>135</v>
      </c>
      <c r="C156" s="97" t="s">
        <v>379</v>
      </c>
      <c r="D156" s="90" t="s">
        <v>388</v>
      </c>
      <c r="E156" s="97" t="s">
        <v>147</v>
      </c>
      <c r="F156" s="42" t="s">
        <v>2813</v>
      </c>
      <c r="G156" s="133">
        <v>300</v>
      </c>
      <c r="H156" s="132">
        <v>-0.876</v>
      </c>
      <c r="I156" s="31" t="s">
        <v>147</v>
      </c>
      <c r="J156" s="31" t="s">
        <v>2730</v>
      </c>
    </row>
    <row r="157" ht="18.95" customHeight="1" spans="1:10">
      <c r="A157" s="127" t="s">
        <v>135</v>
      </c>
      <c r="B157" s="97" t="s">
        <v>135</v>
      </c>
      <c r="C157" s="97" t="s">
        <v>379</v>
      </c>
      <c r="D157" s="90" t="s">
        <v>390</v>
      </c>
      <c r="E157" s="97" t="s">
        <v>147</v>
      </c>
      <c r="F157" s="42" t="s">
        <v>2767</v>
      </c>
      <c r="G157" s="133">
        <v>0</v>
      </c>
      <c r="H157" s="132" t="s">
        <v>135</v>
      </c>
      <c r="I157" s="31" t="s">
        <v>2730</v>
      </c>
      <c r="J157" s="31" t="s">
        <v>2730</v>
      </c>
    </row>
    <row r="158" ht="18.95" customHeight="1" spans="1:10">
      <c r="A158" s="127" t="s">
        <v>135</v>
      </c>
      <c r="B158" s="97" t="s">
        <v>135</v>
      </c>
      <c r="C158" s="97" t="s">
        <v>379</v>
      </c>
      <c r="D158" s="90" t="s">
        <v>391</v>
      </c>
      <c r="E158" s="97" t="s">
        <v>147</v>
      </c>
      <c r="F158" s="42" t="s">
        <v>2739</v>
      </c>
      <c r="G158" s="133">
        <v>559</v>
      </c>
      <c r="H158" s="132">
        <v>-0.818</v>
      </c>
      <c r="I158" s="31" t="s">
        <v>147</v>
      </c>
      <c r="J158" s="31" t="s">
        <v>2730</v>
      </c>
    </row>
    <row r="159" ht="18.95" customHeight="1" spans="1:10">
      <c r="A159" s="127" t="s">
        <v>135</v>
      </c>
      <c r="B159" s="97"/>
      <c r="C159" s="97" t="s">
        <v>379</v>
      </c>
      <c r="D159" s="90" t="s">
        <v>392</v>
      </c>
      <c r="E159" s="97" t="s">
        <v>147</v>
      </c>
      <c r="F159" s="42" t="s">
        <v>2814</v>
      </c>
      <c r="G159" s="133">
        <v>273</v>
      </c>
      <c r="H159" s="132">
        <v>-0.617</v>
      </c>
      <c r="I159" s="31" t="s">
        <v>147</v>
      </c>
      <c r="J159" s="31" t="s">
        <v>2730</v>
      </c>
    </row>
    <row r="160" ht="18.95" customHeight="1" spans="1:10">
      <c r="A160" s="127" t="s">
        <v>135</v>
      </c>
      <c r="B160" s="469" t="s">
        <v>136</v>
      </c>
      <c r="C160" s="97"/>
      <c r="D160" s="90" t="s">
        <v>394</v>
      </c>
      <c r="E160" s="97"/>
      <c r="F160" s="43" t="s">
        <v>395</v>
      </c>
      <c r="G160" s="128">
        <v>35308</v>
      </c>
      <c r="H160" s="129">
        <v>-0.209</v>
      </c>
      <c r="I160" s="31" t="s">
        <v>147</v>
      </c>
      <c r="J160" s="31" t="s">
        <v>147</v>
      </c>
    </row>
    <row r="161" ht="18.95" customHeight="1" spans="1:10">
      <c r="A161" s="127" t="s">
        <v>135</v>
      </c>
      <c r="B161" s="97" t="s">
        <v>135</v>
      </c>
      <c r="C161" s="97" t="s">
        <v>394</v>
      </c>
      <c r="D161" s="90" t="s">
        <v>396</v>
      </c>
      <c r="E161" s="97" t="s">
        <v>147</v>
      </c>
      <c r="F161" s="42" t="s">
        <v>2729</v>
      </c>
      <c r="G161" s="133">
        <v>1455</v>
      </c>
      <c r="H161" s="132">
        <v>-0.888</v>
      </c>
      <c r="I161" s="31" t="s">
        <v>147</v>
      </c>
      <c r="J161" s="31" t="s">
        <v>2730</v>
      </c>
    </row>
    <row r="162" ht="18.95" customHeight="1" spans="1:10">
      <c r="A162" s="127" t="s">
        <v>135</v>
      </c>
      <c r="B162" s="97" t="s">
        <v>135</v>
      </c>
      <c r="C162" s="97" t="s">
        <v>394</v>
      </c>
      <c r="D162" s="90" t="s">
        <v>397</v>
      </c>
      <c r="E162" s="97" t="s">
        <v>147</v>
      </c>
      <c r="F162" s="42" t="s">
        <v>2731</v>
      </c>
      <c r="G162" s="133">
        <v>0</v>
      </c>
      <c r="H162" s="132" t="s">
        <v>135</v>
      </c>
      <c r="I162" s="31" t="s">
        <v>2730</v>
      </c>
      <c r="J162" s="31" t="s">
        <v>2730</v>
      </c>
    </row>
    <row r="163" ht="18.95" customHeight="1" spans="1:10">
      <c r="A163" s="127" t="s">
        <v>135</v>
      </c>
      <c r="B163" s="97" t="s">
        <v>135</v>
      </c>
      <c r="C163" s="97" t="s">
        <v>394</v>
      </c>
      <c r="D163" s="90" t="s">
        <v>398</v>
      </c>
      <c r="E163" s="97" t="s">
        <v>147</v>
      </c>
      <c r="F163" s="42" t="s">
        <v>2732</v>
      </c>
      <c r="G163" s="133">
        <v>57</v>
      </c>
      <c r="H163" s="132">
        <v>0.118</v>
      </c>
      <c r="I163" s="31" t="s">
        <v>147</v>
      </c>
      <c r="J163" s="31" t="s">
        <v>2730</v>
      </c>
    </row>
    <row r="164" ht="18.95" customHeight="1" spans="1:10">
      <c r="A164" s="127" t="s">
        <v>135</v>
      </c>
      <c r="B164" s="97" t="s">
        <v>135</v>
      </c>
      <c r="C164" s="97" t="s">
        <v>394</v>
      </c>
      <c r="D164" s="90" t="s">
        <v>399</v>
      </c>
      <c r="E164" s="97" t="s">
        <v>147</v>
      </c>
      <c r="F164" s="42" t="s">
        <v>2815</v>
      </c>
      <c r="G164" s="133">
        <v>0</v>
      </c>
      <c r="H164" s="132" t="s">
        <v>135</v>
      </c>
      <c r="I164" s="31" t="s">
        <v>2730</v>
      </c>
      <c r="J164" s="31" t="s">
        <v>2730</v>
      </c>
    </row>
    <row r="165" ht="18.95" customHeight="1" spans="1:10">
      <c r="A165" s="127" t="s">
        <v>135</v>
      </c>
      <c r="B165" s="97" t="s">
        <v>135</v>
      </c>
      <c r="C165" s="97" t="s">
        <v>394</v>
      </c>
      <c r="D165" s="90" t="s">
        <v>401</v>
      </c>
      <c r="E165" s="97" t="s">
        <v>147</v>
      </c>
      <c r="F165" s="42" t="s">
        <v>2816</v>
      </c>
      <c r="G165" s="133">
        <v>0</v>
      </c>
      <c r="H165" s="132" t="s">
        <v>135</v>
      </c>
      <c r="I165" s="31" t="s">
        <v>2730</v>
      </c>
      <c r="J165" s="31" t="s">
        <v>2730</v>
      </c>
    </row>
    <row r="166" ht="18.95" customHeight="1" spans="1:10">
      <c r="A166" s="127" t="s">
        <v>135</v>
      </c>
      <c r="B166" s="97" t="s">
        <v>135</v>
      </c>
      <c r="C166" s="97" t="s">
        <v>394</v>
      </c>
      <c r="D166" s="90" t="s">
        <v>403</v>
      </c>
      <c r="E166" s="97" t="s">
        <v>147</v>
      </c>
      <c r="F166" s="42" t="s">
        <v>2817</v>
      </c>
      <c r="G166" s="131">
        <v>3100</v>
      </c>
      <c r="H166" s="132">
        <v>-0.244</v>
      </c>
      <c r="I166" s="31" t="s">
        <v>147</v>
      </c>
      <c r="J166" s="31" t="s">
        <v>2730</v>
      </c>
    </row>
    <row r="167" ht="18.95" customHeight="1" spans="1:10">
      <c r="A167" s="127" t="s">
        <v>135</v>
      </c>
      <c r="B167" s="97" t="s">
        <v>135</v>
      </c>
      <c r="C167" s="97" t="s">
        <v>394</v>
      </c>
      <c r="D167" s="90" t="s">
        <v>405</v>
      </c>
      <c r="E167" s="97" t="s">
        <v>147</v>
      </c>
      <c r="F167" s="42" t="s">
        <v>2818</v>
      </c>
      <c r="G167" s="133">
        <v>0</v>
      </c>
      <c r="H167" s="132" t="s">
        <v>135</v>
      </c>
      <c r="I167" s="31" t="s">
        <v>2730</v>
      </c>
      <c r="J167" s="31" t="s">
        <v>2730</v>
      </c>
    </row>
    <row r="168" ht="18.95" customHeight="1" spans="1:10">
      <c r="A168" s="127" t="s">
        <v>135</v>
      </c>
      <c r="B168" s="97" t="s">
        <v>135</v>
      </c>
      <c r="C168" s="97" t="s">
        <v>394</v>
      </c>
      <c r="D168" s="90" t="s">
        <v>407</v>
      </c>
      <c r="E168" s="97" t="s">
        <v>147</v>
      </c>
      <c r="F168" s="42" t="s">
        <v>2819</v>
      </c>
      <c r="G168" s="133">
        <v>0</v>
      </c>
      <c r="H168" s="132" t="s">
        <v>135</v>
      </c>
      <c r="I168" s="31" t="s">
        <v>2730</v>
      </c>
      <c r="J168" s="31" t="s">
        <v>2730</v>
      </c>
    </row>
    <row r="169" ht="18.95" customHeight="1" spans="1:10">
      <c r="A169" s="127" t="s">
        <v>135</v>
      </c>
      <c r="B169" s="97" t="s">
        <v>135</v>
      </c>
      <c r="C169" s="97" t="s">
        <v>394</v>
      </c>
      <c r="D169" s="90" t="s">
        <v>409</v>
      </c>
      <c r="E169" s="97" t="s">
        <v>147</v>
      </c>
      <c r="F169" s="42" t="s">
        <v>2820</v>
      </c>
      <c r="G169" s="133">
        <v>1000</v>
      </c>
      <c r="H169" s="132" t="s">
        <v>135</v>
      </c>
      <c r="I169" s="31" t="s">
        <v>147</v>
      </c>
      <c r="J169" s="31" t="s">
        <v>2730</v>
      </c>
    </row>
    <row r="170" ht="18.95" customHeight="1" spans="1:10">
      <c r="A170" s="127" t="s">
        <v>135</v>
      </c>
      <c r="B170" s="97" t="s">
        <v>135</v>
      </c>
      <c r="C170" s="97" t="s">
        <v>394</v>
      </c>
      <c r="D170" s="90" t="s">
        <v>411</v>
      </c>
      <c r="E170" s="97" t="s">
        <v>147</v>
      </c>
      <c r="F170" s="42" t="s">
        <v>2767</v>
      </c>
      <c r="G170" s="133">
        <v>0</v>
      </c>
      <c r="H170" s="132" t="s">
        <v>135</v>
      </c>
      <c r="I170" s="31" t="s">
        <v>2730</v>
      </c>
      <c r="J170" s="31" t="s">
        <v>2730</v>
      </c>
    </row>
    <row r="171" ht="18.95" customHeight="1" spans="1:10">
      <c r="A171" s="127" t="s">
        <v>135</v>
      </c>
      <c r="B171" s="97" t="s">
        <v>135</v>
      </c>
      <c r="C171" s="97" t="s">
        <v>394</v>
      </c>
      <c r="D171" s="90" t="s">
        <v>412</v>
      </c>
      <c r="E171" s="97" t="s">
        <v>147</v>
      </c>
      <c r="F171" s="42" t="s">
        <v>2739</v>
      </c>
      <c r="G171" s="133">
        <v>4336</v>
      </c>
      <c r="H171" s="132">
        <v>0.163</v>
      </c>
      <c r="I171" s="31" t="s">
        <v>147</v>
      </c>
      <c r="J171" s="31" t="s">
        <v>2730</v>
      </c>
    </row>
    <row r="172" ht="18.95" customHeight="1" spans="1:10">
      <c r="A172" s="127" t="s">
        <v>135</v>
      </c>
      <c r="B172" s="97"/>
      <c r="C172" s="97" t="s">
        <v>394</v>
      </c>
      <c r="D172" s="90" t="s">
        <v>413</v>
      </c>
      <c r="E172" s="97" t="s">
        <v>147</v>
      </c>
      <c r="F172" s="42" t="s">
        <v>2821</v>
      </c>
      <c r="G172" s="133">
        <v>25360</v>
      </c>
      <c r="H172" s="132">
        <v>0.067</v>
      </c>
      <c r="I172" s="31" t="s">
        <v>147</v>
      </c>
      <c r="J172" s="31" t="s">
        <v>2730</v>
      </c>
    </row>
    <row r="173" ht="18.95" customHeight="1" spans="1:10">
      <c r="A173" s="127" t="s">
        <v>135</v>
      </c>
      <c r="B173" s="469" t="s">
        <v>136</v>
      </c>
      <c r="C173" s="97"/>
      <c r="D173" s="90" t="s">
        <v>415</v>
      </c>
      <c r="E173" s="97"/>
      <c r="F173" s="43" t="s">
        <v>416</v>
      </c>
      <c r="G173" s="128">
        <v>16342</v>
      </c>
      <c r="H173" s="129">
        <v>0.062</v>
      </c>
      <c r="I173" s="31" t="s">
        <v>147</v>
      </c>
      <c r="J173" s="31" t="s">
        <v>147</v>
      </c>
    </row>
    <row r="174" ht="18.95" customHeight="1" spans="1:10">
      <c r="A174" s="127" t="s">
        <v>135</v>
      </c>
      <c r="B174" s="97" t="s">
        <v>135</v>
      </c>
      <c r="C174" s="97" t="s">
        <v>415</v>
      </c>
      <c r="D174" s="90" t="s">
        <v>417</v>
      </c>
      <c r="E174" s="97" t="s">
        <v>147</v>
      </c>
      <c r="F174" s="42" t="s">
        <v>2729</v>
      </c>
      <c r="G174" s="133">
        <v>1576</v>
      </c>
      <c r="H174" s="132">
        <v>1.09</v>
      </c>
      <c r="I174" s="31" t="s">
        <v>147</v>
      </c>
      <c r="J174" s="31" t="s">
        <v>2730</v>
      </c>
    </row>
    <row r="175" ht="18.95" customHeight="1" spans="1:10">
      <c r="A175" s="127" t="s">
        <v>135</v>
      </c>
      <c r="B175" s="97" t="s">
        <v>135</v>
      </c>
      <c r="C175" s="97" t="s">
        <v>415</v>
      </c>
      <c r="D175" s="90" t="s">
        <v>418</v>
      </c>
      <c r="E175" s="97" t="s">
        <v>147</v>
      </c>
      <c r="F175" s="42" t="s">
        <v>2731</v>
      </c>
      <c r="G175" s="133">
        <v>0</v>
      </c>
      <c r="H175" s="132" t="s">
        <v>135</v>
      </c>
      <c r="I175" s="31" t="s">
        <v>2730</v>
      </c>
      <c r="J175" s="31" t="s">
        <v>2730</v>
      </c>
    </row>
    <row r="176" ht="18.95" customHeight="1" spans="1:10">
      <c r="A176" s="127" t="s">
        <v>135</v>
      </c>
      <c r="B176" s="97" t="s">
        <v>135</v>
      </c>
      <c r="C176" s="97" t="s">
        <v>415</v>
      </c>
      <c r="D176" s="90" t="s">
        <v>419</v>
      </c>
      <c r="E176" s="97" t="s">
        <v>147</v>
      </c>
      <c r="F176" s="42" t="s">
        <v>2732</v>
      </c>
      <c r="G176" s="131">
        <v>96</v>
      </c>
      <c r="H176" s="132">
        <v>0.114</v>
      </c>
      <c r="I176" s="31" t="s">
        <v>147</v>
      </c>
      <c r="J176" s="31" t="s">
        <v>2730</v>
      </c>
    </row>
    <row r="177" ht="18.95" customHeight="1" spans="1:10">
      <c r="A177" s="127" t="s">
        <v>135</v>
      </c>
      <c r="B177" s="97" t="s">
        <v>135</v>
      </c>
      <c r="C177" s="97" t="s">
        <v>415</v>
      </c>
      <c r="D177" s="90" t="s">
        <v>420</v>
      </c>
      <c r="E177" s="97" t="s">
        <v>147</v>
      </c>
      <c r="F177" s="42" t="s">
        <v>2822</v>
      </c>
      <c r="G177" s="133">
        <v>2820</v>
      </c>
      <c r="H177" s="132">
        <v>0.171</v>
      </c>
      <c r="I177" s="31" t="s">
        <v>147</v>
      </c>
      <c r="J177" s="31" t="s">
        <v>2730</v>
      </c>
    </row>
    <row r="178" ht="18.95" customHeight="1" spans="1:10">
      <c r="A178" s="127" t="s">
        <v>135</v>
      </c>
      <c r="B178" s="97" t="s">
        <v>135</v>
      </c>
      <c r="C178" s="97" t="s">
        <v>415</v>
      </c>
      <c r="D178" s="90" t="s">
        <v>422</v>
      </c>
      <c r="E178" s="97" t="s">
        <v>147</v>
      </c>
      <c r="F178" s="42" t="s">
        <v>2739</v>
      </c>
      <c r="G178" s="133">
        <v>316</v>
      </c>
      <c r="H178" s="132">
        <v>0.17</v>
      </c>
      <c r="I178" s="31" t="s">
        <v>147</v>
      </c>
      <c r="J178" s="31" t="s">
        <v>2730</v>
      </c>
    </row>
    <row r="179" ht="18.95" customHeight="1" spans="1:10">
      <c r="A179" s="127" t="s">
        <v>135</v>
      </c>
      <c r="B179" s="97"/>
      <c r="C179" s="97" t="s">
        <v>415</v>
      </c>
      <c r="D179" s="90" t="s">
        <v>423</v>
      </c>
      <c r="E179" s="97" t="s">
        <v>147</v>
      </c>
      <c r="F179" s="42" t="s">
        <v>2823</v>
      </c>
      <c r="G179" s="133">
        <v>11534</v>
      </c>
      <c r="H179" s="132">
        <v>-0.028</v>
      </c>
      <c r="I179" s="31" t="s">
        <v>147</v>
      </c>
      <c r="J179" s="31" t="s">
        <v>2730</v>
      </c>
    </row>
    <row r="180" ht="18.95" customHeight="1" spans="1:10">
      <c r="A180" s="127" t="s">
        <v>135</v>
      </c>
      <c r="B180" s="469" t="s">
        <v>136</v>
      </c>
      <c r="C180" s="97"/>
      <c r="D180" s="90" t="s">
        <v>425</v>
      </c>
      <c r="E180" s="97"/>
      <c r="F180" s="43" t="s">
        <v>426</v>
      </c>
      <c r="G180" s="128">
        <v>3365</v>
      </c>
      <c r="H180" s="129">
        <v>-0.092</v>
      </c>
      <c r="I180" s="31" t="s">
        <v>147</v>
      </c>
      <c r="J180" s="31" t="s">
        <v>147</v>
      </c>
    </row>
    <row r="181" ht="18.95" customHeight="1" spans="1:10">
      <c r="A181" s="127" t="s">
        <v>135</v>
      </c>
      <c r="B181" s="97" t="s">
        <v>135</v>
      </c>
      <c r="C181" s="97" t="s">
        <v>425</v>
      </c>
      <c r="D181" s="90" t="s">
        <v>427</v>
      </c>
      <c r="E181" s="97" t="s">
        <v>147</v>
      </c>
      <c r="F181" s="42" t="s">
        <v>2729</v>
      </c>
      <c r="G181" s="133">
        <v>0</v>
      </c>
      <c r="H181" s="132">
        <v>-1</v>
      </c>
      <c r="I181" s="31" t="s">
        <v>2730</v>
      </c>
      <c r="J181" s="31" t="s">
        <v>2730</v>
      </c>
    </row>
    <row r="182" ht="18.95" customHeight="1" spans="1:10">
      <c r="A182" s="127" t="s">
        <v>135</v>
      </c>
      <c r="B182" s="97" t="s">
        <v>135</v>
      </c>
      <c r="C182" s="97" t="s">
        <v>425</v>
      </c>
      <c r="D182" s="90" t="s">
        <v>428</v>
      </c>
      <c r="E182" s="97" t="s">
        <v>147</v>
      </c>
      <c r="F182" s="42" t="s">
        <v>2731</v>
      </c>
      <c r="G182" s="133">
        <v>0</v>
      </c>
      <c r="H182" s="132" t="s">
        <v>135</v>
      </c>
      <c r="I182" s="31" t="s">
        <v>2730</v>
      </c>
      <c r="J182" s="31" t="s">
        <v>2730</v>
      </c>
    </row>
    <row r="183" ht="18.95" customHeight="1" spans="1:10">
      <c r="A183" s="127" t="s">
        <v>135</v>
      </c>
      <c r="B183" s="97" t="s">
        <v>135</v>
      </c>
      <c r="C183" s="97" t="s">
        <v>425</v>
      </c>
      <c r="D183" s="90" t="s">
        <v>429</v>
      </c>
      <c r="E183" s="97" t="s">
        <v>147</v>
      </c>
      <c r="F183" s="42" t="s">
        <v>2732</v>
      </c>
      <c r="G183" s="133">
        <v>0</v>
      </c>
      <c r="H183" s="132" t="s">
        <v>135</v>
      </c>
      <c r="I183" s="31" t="s">
        <v>2730</v>
      </c>
      <c r="J183" s="31" t="s">
        <v>2730</v>
      </c>
    </row>
    <row r="184" ht="18.95" customHeight="1" spans="1:10">
      <c r="A184" s="127" t="s">
        <v>135</v>
      </c>
      <c r="B184" s="97" t="s">
        <v>135</v>
      </c>
      <c r="C184" s="97" t="s">
        <v>425</v>
      </c>
      <c r="D184" s="90" t="s">
        <v>430</v>
      </c>
      <c r="E184" s="97" t="s">
        <v>147</v>
      </c>
      <c r="F184" s="42" t="s">
        <v>2824</v>
      </c>
      <c r="G184" s="133">
        <v>2082</v>
      </c>
      <c r="H184" s="132">
        <v>0.041</v>
      </c>
      <c r="I184" s="31" t="s">
        <v>147</v>
      </c>
      <c r="J184" s="31" t="s">
        <v>2730</v>
      </c>
    </row>
    <row r="185" ht="18.95" customHeight="1" spans="1:10">
      <c r="A185" s="127" t="s">
        <v>135</v>
      </c>
      <c r="B185" s="97" t="s">
        <v>135</v>
      </c>
      <c r="C185" s="97" t="s">
        <v>425</v>
      </c>
      <c r="D185" s="90" t="s">
        <v>432</v>
      </c>
      <c r="E185" s="97" t="s">
        <v>147</v>
      </c>
      <c r="F185" s="42" t="s">
        <v>2739</v>
      </c>
      <c r="G185" s="133">
        <v>368</v>
      </c>
      <c r="H185" s="132">
        <v>1.084</v>
      </c>
      <c r="I185" s="31" t="s">
        <v>147</v>
      </c>
      <c r="J185" s="31" t="s">
        <v>2730</v>
      </c>
    </row>
    <row r="186" ht="18.95" customHeight="1" spans="1:10">
      <c r="A186" s="127" t="s">
        <v>135</v>
      </c>
      <c r="B186" s="97"/>
      <c r="C186" s="97" t="s">
        <v>425</v>
      </c>
      <c r="D186" s="90" t="s">
        <v>433</v>
      </c>
      <c r="E186" s="97" t="s">
        <v>147</v>
      </c>
      <c r="F186" s="42" t="s">
        <v>2825</v>
      </c>
      <c r="G186" s="133">
        <v>915</v>
      </c>
      <c r="H186" s="132">
        <v>-0.206</v>
      </c>
      <c r="I186" s="31" t="s">
        <v>147</v>
      </c>
      <c r="J186" s="31" t="s">
        <v>2730</v>
      </c>
    </row>
    <row r="187" ht="18.95" customHeight="1" spans="1:10">
      <c r="A187" s="127" t="s">
        <v>135</v>
      </c>
      <c r="B187" s="469" t="s">
        <v>136</v>
      </c>
      <c r="C187" s="97"/>
      <c r="D187" s="90" t="s">
        <v>435</v>
      </c>
      <c r="E187" s="97"/>
      <c r="F187" s="43" t="s">
        <v>436</v>
      </c>
      <c r="G187" s="128">
        <v>5789</v>
      </c>
      <c r="H187" s="129">
        <v>0.287</v>
      </c>
      <c r="I187" s="31" t="s">
        <v>147</v>
      </c>
      <c r="J187" s="31" t="s">
        <v>147</v>
      </c>
    </row>
    <row r="188" ht="18.95" customHeight="1" spans="1:10">
      <c r="A188" s="127" t="s">
        <v>135</v>
      </c>
      <c r="B188" s="97" t="s">
        <v>135</v>
      </c>
      <c r="C188" s="97" t="s">
        <v>435</v>
      </c>
      <c r="D188" s="90" t="s">
        <v>437</v>
      </c>
      <c r="E188" s="97" t="s">
        <v>147</v>
      </c>
      <c r="F188" s="42" t="s">
        <v>2729</v>
      </c>
      <c r="G188" s="133">
        <v>1663</v>
      </c>
      <c r="H188" s="132">
        <v>0.546</v>
      </c>
      <c r="I188" s="31" t="s">
        <v>147</v>
      </c>
      <c r="J188" s="31" t="s">
        <v>2730</v>
      </c>
    </row>
    <row r="189" ht="18.95" customHeight="1" spans="1:10">
      <c r="A189" s="127" t="s">
        <v>135</v>
      </c>
      <c r="B189" s="97" t="s">
        <v>135</v>
      </c>
      <c r="C189" s="97" t="s">
        <v>435</v>
      </c>
      <c r="D189" s="90" t="s">
        <v>438</v>
      </c>
      <c r="E189" s="97" t="s">
        <v>147</v>
      </c>
      <c r="F189" s="42" t="s">
        <v>2731</v>
      </c>
      <c r="G189" s="131">
        <v>0</v>
      </c>
      <c r="H189" s="132" t="s">
        <v>135</v>
      </c>
      <c r="I189" s="31" t="s">
        <v>2730</v>
      </c>
      <c r="J189" s="31" t="s">
        <v>2730</v>
      </c>
    </row>
    <row r="190" ht="18.95" customHeight="1" spans="1:10">
      <c r="A190" s="127" t="s">
        <v>135</v>
      </c>
      <c r="B190" s="97" t="s">
        <v>135</v>
      </c>
      <c r="C190" s="97" t="s">
        <v>435</v>
      </c>
      <c r="D190" s="90" t="s">
        <v>439</v>
      </c>
      <c r="E190" s="97" t="s">
        <v>147</v>
      </c>
      <c r="F190" s="42" t="s">
        <v>2732</v>
      </c>
      <c r="G190" s="133">
        <v>50</v>
      </c>
      <c r="H190" s="132">
        <v>0.123</v>
      </c>
      <c r="I190" s="31" t="s">
        <v>147</v>
      </c>
      <c r="J190" s="31" t="s">
        <v>2730</v>
      </c>
    </row>
    <row r="191" ht="18.95" customHeight="1" spans="1:10">
      <c r="A191" s="127" t="s">
        <v>135</v>
      </c>
      <c r="B191" s="97" t="s">
        <v>135</v>
      </c>
      <c r="C191" s="97" t="s">
        <v>435</v>
      </c>
      <c r="D191" s="90" t="s">
        <v>440</v>
      </c>
      <c r="E191" s="97" t="s">
        <v>147</v>
      </c>
      <c r="F191" s="42" t="s">
        <v>2826</v>
      </c>
      <c r="G191" s="133">
        <v>0</v>
      </c>
      <c r="H191" s="132" t="s">
        <v>135</v>
      </c>
      <c r="I191" s="31" t="s">
        <v>2730</v>
      </c>
      <c r="J191" s="31" t="s">
        <v>2730</v>
      </c>
    </row>
    <row r="192" ht="18.95" customHeight="1" spans="1:10">
      <c r="A192" s="127" t="s">
        <v>135</v>
      </c>
      <c r="B192" s="97" t="s">
        <v>135</v>
      </c>
      <c r="C192" s="97" t="s">
        <v>435</v>
      </c>
      <c r="D192" s="90" t="s">
        <v>442</v>
      </c>
      <c r="E192" s="97" t="s">
        <v>147</v>
      </c>
      <c r="F192" s="42" t="s">
        <v>2827</v>
      </c>
      <c r="G192" s="133">
        <v>650</v>
      </c>
      <c r="H192" s="132">
        <v>0</v>
      </c>
      <c r="I192" s="31" t="s">
        <v>147</v>
      </c>
      <c r="J192" s="31" t="s">
        <v>2730</v>
      </c>
    </row>
    <row r="193" ht="18.95" customHeight="1" spans="1:10">
      <c r="A193" s="127" t="s">
        <v>135</v>
      </c>
      <c r="B193" s="97" t="s">
        <v>135</v>
      </c>
      <c r="C193" s="97" t="s">
        <v>435</v>
      </c>
      <c r="D193" s="90" t="s">
        <v>444</v>
      </c>
      <c r="E193" s="97" t="s">
        <v>147</v>
      </c>
      <c r="F193" s="42" t="s">
        <v>2828</v>
      </c>
      <c r="G193" s="133">
        <v>2916</v>
      </c>
      <c r="H193" s="132">
        <v>0.302</v>
      </c>
      <c r="I193" s="31" t="s">
        <v>147</v>
      </c>
      <c r="J193" s="31" t="s">
        <v>2730</v>
      </c>
    </row>
    <row r="194" ht="18.95" customHeight="1" spans="1:10">
      <c r="A194" s="127" t="s">
        <v>135</v>
      </c>
      <c r="B194" s="97" t="s">
        <v>135</v>
      </c>
      <c r="C194" s="97" t="s">
        <v>435</v>
      </c>
      <c r="D194" s="90" t="s">
        <v>446</v>
      </c>
      <c r="E194" s="97" t="s">
        <v>147</v>
      </c>
      <c r="F194" s="42" t="s">
        <v>2739</v>
      </c>
      <c r="G194" s="133">
        <v>210</v>
      </c>
      <c r="H194" s="132">
        <v>0.127</v>
      </c>
      <c r="I194" s="31" t="s">
        <v>147</v>
      </c>
      <c r="J194" s="31" t="s">
        <v>2730</v>
      </c>
    </row>
    <row r="195" ht="18.95" customHeight="1" spans="1:10">
      <c r="A195" s="127" t="s">
        <v>135</v>
      </c>
      <c r="B195" s="97"/>
      <c r="C195" s="97" t="s">
        <v>435</v>
      </c>
      <c r="D195" s="90" t="s">
        <v>447</v>
      </c>
      <c r="E195" s="97" t="s">
        <v>147</v>
      </c>
      <c r="F195" s="42" t="s">
        <v>2829</v>
      </c>
      <c r="G195" s="133">
        <v>300</v>
      </c>
      <c r="H195" s="132">
        <v>0</v>
      </c>
      <c r="I195" s="31" t="s">
        <v>147</v>
      </c>
      <c r="J195" s="31" t="s">
        <v>2730</v>
      </c>
    </row>
    <row r="196" ht="18.95" customHeight="1" spans="1:10">
      <c r="A196" s="127" t="s">
        <v>135</v>
      </c>
      <c r="B196" s="469" t="s">
        <v>136</v>
      </c>
      <c r="C196" s="97"/>
      <c r="D196" s="90" t="s">
        <v>449</v>
      </c>
      <c r="E196" s="97"/>
      <c r="F196" s="43" t="s">
        <v>450</v>
      </c>
      <c r="G196" s="128">
        <v>2559</v>
      </c>
      <c r="H196" s="129">
        <v>0.188</v>
      </c>
      <c r="I196" s="31" t="s">
        <v>147</v>
      </c>
      <c r="J196" s="31" t="s">
        <v>147</v>
      </c>
    </row>
    <row r="197" ht="18.95" customHeight="1" spans="1:10">
      <c r="A197" s="127" t="s">
        <v>135</v>
      </c>
      <c r="B197" s="97" t="s">
        <v>135</v>
      </c>
      <c r="C197" s="97" t="s">
        <v>449</v>
      </c>
      <c r="D197" s="90" t="s">
        <v>451</v>
      </c>
      <c r="E197" s="97" t="s">
        <v>147</v>
      </c>
      <c r="F197" s="42" t="s">
        <v>2729</v>
      </c>
      <c r="G197" s="133">
        <v>998</v>
      </c>
      <c r="H197" s="132">
        <v>0.301</v>
      </c>
      <c r="I197" s="31" t="s">
        <v>147</v>
      </c>
      <c r="J197" s="31" t="s">
        <v>2730</v>
      </c>
    </row>
    <row r="198" ht="18.95" customHeight="1" spans="1:10">
      <c r="A198" s="127" t="s">
        <v>135</v>
      </c>
      <c r="B198" s="97" t="s">
        <v>135</v>
      </c>
      <c r="C198" s="97" t="s">
        <v>449</v>
      </c>
      <c r="D198" s="90" t="s">
        <v>452</v>
      </c>
      <c r="E198" s="97" t="s">
        <v>147</v>
      </c>
      <c r="F198" s="42" t="s">
        <v>2731</v>
      </c>
      <c r="G198" s="133">
        <v>0</v>
      </c>
      <c r="H198" s="132" t="s">
        <v>135</v>
      </c>
      <c r="I198" s="31" t="s">
        <v>2730</v>
      </c>
      <c r="J198" s="31" t="s">
        <v>2730</v>
      </c>
    </row>
    <row r="199" ht="18.95" customHeight="1" spans="1:10">
      <c r="A199" s="127" t="s">
        <v>135</v>
      </c>
      <c r="B199" s="97" t="s">
        <v>135</v>
      </c>
      <c r="C199" s="97" t="s">
        <v>449</v>
      </c>
      <c r="D199" s="90" t="s">
        <v>453</v>
      </c>
      <c r="E199" s="97" t="s">
        <v>147</v>
      </c>
      <c r="F199" s="42" t="s">
        <v>2732</v>
      </c>
      <c r="G199" s="133">
        <v>0</v>
      </c>
      <c r="H199" s="132" t="s">
        <v>135</v>
      </c>
      <c r="I199" s="31" t="s">
        <v>2730</v>
      </c>
      <c r="J199" s="31" t="s">
        <v>2730</v>
      </c>
    </row>
    <row r="200" ht="18.95" customHeight="1" spans="1:10">
      <c r="A200" s="127" t="s">
        <v>135</v>
      </c>
      <c r="B200" s="97" t="s">
        <v>135</v>
      </c>
      <c r="C200" s="97" t="s">
        <v>449</v>
      </c>
      <c r="D200" s="90" t="s">
        <v>454</v>
      </c>
      <c r="E200" s="97" t="s">
        <v>147</v>
      </c>
      <c r="F200" s="42" t="s">
        <v>2830</v>
      </c>
      <c r="G200" s="133">
        <v>1561</v>
      </c>
      <c r="H200" s="132">
        <v>0.126</v>
      </c>
      <c r="I200" s="31" t="s">
        <v>147</v>
      </c>
      <c r="J200" s="31" t="s">
        <v>2730</v>
      </c>
    </row>
    <row r="201" ht="18.95" customHeight="1" spans="1:10">
      <c r="A201" s="127" t="s">
        <v>135</v>
      </c>
      <c r="B201" s="97"/>
      <c r="C201" s="97" t="s">
        <v>449</v>
      </c>
      <c r="D201" s="90" t="s">
        <v>456</v>
      </c>
      <c r="E201" s="97" t="s">
        <v>147</v>
      </c>
      <c r="F201" s="42" t="s">
        <v>2831</v>
      </c>
      <c r="G201" s="133">
        <v>0</v>
      </c>
      <c r="H201" s="132" t="s">
        <v>135</v>
      </c>
      <c r="I201" s="31" t="s">
        <v>2730</v>
      </c>
      <c r="J201" s="31" t="s">
        <v>2730</v>
      </c>
    </row>
    <row r="202" ht="18.95" customHeight="1" spans="1:10">
      <c r="A202" s="127" t="s">
        <v>135</v>
      </c>
      <c r="B202" s="469" t="s">
        <v>136</v>
      </c>
      <c r="C202" s="97"/>
      <c r="D202" s="90" t="s">
        <v>458</v>
      </c>
      <c r="E202" s="97"/>
      <c r="F202" s="43" t="s">
        <v>459</v>
      </c>
      <c r="G202" s="128">
        <v>4267</v>
      </c>
      <c r="H202" s="129">
        <v>0.126</v>
      </c>
      <c r="I202" s="31" t="s">
        <v>147</v>
      </c>
      <c r="J202" s="31" t="s">
        <v>147</v>
      </c>
    </row>
    <row r="203" ht="18.95" customHeight="1" spans="1:10">
      <c r="A203" s="127" t="s">
        <v>135</v>
      </c>
      <c r="B203" s="97" t="s">
        <v>135</v>
      </c>
      <c r="C203" s="97" t="s">
        <v>458</v>
      </c>
      <c r="D203" s="90" t="s">
        <v>460</v>
      </c>
      <c r="E203" s="97" t="s">
        <v>147</v>
      </c>
      <c r="F203" s="42" t="s">
        <v>2729</v>
      </c>
      <c r="G203" s="131">
        <v>2710</v>
      </c>
      <c r="H203" s="132">
        <v>0.225</v>
      </c>
      <c r="I203" s="31" t="s">
        <v>147</v>
      </c>
      <c r="J203" s="31" t="s">
        <v>2730</v>
      </c>
    </row>
    <row r="204" ht="18.95" customHeight="1" spans="1:10">
      <c r="A204" s="127" t="s">
        <v>135</v>
      </c>
      <c r="B204" s="97" t="s">
        <v>135</v>
      </c>
      <c r="C204" s="97" t="s">
        <v>458</v>
      </c>
      <c r="D204" s="90" t="s">
        <v>461</v>
      </c>
      <c r="E204" s="97" t="s">
        <v>147</v>
      </c>
      <c r="F204" s="42" t="s">
        <v>2731</v>
      </c>
      <c r="G204" s="133">
        <v>0</v>
      </c>
      <c r="H204" s="132" t="s">
        <v>135</v>
      </c>
      <c r="I204" s="31" t="s">
        <v>2730</v>
      </c>
      <c r="J204" s="31" t="s">
        <v>2730</v>
      </c>
    </row>
    <row r="205" ht="18.75" customHeight="1" spans="1:10">
      <c r="A205" s="127" t="s">
        <v>135</v>
      </c>
      <c r="B205" s="97" t="s">
        <v>135</v>
      </c>
      <c r="C205" s="97" t="s">
        <v>458</v>
      </c>
      <c r="D205" s="90" t="s">
        <v>462</v>
      </c>
      <c r="E205" s="97" t="s">
        <v>147</v>
      </c>
      <c r="F205" s="42" t="s">
        <v>2732</v>
      </c>
      <c r="G205" s="133">
        <v>0</v>
      </c>
      <c r="H205" s="132" t="s">
        <v>135</v>
      </c>
      <c r="I205" s="31" t="s">
        <v>2730</v>
      </c>
      <c r="J205" s="31" t="s">
        <v>2730</v>
      </c>
    </row>
    <row r="206" ht="18.95" customHeight="1" spans="1:10">
      <c r="A206" s="127" t="s">
        <v>135</v>
      </c>
      <c r="B206" s="97" t="s">
        <v>135</v>
      </c>
      <c r="C206" s="97" t="s">
        <v>458</v>
      </c>
      <c r="D206" s="90" t="s">
        <v>463</v>
      </c>
      <c r="E206" s="97" t="s">
        <v>147</v>
      </c>
      <c r="F206" s="42" t="s">
        <v>2743</v>
      </c>
      <c r="G206" s="133">
        <v>0</v>
      </c>
      <c r="H206" s="132" t="s">
        <v>135</v>
      </c>
      <c r="I206" s="31" t="s">
        <v>2730</v>
      </c>
      <c r="J206" s="31" t="s">
        <v>2730</v>
      </c>
    </row>
    <row r="207" ht="18.95" customHeight="1" spans="1:10">
      <c r="A207" s="127" t="s">
        <v>135</v>
      </c>
      <c r="B207" s="97" t="s">
        <v>135</v>
      </c>
      <c r="C207" s="97" t="s">
        <v>458</v>
      </c>
      <c r="D207" s="90" t="s">
        <v>464</v>
      </c>
      <c r="E207" s="97" t="s">
        <v>147</v>
      </c>
      <c r="F207" s="42" t="s">
        <v>2739</v>
      </c>
      <c r="G207" s="133">
        <v>0</v>
      </c>
      <c r="H207" s="132" t="s">
        <v>135</v>
      </c>
      <c r="I207" s="31" t="s">
        <v>2730</v>
      </c>
      <c r="J207" s="31" t="s">
        <v>2730</v>
      </c>
    </row>
    <row r="208" ht="18.95" customHeight="1" spans="1:10">
      <c r="A208" s="127" t="s">
        <v>135</v>
      </c>
      <c r="B208" s="97"/>
      <c r="C208" s="97" t="s">
        <v>458</v>
      </c>
      <c r="D208" s="90" t="s">
        <v>465</v>
      </c>
      <c r="E208" s="97" t="s">
        <v>147</v>
      </c>
      <c r="F208" s="42" t="s">
        <v>2832</v>
      </c>
      <c r="G208" s="133">
        <v>1557</v>
      </c>
      <c r="H208" s="132">
        <v>-0.013</v>
      </c>
      <c r="I208" s="31" t="s">
        <v>147</v>
      </c>
      <c r="J208" s="31" t="s">
        <v>2730</v>
      </c>
    </row>
    <row r="209" ht="18.95" customHeight="1" spans="1:10">
      <c r="A209" s="127" t="s">
        <v>135</v>
      </c>
      <c r="B209" s="469" t="s">
        <v>136</v>
      </c>
      <c r="C209" s="97"/>
      <c r="D209" s="90" t="s">
        <v>467</v>
      </c>
      <c r="E209" s="97"/>
      <c r="F209" s="43" t="s">
        <v>468</v>
      </c>
      <c r="G209" s="128">
        <v>11870</v>
      </c>
      <c r="H209" s="129">
        <v>0.092</v>
      </c>
      <c r="I209" s="31" t="s">
        <v>147</v>
      </c>
      <c r="J209" s="31" t="s">
        <v>147</v>
      </c>
    </row>
    <row r="210" ht="18.95" customHeight="1" spans="1:10">
      <c r="A210" s="127" t="s">
        <v>135</v>
      </c>
      <c r="B210" s="97" t="s">
        <v>135</v>
      </c>
      <c r="C210" s="97" t="s">
        <v>467</v>
      </c>
      <c r="D210" s="90" t="s">
        <v>469</v>
      </c>
      <c r="E210" s="97" t="s">
        <v>147</v>
      </c>
      <c r="F210" s="42" t="s">
        <v>2729</v>
      </c>
      <c r="G210" s="133">
        <v>2077</v>
      </c>
      <c r="H210" s="132">
        <v>0.364</v>
      </c>
      <c r="I210" s="31" t="s">
        <v>147</v>
      </c>
      <c r="J210" s="31" t="s">
        <v>2730</v>
      </c>
    </row>
    <row r="211" ht="18.95" customHeight="1" spans="1:10">
      <c r="A211" s="127" t="s">
        <v>135</v>
      </c>
      <c r="B211" s="97" t="s">
        <v>135</v>
      </c>
      <c r="C211" s="97" t="s">
        <v>467</v>
      </c>
      <c r="D211" s="90" t="s">
        <v>470</v>
      </c>
      <c r="E211" s="97" t="s">
        <v>147</v>
      </c>
      <c r="F211" s="42" t="s">
        <v>2731</v>
      </c>
      <c r="G211" s="133">
        <v>202</v>
      </c>
      <c r="H211" s="132">
        <v>-0.038</v>
      </c>
      <c r="I211" s="31" t="s">
        <v>147</v>
      </c>
      <c r="J211" s="31" t="s">
        <v>2730</v>
      </c>
    </row>
    <row r="212" ht="18.95" customHeight="1" spans="1:10">
      <c r="A212" s="127" t="s">
        <v>135</v>
      </c>
      <c r="B212" s="97" t="s">
        <v>135</v>
      </c>
      <c r="C212" s="97" t="s">
        <v>467</v>
      </c>
      <c r="D212" s="90" t="s">
        <v>471</v>
      </c>
      <c r="E212" s="97" t="s">
        <v>147</v>
      </c>
      <c r="F212" s="42" t="s">
        <v>2732</v>
      </c>
      <c r="G212" s="131">
        <v>0</v>
      </c>
      <c r="H212" s="132" t="s">
        <v>135</v>
      </c>
      <c r="I212" s="31" t="s">
        <v>2730</v>
      </c>
      <c r="J212" s="31" t="s">
        <v>2730</v>
      </c>
    </row>
    <row r="213" ht="18.95" customHeight="1" spans="1:10">
      <c r="A213" s="127" t="s">
        <v>135</v>
      </c>
      <c r="B213" s="97" t="s">
        <v>135</v>
      </c>
      <c r="C213" s="97" t="s">
        <v>467</v>
      </c>
      <c r="D213" s="90" t="s">
        <v>472</v>
      </c>
      <c r="E213" s="97" t="s">
        <v>147</v>
      </c>
      <c r="F213" s="42" t="s">
        <v>2833</v>
      </c>
      <c r="G213" s="133">
        <v>0</v>
      </c>
      <c r="H213" s="132" t="s">
        <v>135</v>
      </c>
      <c r="I213" s="31" t="s">
        <v>2730</v>
      </c>
      <c r="J213" s="31" t="s">
        <v>2730</v>
      </c>
    </row>
    <row r="214" ht="18.95" customHeight="1" spans="1:10">
      <c r="A214" s="127" t="s">
        <v>135</v>
      </c>
      <c r="B214" s="97" t="s">
        <v>135</v>
      </c>
      <c r="C214" s="97" t="s">
        <v>467</v>
      </c>
      <c r="D214" s="90" t="s">
        <v>474</v>
      </c>
      <c r="E214" s="97" t="s">
        <v>147</v>
      </c>
      <c r="F214" s="42" t="s">
        <v>2834</v>
      </c>
      <c r="G214" s="133">
        <v>0</v>
      </c>
      <c r="H214" s="132" t="s">
        <v>135</v>
      </c>
      <c r="I214" s="31" t="s">
        <v>2730</v>
      </c>
      <c r="J214" s="31" t="s">
        <v>2730</v>
      </c>
    </row>
    <row r="215" ht="18.95" customHeight="1" spans="1:10">
      <c r="A215" s="127" t="s">
        <v>135</v>
      </c>
      <c r="B215" s="97" t="s">
        <v>135</v>
      </c>
      <c r="C215" s="97" t="s">
        <v>467</v>
      </c>
      <c r="D215" s="90" t="s">
        <v>476</v>
      </c>
      <c r="E215" s="97" t="s">
        <v>147</v>
      </c>
      <c r="F215" s="42" t="s">
        <v>2739</v>
      </c>
      <c r="G215" s="133">
        <v>129</v>
      </c>
      <c r="H215" s="132">
        <v>0.157</v>
      </c>
      <c r="I215" s="31" t="s">
        <v>147</v>
      </c>
      <c r="J215" s="31" t="s">
        <v>2730</v>
      </c>
    </row>
    <row r="216" ht="18.95" customHeight="1" spans="1:10">
      <c r="A216" s="127" t="s">
        <v>135</v>
      </c>
      <c r="B216" s="97"/>
      <c r="C216" s="97" t="s">
        <v>467</v>
      </c>
      <c r="D216" s="90" t="s">
        <v>477</v>
      </c>
      <c r="E216" s="97" t="s">
        <v>147</v>
      </c>
      <c r="F216" s="42" t="s">
        <v>2835</v>
      </c>
      <c r="G216" s="133">
        <v>9462</v>
      </c>
      <c r="H216" s="132">
        <v>0.049</v>
      </c>
      <c r="I216" s="31" t="s">
        <v>147</v>
      </c>
      <c r="J216" s="31" t="s">
        <v>2730</v>
      </c>
    </row>
    <row r="217" ht="18.95" customHeight="1" spans="1:10">
      <c r="A217" s="127" t="s">
        <v>135</v>
      </c>
      <c r="B217" s="469" t="s">
        <v>136</v>
      </c>
      <c r="C217" s="97"/>
      <c r="D217" s="90" t="s">
        <v>479</v>
      </c>
      <c r="E217" s="97"/>
      <c r="F217" s="43" t="s">
        <v>2836</v>
      </c>
      <c r="G217" s="128">
        <v>12509</v>
      </c>
      <c r="H217" s="129">
        <v>0.273</v>
      </c>
      <c r="I217" s="31" t="s">
        <v>147</v>
      </c>
      <c r="J217" s="31" t="s">
        <v>147</v>
      </c>
    </row>
    <row r="218" ht="18.95" customHeight="1" spans="1:10">
      <c r="A218" s="127" t="s">
        <v>135</v>
      </c>
      <c r="B218" s="97" t="s">
        <v>135</v>
      </c>
      <c r="C218" s="97" t="s">
        <v>479</v>
      </c>
      <c r="D218" s="90" t="s">
        <v>481</v>
      </c>
      <c r="E218" s="97" t="s">
        <v>147</v>
      </c>
      <c r="F218" s="42" t="s">
        <v>2729</v>
      </c>
      <c r="G218" s="131">
        <v>6706</v>
      </c>
      <c r="H218" s="132">
        <v>0.249</v>
      </c>
      <c r="I218" s="31" t="s">
        <v>147</v>
      </c>
      <c r="J218" s="31" t="s">
        <v>2730</v>
      </c>
    </row>
    <row r="219" ht="18.95" customHeight="1" spans="1:10">
      <c r="A219" s="127" t="s">
        <v>135</v>
      </c>
      <c r="B219" s="97" t="s">
        <v>135</v>
      </c>
      <c r="C219" s="97" t="s">
        <v>479</v>
      </c>
      <c r="D219" s="90" t="s">
        <v>482</v>
      </c>
      <c r="E219" s="97" t="s">
        <v>147</v>
      </c>
      <c r="F219" s="42" t="s">
        <v>2731</v>
      </c>
      <c r="G219" s="133">
        <v>28</v>
      </c>
      <c r="H219" s="132">
        <v>0</v>
      </c>
      <c r="I219" s="31" t="s">
        <v>147</v>
      </c>
      <c r="J219" s="31" t="s">
        <v>2730</v>
      </c>
    </row>
    <row r="220" ht="18.95" customHeight="1" spans="1:10">
      <c r="A220" s="127" t="s">
        <v>135</v>
      </c>
      <c r="B220" s="97" t="s">
        <v>135</v>
      </c>
      <c r="C220" s="97" t="s">
        <v>479</v>
      </c>
      <c r="D220" s="90" t="s">
        <v>483</v>
      </c>
      <c r="E220" s="97" t="s">
        <v>147</v>
      </c>
      <c r="F220" s="42" t="s">
        <v>2732</v>
      </c>
      <c r="G220" s="133">
        <v>161</v>
      </c>
      <c r="H220" s="132">
        <v>0.134</v>
      </c>
      <c r="I220" s="31" t="s">
        <v>147</v>
      </c>
      <c r="J220" s="31" t="s">
        <v>2730</v>
      </c>
    </row>
    <row r="221" ht="18.95" customHeight="1" spans="1:10">
      <c r="A221" s="127" t="s">
        <v>135</v>
      </c>
      <c r="B221" s="97" t="s">
        <v>135</v>
      </c>
      <c r="C221" s="97" t="s">
        <v>479</v>
      </c>
      <c r="D221" s="90" t="s">
        <v>484</v>
      </c>
      <c r="E221" s="97" t="s">
        <v>147</v>
      </c>
      <c r="F221" s="42" t="s">
        <v>2837</v>
      </c>
      <c r="G221" s="133">
        <v>818</v>
      </c>
      <c r="H221" s="132">
        <v>-0.284</v>
      </c>
      <c r="I221" s="31" t="s">
        <v>147</v>
      </c>
      <c r="J221" s="31" t="s">
        <v>2730</v>
      </c>
    </row>
    <row r="222" ht="18.95" customHeight="1" spans="1:10">
      <c r="A222" s="127" t="s">
        <v>135</v>
      </c>
      <c r="B222" s="97" t="s">
        <v>135</v>
      </c>
      <c r="C222" s="97" t="s">
        <v>479</v>
      </c>
      <c r="D222" s="90" t="s">
        <v>486</v>
      </c>
      <c r="E222" s="97" t="s">
        <v>147</v>
      </c>
      <c r="F222" s="42" t="s">
        <v>2739</v>
      </c>
      <c r="G222" s="133">
        <v>498</v>
      </c>
      <c r="H222" s="132">
        <v>0.125</v>
      </c>
      <c r="I222" s="31" t="s">
        <v>147</v>
      </c>
      <c r="J222" s="31" t="s">
        <v>2730</v>
      </c>
    </row>
    <row r="223" ht="18.95" customHeight="1" spans="1:10">
      <c r="A223" s="127" t="s">
        <v>135</v>
      </c>
      <c r="B223" s="97"/>
      <c r="C223" s="97" t="s">
        <v>479</v>
      </c>
      <c r="D223" s="90" t="s">
        <v>487</v>
      </c>
      <c r="E223" s="97" t="s">
        <v>147</v>
      </c>
      <c r="F223" s="42" t="s">
        <v>2838</v>
      </c>
      <c r="G223" s="133">
        <v>4298</v>
      </c>
      <c r="H223" s="132">
        <v>0.591</v>
      </c>
      <c r="I223" s="31" t="s">
        <v>147</v>
      </c>
      <c r="J223" s="31" t="s">
        <v>2730</v>
      </c>
    </row>
    <row r="224" ht="18.95" customHeight="1" spans="1:10">
      <c r="A224" s="127" t="s">
        <v>135</v>
      </c>
      <c r="B224" s="469" t="s">
        <v>136</v>
      </c>
      <c r="C224" s="97"/>
      <c r="D224" s="90" t="s">
        <v>489</v>
      </c>
      <c r="E224" s="97"/>
      <c r="F224" s="43" t="s">
        <v>490</v>
      </c>
      <c r="G224" s="128">
        <v>7131</v>
      </c>
      <c r="H224" s="129">
        <v>0.241</v>
      </c>
      <c r="I224" s="31" t="s">
        <v>147</v>
      </c>
      <c r="J224" s="31" t="s">
        <v>147</v>
      </c>
    </row>
    <row r="225" ht="18.95" customHeight="1" spans="1:10">
      <c r="A225" s="127" t="s">
        <v>135</v>
      </c>
      <c r="B225" s="97" t="s">
        <v>135</v>
      </c>
      <c r="C225" s="97" t="s">
        <v>489</v>
      </c>
      <c r="D225" s="90" t="s">
        <v>491</v>
      </c>
      <c r="E225" s="97" t="s">
        <v>147</v>
      </c>
      <c r="F225" s="42" t="s">
        <v>2729</v>
      </c>
      <c r="G225" s="131">
        <v>1871</v>
      </c>
      <c r="H225" s="132">
        <v>0.47</v>
      </c>
      <c r="I225" s="31" t="s">
        <v>147</v>
      </c>
      <c r="J225" s="31" t="s">
        <v>2730</v>
      </c>
    </row>
    <row r="226" ht="18.95" customHeight="1" spans="1:10">
      <c r="A226" s="127" t="s">
        <v>135</v>
      </c>
      <c r="B226" s="97" t="s">
        <v>135</v>
      </c>
      <c r="C226" s="97" t="s">
        <v>489</v>
      </c>
      <c r="D226" s="90" t="s">
        <v>492</v>
      </c>
      <c r="E226" s="97" t="s">
        <v>147</v>
      </c>
      <c r="F226" s="42" t="s">
        <v>2731</v>
      </c>
      <c r="G226" s="133">
        <v>0</v>
      </c>
      <c r="H226" s="132" t="s">
        <v>135</v>
      </c>
      <c r="I226" s="31" t="s">
        <v>2730</v>
      </c>
      <c r="J226" s="31" t="s">
        <v>2730</v>
      </c>
    </row>
    <row r="227" ht="18.95" customHeight="1" spans="1:10">
      <c r="A227" s="127" t="s">
        <v>135</v>
      </c>
      <c r="B227" s="97" t="s">
        <v>135</v>
      </c>
      <c r="C227" s="97" t="s">
        <v>489</v>
      </c>
      <c r="D227" s="90" t="s">
        <v>493</v>
      </c>
      <c r="E227" s="97" t="s">
        <v>147</v>
      </c>
      <c r="F227" s="42" t="s">
        <v>2732</v>
      </c>
      <c r="G227" s="133">
        <v>0</v>
      </c>
      <c r="H227" s="132" t="s">
        <v>135</v>
      </c>
      <c r="I227" s="31" t="s">
        <v>2730</v>
      </c>
      <c r="J227" s="31" t="s">
        <v>2730</v>
      </c>
    </row>
    <row r="228" ht="18.95" customHeight="1" spans="1:10">
      <c r="A228" s="127" t="s">
        <v>135</v>
      </c>
      <c r="B228" s="97" t="s">
        <v>135</v>
      </c>
      <c r="C228" s="97" t="s">
        <v>489</v>
      </c>
      <c r="D228" s="90" t="s">
        <v>494</v>
      </c>
      <c r="E228" s="97" t="s">
        <v>147</v>
      </c>
      <c r="F228" s="42" t="s">
        <v>2739</v>
      </c>
      <c r="G228" s="133">
        <v>0</v>
      </c>
      <c r="H228" s="132" t="s">
        <v>135</v>
      </c>
      <c r="I228" s="31" t="s">
        <v>2730</v>
      </c>
      <c r="J228" s="31" t="s">
        <v>2730</v>
      </c>
    </row>
    <row r="229" ht="18.95" customHeight="1" spans="1:10">
      <c r="A229" s="127" t="s">
        <v>135</v>
      </c>
      <c r="B229" s="97"/>
      <c r="C229" s="97" t="s">
        <v>489</v>
      </c>
      <c r="D229" s="90" t="s">
        <v>495</v>
      </c>
      <c r="E229" s="97" t="s">
        <v>147</v>
      </c>
      <c r="F229" s="42" t="s">
        <v>2839</v>
      </c>
      <c r="G229" s="133">
        <v>5260</v>
      </c>
      <c r="H229" s="132">
        <v>0.175</v>
      </c>
      <c r="I229" s="31" t="s">
        <v>147</v>
      </c>
      <c r="J229" s="31" t="s">
        <v>2730</v>
      </c>
    </row>
    <row r="230" ht="18.95" customHeight="1" spans="1:10">
      <c r="A230" s="127" t="s">
        <v>135</v>
      </c>
      <c r="B230" s="469" t="s">
        <v>136</v>
      </c>
      <c r="C230" s="97"/>
      <c r="D230" s="90" t="s">
        <v>497</v>
      </c>
      <c r="E230" s="97"/>
      <c r="F230" s="43" t="s">
        <v>498</v>
      </c>
      <c r="G230" s="128">
        <v>9945</v>
      </c>
      <c r="H230" s="129">
        <v>3.158</v>
      </c>
      <c r="I230" s="31" t="s">
        <v>147</v>
      </c>
      <c r="J230" s="31" t="s">
        <v>147</v>
      </c>
    </row>
    <row r="231" ht="18.95" customHeight="1" spans="1:10">
      <c r="A231" s="127" t="s">
        <v>135</v>
      </c>
      <c r="B231" s="97" t="s">
        <v>135</v>
      </c>
      <c r="C231" s="97" t="s">
        <v>497</v>
      </c>
      <c r="D231" s="90" t="s">
        <v>499</v>
      </c>
      <c r="E231" s="97" t="s">
        <v>147</v>
      </c>
      <c r="F231" s="42" t="s">
        <v>2729</v>
      </c>
      <c r="G231" s="133">
        <v>1678</v>
      </c>
      <c r="H231" s="132">
        <v>0.488</v>
      </c>
      <c r="I231" s="31" t="s">
        <v>147</v>
      </c>
      <c r="J231" s="31" t="s">
        <v>2730</v>
      </c>
    </row>
    <row r="232" ht="18.95" customHeight="1" spans="1:10">
      <c r="A232" s="127" t="s">
        <v>135</v>
      </c>
      <c r="B232" s="97" t="s">
        <v>135</v>
      </c>
      <c r="C232" s="97" t="s">
        <v>497</v>
      </c>
      <c r="D232" s="90" t="s">
        <v>500</v>
      </c>
      <c r="E232" s="97" t="s">
        <v>147</v>
      </c>
      <c r="F232" s="42" t="s">
        <v>2731</v>
      </c>
      <c r="G232" s="133">
        <v>0</v>
      </c>
      <c r="H232" s="132" t="s">
        <v>135</v>
      </c>
      <c r="I232" s="31" t="s">
        <v>2730</v>
      </c>
      <c r="J232" s="31" t="s">
        <v>2730</v>
      </c>
    </row>
    <row r="233" ht="18.95" customHeight="1" spans="1:10">
      <c r="A233" s="127" t="s">
        <v>135</v>
      </c>
      <c r="B233" s="97" t="s">
        <v>135</v>
      </c>
      <c r="C233" s="97" t="s">
        <v>497</v>
      </c>
      <c r="D233" s="90" t="s">
        <v>501</v>
      </c>
      <c r="E233" s="97" t="s">
        <v>147</v>
      </c>
      <c r="F233" s="42" t="s">
        <v>2732</v>
      </c>
      <c r="G233" s="131">
        <v>0</v>
      </c>
      <c r="H233" s="132" t="s">
        <v>135</v>
      </c>
      <c r="I233" s="31" t="s">
        <v>2730</v>
      </c>
      <c r="J233" s="31" t="s">
        <v>2730</v>
      </c>
    </row>
    <row r="234" ht="18.95" customHeight="1" spans="1:10">
      <c r="A234" s="127" t="s">
        <v>135</v>
      </c>
      <c r="B234" s="97" t="s">
        <v>135</v>
      </c>
      <c r="C234" s="97" t="s">
        <v>497</v>
      </c>
      <c r="D234" s="90" t="s">
        <v>502</v>
      </c>
      <c r="E234" s="97" t="s">
        <v>147</v>
      </c>
      <c r="F234" s="42" t="s">
        <v>2739</v>
      </c>
      <c r="G234" s="133">
        <v>97</v>
      </c>
      <c r="H234" s="132">
        <v>0.158</v>
      </c>
      <c r="I234" s="31" t="s">
        <v>147</v>
      </c>
      <c r="J234" s="31" t="s">
        <v>2730</v>
      </c>
    </row>
    <row r="235" ht="18.95" customHeight="1" spans="1:10">
      <c r="A235" s="127" t="s">
        <v>135</v>
      </c>
      <c r="B235" s="97"/>
      <c r="C235" s="97" t="s">
        <v>497</v>
      </c>
      <c r="D235" s="90" t="s">
        <v>503</v>
      </c>
      <c r="E235" s="97" t="s">
        <v>147</v>
      </c>
      <c r="F235" s="42" t="s">
        <v>2840</v>
      </c>
      <c r="G235" s="133">
        <v>8170</v>
      </c>
      <c r="H235" s="132">
        <v>5.924</v>
      </c>
      <c r="I235" s="31" t="s">
        <v>147</v>
      </c>
      <c r="J235" s="31" t="s">
        <v>2730</v>
      </c>
    </row>
    <row r="236" ht="18.95" customHeight="1" spans="1:10">
      <c r="A236" s="127" t="s">
        <v>135</v>
      </c>
      <c r="B236" s="469" t="s">
        <v>136</v>
      </c>
      <c r="C236" s="97"/>
      <c r="D236" s="90" t="s">
        <v>505</v>
      </c>
      <c r="E236" s="97"/>
      <c r="F236" s="43" t="s">
        <v>506</v>
      </c>
      <c r="G236" s="128">
        <v>6484</v>
      </c>
      <c r="H236" s="129">
        <v>0.059</v>
      </c>
      <c r="I236" s="31" t="s">
        <v>147</v>
      </c>
      <c r="J236" s="31" t="s">
        <v>147</v>
      </c>
    </row>
    <row r="237" ht="18.95" customHeight="1" spans="1:10">
      <c r="A237" s="127" t="s">
        <v>135</v>
      </c>
      <c r="B237" s="97" t="s">
        <v>135</v>
      </c>
      <c r="C237" s="97" t="s">
        <v>505</v>
      </c>
      <c r="D237" s="90" t="s">
        <v>507</v>
      </c>
      <c r="E237" s="97" t="s">
        <v>147</v>
      </c>
      <c r="F237" s="42" t="s">
        <v>2729</v>
      </c>
      <c r="G237" s="133">
        <v>984</v>
      </c>
      <c r="H237" s="132">
        <v>0.415</v>
      </c>
      <c r="I237" s="31" t="s">
        <v>147</v>
      </c>
      <c r="J237" s="31" t="s">
        <v>2730</v>
      </c>
    </row>
    <row r="238" ht="18.95" customHeight="1" spans="1:10">
      <c r="A238" s="127" t="s">
        <v>135</v>
      </c>
      <c r="B238" s="97" t="s">
        <v>135</v>
      </c>
      <c r="C238" s="97" t="s">
        <v>505</v>
      </c>
      <c r="D238" s="90" t="s">
        <v>508</v>
      </c>
      <c r="E238" s="97" t="s">
        <v>147</v>
      </c>
      <c r="F238" s="42" t="s">
        <v>2731</v>
      </c>
      <c r="G238" s="133">
        <v>890</v>
      </c>
      <c r="H238" s="132">
        <v>-0.038</v>
      </c>
      <c r="I238" s="31" t="s">
        <v>147</v>
      </c>
      <c r="J238" s="31" t="s">
        <v>2730</v>
      </c>
    </row>
    <row r="239" ht="18.95" customHeight="1" spans="1:10">
      <c r="A239" s="127" t="s">
        <v>135</v>
      </c>
      <c r="B239" s="97" t="s">
        <v>135</v>
      </c>
      <c r="C239" s="97" t="s">
        <v>505</v>
      </c>
      <c r="D239" s="90" t="s">
        <v>509</v>
      </c>
      <c r="E239" s="97" t="s">
        <v>147</v>
      </c>
      <c r="F239" s="42" t="s">
        <v>2732</v>
      </c>
      <c r="G239" s="133">
        <v>0</v>
      </c>
      <c r="H239" s="132" t="s">
        <v>135</v>
      </c>
      <c r="I239" s="31" t="s">
        <v>2730</v>
      </c>
      <c r="J239" s="31" t="s">
        <v>2730</v>
      </c>
    </row>
    <row r="240" ht="18.95" customHeight="1" spans="1:10">
      <c r="A240" s="127" t="s">
        <v>135</v>
      </c>
      <c r="B240" s="97" t="s">
        <v>135</v>
      </c>
      <c r="C240" s="97" t="s">
        <v>505</v>
      </c>
      <c r="D240" s="90" t="s">
        <v>510</v>
      </c>
      <c r="E240" s="97" t="s">
        <v>147</v>
      </c>
      <c r="F240" s="42" t="s">
        <v>2739</v>
      </c>
      <c r="G240" s="131">
        <v>0</v>
      </c>
      <c r="H240" s="132" t="s">
        <v>135</v>
      </c>
      <c r="I240" s="31" t="s">
        <v>2730</v>
      </c>
      <c r="J240" s="31" t="s">
        <v>2730</v>
      </c>
    </row>
    <row r="241" ht="18.95" customHeight="1" spans="1:10">
      <c r="A241" s="127" t="s">
        <v>135</v>
      </c>
      <c r="B241" s="97"/>
      <c r="C241" s="97" t="s">
        <v>505</v>
      </c>
      <c r="D241" s="90" t="s">
        <v>511</v>
      </c>
      <c r="E241" s="97" t="s">
        <v>147</v>
      </c>
      <c r="F241" s="42" t="s">
        <v>2841</v>
      </c>
      <c r="G241" s="133">
        <v>4610</v>
      </c>
      <c r="H241" s="132">
        <v>0.023</v>
      </c>
      <c r="I241" s="31" t="s">
        <v>147</v>
      </c>
      <c r="J241" s="31" t="s">
        <v>2730</v>
      </c>
    </row>
    <row r="242" ht="18.95" customHeight="1" spans="1:10">
      <c r="A242" s="127" t="s">
        <v>135</v>
      </c>
      <c r="B242" s="469" t="s">
        <v>136</v>
      </c>
      <c r="C242" s="97"/>
      <c r="D242" s="90" t="s">
        <v>513</v>
      </c>
      <c r="E242" s="97"/>
      <c r="F242" s="43" t="s">
        <v>514</v>
      </c>
      <c r="G242" s="128">
        <v>0</v>
      </c>
      <c r="H242" s="129" t="s">
        <v>135</v>
      </c>
      <c r="I242" s="31" t="s">
        <v>2730</v>
      </c>
      <c r="J242" s="31" t="s">
        <v>147</v>
      </c>
    </row>
    <row r="243" ht="18.95" customHeight="1" spans="1:10">
      <c r="A243" s="127" t="s">
        <v>135</v>
      </c>
      <c r="B243" s="97" t="s">
        <v>135</v>
      </c>
      <c r="C243" s="97" t="s">
        <v>513</v>
      </c>
      <c r="D243" s="90" t="s">
        <v>515</v>
      </c>
      <c r="E243" s="97" t="s">
        <v>147</v>
      </c>
      <c r="F243" s="42" t="s">
        <v>2729</v>
      </c>
      <c r="G243" s="133">
        <v>0</v>
      </c>
      <c r="H243" s="132" t="s">
        <v>135</v>
      </c>
      <c r="I243" s="31" t="s">
        <v>2730</v>
      </c>
      <c r="J243" s="31" t="s">
        <v>2730</v>
      </c>
    </row>
    <row r="244" ht="18.95" customHeight="1" spans="1:10">
      <c r="A244" s="127" t="s">
        <v>135</v>
      </c>
      <c r="B244" s="97" t="s">
        <v>135</v>
      </c>
      <c r="C244" s="97" t="s">
        <v>513</v>
      </c>
      <c r="D244" s="90" t="s">
        <v>516</v>
      </c>
      <c r="E244" s="97" t="s">
        <v>147</v>
      </c>
      <c r="F244" s="42" t="s">
        <v>2731</v>
      </c>
      <c r="G244" s="133">
        <v>0</v>
      </c>
      <c r="H244" s="132" t="s">
        <v>135</v>
      </c>
      <c r="I244" s="31" t="s">
        <v>2730</v>
      </c>
      <c r="J244" s="31" t="s">
        <v>2730</v>
      </c>
    </row>
    <row r="245" ht="18.95" customHeight="1" spans="1:10">
      <c r="A245" s="127" t="s">
        <v>135</v>
      </c>
      <c r="B245" s="97" t="s">
        <v>135</v>
      </c>
      <c r="C245" s="97" t="s">
        <v>513</v>
      </c>
      <c r="D245" s="90" t="s">
        <v>517</v>
      </c>
      <c r="E245" s="97" t="s">
        <v>147</v>
      </c>
      <c r="F245" s="42" t="s">
        <v>2732</v>
      </c>
      <c r="G245" s="133">
        <v>0</v>
      </c>
      <c r="H245" s="132" t="s">
        <v>135</v>
      </c>
      <c r="I245" s="31" t="s">
        <v>2730</v>
      </c>
      <c r="J245" s="31" t="s">
        <v>2730</v>
      </c>
    </row>
    <row r="246" ht="18.95" customHeight="1" spans="1:10">
      <c r="A246" s="127" t="s">
        <v>135</v>
      </c>
      <c r="B246" s="97" t="s">
        <v>135</v>
      </c>
      <c r="C246" s="97" t="s">
        <v>513</v>
      </c>
      <c r="D246" s="90" t="s">
        <v>518</v>
      </c>
      <c r="E246" s="97" t="s">
        <v>147</v>
      </c>
      <c r="F246" s="42" t="s">
        <v>2739</v>
      </c>
      <c r="G246" s="131">
        <v>0</v>
      </c>
      <c r="H246" s="132" t="s">
        <v>135</v>
      </c>
      <c r="I246" s="31" t="s">
        <v>2730</v>
      </c>
      <c r="J246" s="31" t="s">
        <v>2730</v>
      </c>
    </row>
    <row r="247" ht="18.95" customHeight="1" spans="1:10">
      <c r="A247" s="127" t="s">
        <v>135</v>
      </c>
      <c r="B247" s="97"/>
      <c r="C247" s="97" t="s">
        <v>513</v>
      </c>
      <c r="D247" s="90" t="s">
        <v>519</v>
      </c>
      <c r="E247" s="97" t="s">
        <v>147</v>
      </c>
      <c r="F247" s="42" t="s">
        <v>2842</v>
      </c>
      <c r="G247" s="133">
        <v>0</v>
      </c>
      <c r="H247" s="132" t="s">
        <v>135</v>
      </c>
      <c r="I247" s="31" t="s">
        <v>2730</v>
      </c>
      <c r="J247" s="31" t="s">
        <v>2730</v>
      </c>
    </row>
    <row r="248" ht="18.95" customHeight="1" spans="1:10">
      <c r="A248" s="127" t="s">
        <v>135</v>
      </c>
      <c r="B248" s="97" t="s">
        <v>136</v>
      </c>
      <c r="C248" s="97"/>
      <c r="D248" s="90" t="s">
        <v>521</v>
      </c>
      <c r="E248" s="97"/>
      <c r="F248" s="43" t="s">
        <v>2843</v>
      </c>
      <c r="G248" s="128">
        <v>3832</v>
      </c>
      <c r="H248" s="129">
        <v>0.276</v>
      </c>
      <c r="I248" s="31" t="s">
        <v>147</v>
      </c>
      <c r="J248" s="31" t="s">
        <v>147</v>
      </c>
    </row>
    <row r="249" ht="18.95" customHeight="1" spans="1:10">
      <c r="A249" s="127" t="s">
        <v>135</v>
      </c>
      <c r="B249" s="97" t="s">
        <v>135</v>
      </c>
      <c r="C249" s="97" t="s">
        <v>521</v>
      </c>
      <c r="D249" s="90" t="s">
        <v>523</v>
      </c>
      <c r="E249" s="97" t="s">
        <v>147</v>
      </c>
      <c r="F249" s="42" t="s">
        <v>2729</v>
      </c>
      <c r="G249" s="133">
        <v>1341</v>
      </c>
      <c r="H249" s="132">
        <v>0.439</v>
      </c>
      <c r="I249" s="31" t="s">
        <v>147</v>
      </c>
      <c r="J249" s="31" t="s">
        <v>2730</v>
      </c>
    </row>
    <row r="250" ht="18.95" customHeight="1" spans="1:10">
      <c r="A250" s="127" t="s">
        <v>135</v>
      </c>
      <c r="B250" s="97" t="s">
        <v>135</v>
      </c>
      <c r="C250" s="97" t="s">
        <v>521</v>
      </c>
      <c r="D250" s="90" t="s">
        <v>524</v>
      </c>
      <c r="E250" s="97" t="s">
        <v>147</v>
      </c>
      <c r="F250" s="42" t="s">
        <v>2731</v>
      </c>
      <c r="G250" s="133">
        <v>840</v>
      </c>
      <c r="H250" s="132">
        <v>-0.553</v>
      </c>
      <c r="I250" s="31" t="s">
        <v>147</v>
      </c>
      <c r="J250" s="31" t="s">
        <v>2730</v>
      </c>
    </row>
    <row r="251" ht="18.95" customHeight="1" spans="1:10">
      <c r="A251" s="127" t="s">
        <v>135</v>
      </c>
      <c r="B251" s="97" t="s">
        <v>135</v>
      </c>
      <c r="C251" s="97" t="s">
        <v>521</v>
      </c>
      <c r="D251" s="90" t="s">
        <v>525</v>
      </c>
      <c r="E251" s="97" t="s">
        <v>147</v>
      </c>
      <c r="F251" s="42" t="s">
        <v>2732</v>
      </c>
      <c r="G251" s="133">
        <v>0</v>
      </c>
      <c r="H251" s="132" t="s">
        <v>135</v>
      </c>
      <c r="I251" s="31" t="s">
        <v>2730</v>
      </c>
      <c r="J251" s="31" t="s">
        <v>2730</v>
      </c>
    </row>
    <row r="252" ht="18.95" customHeight="1" spans="1:10">
      <c r="A252" s="127" t="s">
        <v>135</v>
      </c>
      <c r="B252" s="97" t="s">
        <v>135</v>
      </c>
      <c r="C252" s="97" t="s">
        <v>521</v>
      </c>
      <c r="D252" s="90" t="s">
        <v>526</v>
      </c>
      <c r="E252" s="97" t="s">
        <v>147</v>
      </c>
      <c r="F252" s="42" t="s">
        <v>2739</v>
      </c>
      <c r="G252" s="131">
        <v>26</v>
      </c>
      <c r="H252" s="132">
        <v>0.222</v>
      </c>
      <c r="I252" s="31" t="s">
        <v>147</v>
      </c>
      <c r="J252" s="31" t="s">
        <v>2730</v>
      </c>
    </row>
    <row r="253" ht="18.95" customHeight="1" spans="1:10">
      <c r="A253" s="127" t="s">
        <v>135</v>
      </c>
      <c r="B253" s="97"/>
      <c r="C253" s="97" t="s">
        <v>521</v>
      </c>
      <c r="D253" s="90" t="s">
        <v>527</v>
      </c>
      <c r="E253" s="97" t="s">
        <v>147</v>
      </c>
      <c r="F253" s="42" t="s">
        <v>2844</v>
      </c>
      <c r="G253" s="133">
        <v>1625</v>
      </c>
      <c r="H253" s="132">
        <v>8.559</v>
      </c>
      <c r="I253" s="31" t="s">
        <v>147</v>
      </c>
      <c r="J253" s="31" t="s">
        <v>2730</v>
      </c>
    </row>
    <row r="254" ht="18.95" customHeight="1" spans="1:10">
      <c r="A254" s="127" t="s">
        <v>135</v>
      </c>
      <c r="B254" s="97" t="s">
        <v>136</v>
      </c>
      <c r="C254" s="97"/>
      <c r="D254" s="90" t="s">
        <v>529</v>
      </c>
      <c r="E254" s="97"/>
      <c r="F254" s="43" t="s">
        <v>2845</v>
      </c>
      <c r="G254" s="128">
        <v>65195</v>
      </c>
      <c r="H254" s="129">
        <v>-0.142</v>
      </c>
      <c r="I254" s="31" t="s">
        <v>147</v>
      </c>
      <c r="J254" s="31" t="s">
        <v>147</v>
      </c>
    </row>
    <row r="255" ht="18.95" customHeight="1" spans="1:10">
      <c r="A255" s="127" t="s">
        <v>135</v>
      </c>
      <c r="B255" s="97"/>
      <c r="C255" s="97" t="s">
        <v>529</v>
      </c>
      <c r="D255" s="90" t="s">
        <v>531</v>
      </c>
      <c r="E255" s="97" t="s">
        <v>147</v>
      </c>
      <c r="F255" s="42" t="s">
        <v>2846</v>
      </c>
      <c r="G255" s="133">
        <v>0</v>
      </c>
      <c r="H255" s="132" t="s">
        <v>135</v>
      </c>
      <c r="I255" s="31" t="s">
        <v>2730</v>
      </c>
      <c r="J255" s="31" t="s">
        <v>2730</v>
      </c>
    </row>
    <row r="256" ht="18.95" customHeight="1" spans="1:10">
      <c r="A256" s="127"/>
      <c r="B256" s="97" t="s">
        <v>135</v>
      </c>
      <c r="C256" s="97" t="s">
        <v>529</v>
      </c>
      <c r="D256" s="90" t="s">
        <v>533</v>
      </c>
      <c r="E256" s="97" t="s">
        <v>147</v>
      </c>
      <c r="F256" s="42" t="s">
        <v>2847</v>
      </c>
      <c r="G256" s="133">
        <v>65195</v>
      </c>
      <c r="H256" s="132">
        <v>-0.142</v>
      </c>
      <c r="I256" s="31" t="s">
        <v>147</v>
      </c>
      <c r="J256" s="31" t="s">
        <v>2730</v>
      </c>
    </row>
    <row r="257" ht="18.95" customHeight="1" spans="1:10">
      <c r="A257" s="127" t="s">
        <v>134</v>
      </c>
      <c r="B257" s="97"/>
      <c r="C257" s="97" t="s">
        <v>135</v>
      </c>
      <c r="D257" s="90" t="s">
        <v>535</v>
      </c>
      <c r="E257" s="97"/>
      <c r="F257" s="43" t="s">
        <v>536</v>
      </c>
      <c r="G257" s="128">
        <v>0</v>
      </c>
      <c r="H257" s="129" t="s">
        <v>135</v>
      </c>
      <c r="I257" s="31" t="s">
        <v>2730</v>
      </c>
      <c r="J257" s="31" t="s">
        <v>147</v>
      </c>
    </row>
    <row r="258" ht="18.95" customHeight="1" spans="1:10">
      <c r="A258" s="127"/>
      <c r="B258" s="97" t="s">
        <v>535</v>
      </c>
      <c r="C258" s="97" t="s">
        <v>135</v>
      </c>
      <c r="D258" s="90" t="s">
        <v>537</v>
      </c>
      <c r="E258" s="97" t="s">
        <v>147</v>
      </c>
      <c r="F258" s="43" t="s">
        <v>538</v>
      </c>
      <c r="G258" s="128">
        <v>0</v>
      </c>
      <c r="H258" s="129" t="s">
        <v>135</v>
      </c>
      <c r="I258" s="31" t="s">
        <v>2730</v>
      </c>
      <c r="J258" s="31" t="s">
        <v>147</v>
      </c>
    </row>
    <row r="259" ht="18.95" customHeight="1" spans="1:10">
      <c r="A259" s="127"/>
      <c r="B259" s="469" t="s">
        <v>535</v>
      </c>
      <c r="C259" s="97" t="s">
        <v>135</v>
      </c>
      <c r="D259" s="90" t="s">
        <v>539</v>
      </c>
      <c r="E259" s="97" t="s">
        <v>147</v>
      </c>
      <c r="F259" s="43" t="s">
        <v>2848</v>
      </c>
      <c r="G259" s="141">
        <v>0</v>
      </c>
      <c r="H259" s="129" t="s">
        <v>135</v>
      </c>
      <c r="I259" s="31" t="s">
        <v>2730</v>
      </c>
      <c r="J259" s="31" t="s">
        <v>147</v>
      </c>
    </row>
    <row r="260" ht="18.95" customHeight="1" spans="1:10">
      <c r="A260" s="127" t="s">
        <v>134</v>
      </c>
      <c r="B260" s="97"/>
      <c r="C260" s="97" t="s">
        <v>135</v>
      </c>
      <c r="D260" s="468" t="s">
        <v>541</v>
      </c>
      <c r="E260" s="97"/>
      <c r="F260" s="43" t="s">
        <v>542</v>
      </c>
      <c r="G260" s="128">
        <v>13602</v>
      </c>
      <c r="H260" s="129">
        <v>-0.001</v>
      </c>
      <c r="I260" s="31" t="s">
        <v>147</v>
      </c>
      <c r="J260" s="31" t="s">
        <v>147</v>
      </c>
    </row>
    <row r="261" ht="18.95" customHeight="1" spans="1:10">
      <c r="A261" s="127" t="s">
        <v>135</v>
      </c>
      <c r="B261" s="97" t="s">
        <v>541</v>
      </c>
      <c r="C261" s="97" t="s">
        <v>135</v>
      </c>
      <c r="D261" s="90" t="s">
        <v>543</v>
      </c>
      <c r="E261" s="97"/>
      <c r="F261" s="43" t="s">
        <v>544</v>
      </c>
      <c r="G261" s="128">
        <v>7427</v>
      </c>
      <c r="H261" s="129">
        <v>0.019</v>
      </c>
      <c r="I261" s="31" t="s">
        <v>147</v>
      </c>
      <c r="J261" s="31" t="s">
        <v>147</v>
      </c>
    </row>
    <row r="262" ht="18.95" customHeight="1" spans="1:10">
      <c r="A262" s="127" t="s">
        <v>135</v>
      </c>
      <c r="B262" s="97"/>
      <c r="C262" s="469" t="s">
        <v>543</v>
      </c>
      <c r="D262" s="90" t="s">
        <v>545</v>
      </c>
      <c r="E262" s="97" t="s">
        <v>147</v>
      </c>
      <c r="F262" s="42" t="s">
        <v>2849</v>
      </c>
      <c r="G262" s="133">
        <v>850</v>
      </c>
      <c r="H262" s="132">
        <v>0.214</v>
      </c>
      <c r="I262" s="31" t="s">
        <v>147</v>
      </c>
      <c r="J262" s="31" t="s">
        <v>2730</v>
      </c>
    </row>
    <row r="263" ht="18.95" customHeight="1" spans="1:10">
      <c r="A263" s="127" t="s">
        <v>135</v>
      </c>
      <c r="B263" s="97" t="s">
        <v>135</v>
      </c>
      <c r="C263" s="97" t="s">
        <v>543</v>
      </c>
      <c r="D263" s="90" t="s">
        <v>547</v>
      </c>
      <c r="E263" s="97" t="s">
        <v>147</v>
      </c>
      <c r="F263" s="42" t="s">
        <v>2850</v>
      </c>
      <c r="G263" s="133">
        <v>25</v>
      </c>
      <c r="H263" s="132">
        <v>-0.167</v>
      </c>
      <c r="I263" s="31" t="s">
        <v>147</v>
      </c>
      <c r="J263" s="31" t="s">
        <v>2730</v>
      </c>
    </row>
    <row r="264" ht="18.95" customHeight="1" spans="1:10">
      <c r="A264" s="127" t="s">
        <v>135</v>
      </c>
      <c r="B264" s="97" t="s">
        <v>135</v>
      </c>
      <c r="C264" s="97" t="s">
        <v>543</v>
      </c>
      <c r="D264" s="90" t="s">
        <v>549</v>
      </c>
      <c r="E264" s="97" t="s">
        <v>147</v>
      </c>
      <c r="F264" s="42" t="s">
        <v>2851</v>
      </c>
      <c r="G264" s="131">
        <v>2426</v>
      </c>
      <c r="H264" s="132">
        <v>0.103</v>
      </c>
      <c r="I264" s="31" t="s">
        <v>147</v>
      </c>
      <c r="J264" s="31" t="s">
        <v>2730</v>
      </c>
    </row>
    <row r="265" ht="18.95" customHeight="1" spans="1:10">
      <c r="A265" s="127" t="s">
        <v>135</v>
      </c>
      <c r="B265" s="97" t="s">
        <v>135</v>
      </c>
      <c r="C265" s="97" t="s">
        <v>543</v>
      </c>
      <c r="D265" s="90" t="s">
        <v>551</v>
      </c>
      <c r="E265" s="97" t="s">
        <v>147</v>
      </c>
      <c r="F265" s="42" t="s">
        <v>2852</v>
      </c>
      <c r="G265" s="133">
        <v>35</v>
      </c>
      <c r="H265" s="132">
        <v>0.167</v>
      </c>
      <c r="I265" s="31" t="s">
        <v>147</v>
      </c>
      <c r="J265" s="31" t="s">
        <v>2730</v>
      </c>
    </row>
    <row r="266" ht="18.95" customHeight="1" spans="1:10">
      <c r="A266" s="127" t="s">
        <v>135</v>
      </c>
      <c r="B266" s="97" t="s">
        <v>135</v>
      </c>
      <c r="C266" s="97" t="s">
        <v>543</v>
      </c>
      <c r="D266" s="90" t="s">
        <v>553</v>
      </c>
      <c r="E266" s="97" t="s">
        <v>147</v>
      </c>
      <c r="F266" s="42" t="s">
        <v>2853</v>
      </c>
      <c r="G266" s="133">
        <v>30</v>
      </c>
      <c r="H266" s="132">
        <v>0</v>
      </c>
      <c r="I266" s="31" t="s">
        <v>147</v>
      </c>
      <c r="J266" s="31" t="s">
        <v>2730</v>
      </c>
    </row>
    <row r="267" ht="18.95" customHeight="1" spans="1:10">
      <c r="A267" s="127" t="s">
        <v>135</v>
      </c>
      <c r="B267" s="97" t="s">
        <v>135</v>
      </c>
      <c r="C267" s="97" t="s">
        <v>543</v>
      </c>
      <c r="D267" s="90" t="s">
        <v>555</v>
      </c>
      <c r="E267" s="97" t="s">
        <v>147</v>
      </c>
      <c r="F267" s="42" t="s">
        <v>2854</v>
      </c>
      <c r="G267" s="133">
        <v>742</v>
      </c>
      <c r="H267" s="132">
        <v>-0.147</v>
      </c>
      <c r="I267" s="31" t="s">
        <v>147</v>
      </c>
      <c r="J267" s="31" t="s">
        <v>2730</v>
      </c>
    </row>
    <row r="268" ht="18.95" customHeight="1" spans="1:10">
      <c r="A268" s="127" t="s">
        <v>135</v>
      </c>
      <c r="B268" s="97" t="s">
        <v>135</v>
      </c>
      <c r="C268" s="97" t="s">
        <v>543</v>
      </c>
      <c r="D268" s="90" t="s">
        <v>557</v>
      </c>
      <c r="E268" s="97" t="s">
        <v>147</v>
      </c>
      <c r="F268" s="42" t="s">
        <v>2855</v>
      </c>
      <c r="G268" s="133">
        <v>2749</v>
      </c>
      <c r="H268" s="132">
        <v>0</v>
      </c>
      <c r="I268" s="31" t="s">
        <v>147</v>
      </c>
      <c r="J268" s="31" t="s">
        <v>2730</v>
      </c>
    </row>
    <row r="269" ht="18.95" customHeight="1" spans="1:10">
      <c r="A269" s="127" t="s">
        <v>135</v>
      </c>
      <c r="B269" s="97"/>
      <c r="C269" s="97" t="s">
        <v>543</v>
      </c>
      <c r="D269" s="90" t="s">
        <v>559</v>
      </c>
      <c r="E269" s="97" t="s">
        <v>147</v>
      </c>
      <c r="F269" s="42" t="s">
        <v>2856</v>
      </c>
      <c r="G269" s="133">
        <v>570</v>
      </c>
      <c r="H269" s="132" t="s">
        <v>135</v>
      </c>
      <c r="I269" s="31" t="s">
        <v>147</v>
      </c>
      <c r="J269" s="31" t="s">
        <v>2730</v>
      </c>
    </row>
    <row r="270" ht="18.95" customHeight="1" spans="1:10">
      <c r="A270" s="127"/>
      <c r="B270" s="469" t="s">
        <v>541</v>
      </c>
      <c r="C270" s="97" t="s">
        <v>135</v>
      </c>
      <c r="D270" s="90" t="s">
        <v>561</v>
      </c>
      <c r="E270" s="97" t="s">
        <v>147</v>
      </c>
      <c r="F270" s="43" t="s">
        <v>2857</v>
      </c>
      <c r="G270" s="128">
        <v>6175</v>
      </c>
      <c r="H270" s="129">
        <v>-0.024</v>
      </c>
      <c r="I270" s="31" t="s">
        <v>147</v>
      </c>
      <c r="J270" s="31" t="s">
        <v>147</v>
      </c>
    </row>
    <row r="271" ht="18.95" customHeight="1" spans="1:10">
      <c r="A271" s="127" t="s">
        <v>134</v>
      </c>
      <c r="B271" s="97"/>
      <c r="C271" s="97" t="s">
        <v>135</v>
      </c>
      <c r="D271" s="90" t="s">
        <v>563</v>
      </c>
      <c r="E271" s="97" t="s">
        <v>135</v>
      </c>
      <c r="F271" s="43" t="s">
        <v>564</v>
      </c>
      <c r="G271" s="128">
        <v>495795</v>
      </c>
      <c r="H271" s="129">
        <v>0.112</v>
      </c>
      <c r="I271" s="31" t="s">
        <v>147</v>
      </c>
      <c r="J271" s="31" t="s">
        <v>147</v>
      </c>
    </row>
    <row r="272" ht="18.95" customHeight="1" spans="1:10">
      <c r="A272" s="127" t="s">
        <v>135</v>
      </c>
      <c r="B272" s="469" t="s">
        <v>563</v>
      </c>
      <c r="C272" s="97"/>
      <c r="D272" s="90" t="s">
        <v>565</v>
      </c>
      <c r="E272" s="97"/>
      <c r="F272" s="43" t="s">
        <v>566</v>
      </c>
      <c r="G272" s="128">
        <v>24483</v>
      </c>
      <c r="H272" s="129">
        <v>-0.133</v>
      </c>
      <c r="I272" s="31" t="s">
        <v>147</v>
      </c>
      <c r="J272" s="31" t="s">
        <v>147</v>
      </c>
    </row>
    <row r="273" ht="18.95" customHeight="1" spans="1:10">
      <c r="A273" s="127" t="s">
        <v>135</v>
      </c>
      <c r="B273" s="97" t="s">
        <v>135</v>
      </c>
      <c r="C273" s="97" t="s">
        <v>565</v>
      </c>
      <c r="D273" s="90" t="s">
        <v>567</v>
      </c>
      <c r="E273" s="97" t="s">
        <v>147</v>
      </c>
      <c r="F273" s="32" t="s">
        <v>2858</v>
      </c>
      <c r="G273" s="131">
        <v>5821</v>
      </c>
      <c r="H273" s="132">
        <v>-0.004</v>
      </c>
      <c r="I273" s="31" t="s">
        <v>147</v>
      </c>
      <c r="J273" s="31" t="s">
        <v>2730</v>
      </c>
    </row>
    <row r="274" ht="18.95" customHeight="1" spans="1:10">
      <c r="A274" s="127" t="s">
        <v>135</v>
      </c>
      <c r="B274" s="97" t="s">
        <v>135</v>
      </c>
      <c r="C274" s="97" t="s">
        <v>565</v>
      </c>
      <c r="D274" s="90" t="s">
        <v>569</v>
      </c>
      <c r="E274" s="97" t="s">
        <v>147</v>
      </c>
      <c r="F274" s="42" t="s">
        <v>2859</v>
      </c>
      <c r="G274" s="133">
        <v>4572</v>
      </c>
      <c r="H274" s="132">
        <v>-0.038</v>
      </c>
      <c r="I274" s="31" t="s">
        <v>147</v>
      </c>
      <c r="J274" s="31" t="s">
        <v>2730</v>
      </c>
    </row>
    <row r="275" ht="18.95" customHeight="1" spans="1:10">
      <c r="A275" s="127" t="s">
        <v>135</v>
      </c>
      <c r="B275" s="97" t="s">
        <v>135</v>
      </c>
      <c r="C275" s="97" t="s">
        <v>565</v>
      </c>
      <c r="D275" s="90" t="s">
        <v>571</v>
      </c>
      <c r="E275" s="97" t="s">
        <v>147</v>
      </c>
      <c r="F275" s="42" t="s">
        <v>2860</v>
      </c>
      <c r="G275" s="133">
        <v>6063</v>
      </c>
      <c r="H275" s="132">
        <v>-0.424</v>
      </c>
      <c r="I275" s="31" t="s">
        <v>147</v>
      </c>
      <c r="J275" s="31" t="s">
        <v>2730</v>
      </c>
    </row>
    <row r="276" ht="18.95" customHeight="1" spans="1:10">
      <c r="A276" s="127" t="s">
        <v>135</v>
      </c>
      <c r="B276" s="97" t="s">
        <v>135</v>
      </c>
      <c r="C276" s="97" t="s">
        <v>565</v>
      </c>
      <c r="D276" s="90" t="s">
        <v>573</v>
      </c>
      <c r="E276" s="97" t="s">
        <v>147</v>
      </c>
      <c r="F276" s="32" t="s">
        <v>2861</v>
      </c>
      <c r="G276" s="131">
        <v>932</v>
      </c>
      <c r="H276" s="132">
        <v>0</v>
      </c>
      <c r="I276" s="31" t="s">
        <v>147</v>
      </c>
      <c r="J276" s="31" t="s">
        <v>2730</v>
      </c>
    </row>
    <row r="277" ht="18.95" customHeight="1" spans="1:10">
      <c r="A277" s="127" t="s">
        <v>135</v>
      </c>
      <c r="B277" s="97" t="s">
        <v>135</v>
      </c>
      <c r="C277" s="97" t="s">
        <v>565</v>
      </c>
      <c r="D277" s="90" t="s">
        <v>575</v>
      </c>
      <c r="E277" s="97" t="s">
        <v>147</v>
      </c>
      <c r="F277" s="42" t="s">
        <v>2862</v>
      </c>
      <c r="G277" s="131">
        <v>82</v>
      </c>
      <c r="H277" s="132">
        <v>0</v>
      </c>
      <c r="I277" s="31" t="s">
        <v>147</v>
      </c>
      <c r="J277" s="31" t="s">
        <v>2730</v>
      </c>
    </row>
    <row r="278" ht="18.95" customHeight="1" spans="1:10">
      <c r="A278" s="127" t="s">
        <v>135</v>
      </c>
      <c r="B278" s="97" t="s">
        <v>135</v>
      </c>
      <c r="C278" s="97" t="s">
        <v>565</v>
      </c>
      <c r="D278" s="90" t="s">
        <v>577</v>
      </c>
      <c r="E278" s="97" t="s">
        <v>147</v>
      </c>
      <c r="F278" s="42" t="s">
        <v>2863</v>
      </c>
      <c r="G278" s="133">
        <v>7013</v>
      </c>
      <c r="H278" s="132">
        <v>0.153</v>
      </c>
      <c r="I278" s="31" t="s">
        <v>147</v>
      </c>
      <c r="J278" s="31" t="s">
        <v>2730</v>
      </c>
    </row>
    <row r="279" ht="18.95" customHeight="1" spans="1:10">
      <c r="A279" s="127" t="s">
        <v>135</v>
      </c>
      <c r="B279" s="97" t="s">
        <v>135</v>
      </c>
      <c r="C279" s="97" t="s">
        <v>565</v>
      </c>
      <c r="D279" s="90" t="s">
        <v>579</v>
      </c>
      <c r="E279" s="97" t="s">
        <v>147</v>
      </c>
      <c r="F279" s="42" t="s">
        <v>2864</v>
      </c>
      <c r="G279" s="133">
        <v>0</v>
      </c>
      <c r="H279" s="132" t="s">
        <v>135</v>
      </c>
      <c r="I279" s="31" t="s">
        <v>2730</v>
      </c>
      <c r="J279" s="31" t="s">
        <v>2730</v>
      </c>
    </row>
    <row r="280" ht="18.95" customHeight="1" spans="1:10">
      <c r="A280" s="127" t="s">
        <v>135</v>
      </c>
      <c r="B280" s="97" t="s">
        <v>135</v>
      </c>
      <c r="C280" s="97" t="s">
        <v>565</v>
      </c>
      <c r="D280" s="90" t="s">
        <v>581</v>
      </c>
      <c r="E280" s="97" t="s">
        <v>147</v>
      </c>
      <c r="F280" s="42" t="s">
        <v>2865</v>
      </c>
      <c r="G280" s="133">
        <v>0</v>
      </c>
      <c r="H280" s="132" t="s">
        <v>135</v>
      </c>
      <c r="I280" s="31" t="s">
        <v>2730</v>
      </c>
      <c r="J280" s="31" t="s">
        <v>2730</v>
      </c>
    </row>
    <row r="281" ht="18.95" customHeight="1" spans="1:10">
      <c r="A281" s="127" t="s">
        <v>135</v>
      </c>
      <c r="B281" s="97"/>
      <c r="C281" s="97" t="s">
        <v>565</v>
      </c>
      <c r="D281" s="468" t="s">
        <v>583</v>
      </c>
      <c r="E281" s="97" t="s">
        <v>147</v>
      </c>
      <c r="F281" s="42" t="s">
        <v>2866</v>
      </c>
      <c r="G281" s="133">
        <v>0</v>
      </c>
      <c r="H281" s="132" t="s">
        <v>135</v>
      </c>
      <c r="I281" s="31" t="s">
        <v>2730</v>
      </c>
      <c r="J281" s="31" t="s">
        <v>2730</v>
      </c>
    </row>
    <row r="282" ht="18.95" customHeight="1" spans="1:10">
      <c r="A282" s="127" t="s">
        <v>135</v>
      </c>
      <c r="B282" s="97"/>
      <c r="C282" s="97" t="s">
        <v>565</v>
      </c>
      <c r="D282" s="468" t="s">
        <v>585</v>
      </c>
      <c r="E282" s="97" t="s">
        <v>147</v>
      </c>
      <c r="F282" s="42" t="s">
        <v>2867</v>
      </c>
      <c r="G282" s="133">
        <v>0</v>
      </c>
      <c r="H282" s="132" t="s">
        <v>135</v>
      </c>
      <c r="I282" s="31" t="s">
        <v>2730</v>
      </c>
      <c r="J282" s="31" t="s">
        <v>2730</v>
      </c>
    </row>
    <row r="283" ht="18.95" customHeight="1" spans="1:10">
      <c r="A283" s="127" t="s">
        <v>135</v>
      </c>
      <c r="B283" s="469" t="s">
        <v>563</v>
      </c>
      <c r="C283" s="97"/>
      <c r="D283" s="90" t="s">
        <v>587</v>
      </c>
      <c r="E283" s="97"/>
      <c r="F283" s="43" t="s">
        <v>588</v>
      </c>
      <c r="G283" s="128">
        <v>102140</v>
      </c>
      <c r="H283" s="129">
        <v>0.19</v>
      </c>
      <c r="I283" s="31" t="s">
        <v>147</v>
      </c>
      <c r="J283" s="31" t="s">
        <v>147</v>
      </c>
    </row>
    <row r="284" ht="18.95" customHeight="1" spans="1:10">
      <c r="A284" s="127" t="s">
        <v>135</v>
      </c>
      <c r="B284" s="97" t="s">
        <v>135</v>
      </c>
      <c r="C284" s="97" t="s">
        <v>587</v>
      </c>
      <c r="D284" s="90" t="s">
        <v>589</v>
      </c>
      <c r="E284" s="97" t="s">
        <v>147</v>
      </c>
      <c r="F284" s="42" t="s">
        <v>2729</v>
      </c>
      <c r="G284" s="133">
        <v>24390</v>
      </c>
      <c r="H284" s="132">
        <v>0.346</v>
      </c>
      <c r="I284" s="31" t="s">
        <v>147</v>
      </c>
      <c r="J284" s="31" t="s">
        <v>2730</v>
      </c>
    </row>
    <row r="285" ht="18.95" customHeight="1" spans="1:10">
      <c r="A285" s="127" t="s">
        <v>135</v>
      </c>
      <c r="B285" s="97" t="s">
        <v>135</v>
      </c>
      <c r="C285" s="97" t="s">
        <v>587</v>
      </c>
      <c r="D285" s="90" t="s">
        <v>590</v>
      </c>
      <c r="E285" s="97" t="s">
        <v>147</v>
      </c>
      <c r="F285" s="42" t="s">
        <v>2731</v>
      </c>
      <c r="G285" s="133">
        <v>600</v>
      </c>
      <c r="H285" s="132">
        <v>0</v>
      </c>
      <c r="I285" s="31" t="s">
        <v>147</v>
      </c>
      <c r="J285" s="31" t="s">
        <v>2730</v>
      </c>
    </row>
    <row r="286" ht="18.95" customHeight="1" spans="1:10">
      <c r="A286" s="127" t="s">
        <v>135</v>
      </c>
      <c r="B286" s="97" t="s">
        <v>135</v>
      </c>
      <c r="C286" s="97" t="s">
        <v>587</v>
      </c>
      <c r="D286" s="90" t="s">
        <v>591</v>
      </c>
      <c r="E286" s="97" t="s">
        <v>147</v>
      </c>
      <c r="F286" s="42" t="s">
        <v>2732</v>
      </c>
      <c r="G286" s="133">
        <v>0</v>
      </c>
      <c r="H286" s="129" t="s">
        <v>135</v>
      </c>
      <c r="I286" s="31" t="s">
        <v>2730</v>
      </c>
      <c r="J286" s="31" t="s">
        <v>2730</v>
      </c>
    </row>
    <row r="287" ht="18.95" customHeight="1" spans="1:10">
      <c r="A287" s="127" t="s">
        <v>135</v>
      </c>
      <c r="B287" s="97" t="s">
        <v>135</v>
      </c>
      <c r="C287" s="97" t="s">
        <v>587</v>
      </c>
      <c r="D287" s="90" t="s">
        <v>592</v>
      </c>
      <c r="E287" s="97" t="s">
        <v>147</v>
      </c>
      <c r="F287" s="32" t="s">
        <v>2868</v>
      </c>
      <c r="G287" s="131">
        <v>50</v>
      </c>
      <c r="H287" s="132" t="s">
        <v>135</v>
      </c>
      <c r="I287" s="31" t="s">
        <v>147</v>
      </c>
      <c r="J287" s="31" t="s">
        <v>2730</v>
      </c>
    </row>
    <row r="288" ht="18.95" customHeight="1" spans="1:10">
      <c r="A288" s="127" t="s">
        <v>135</v>
      </c>
      <c r="B288" s="97" t="s">
        <v>135</v>
      </c>
      <c r="C288" s="97" t="s">
        <v>587</v>
      </c>
      <c r="D288" s="90" t="s">
        <v>594</v>
      </c>
      <c r="E288" s="97" t="s">
        <v>147</v>
      </c>
      <c r="F288" s="42" t="s">
        <v>2869</v>
      </c>
      <c r="G288" s="131">
        <v>550</v>
      </c>
      <c r="H288" s="132">
        <v>0</v>
      </c>
      <c r="I288" s="31" t="s">
        <v>147</v>
      </c>
      <c r="J288" s="31" t="s">
        <v>2730</v>
      </c>
    </row>
    <row r="289" ht="18.95" customHeight="1" spans="1:10">
      <c r="A289" s="127" t="s">
        <v>135</v>
      </c>
      <c r="B289" s="97" t="s">
        <v>135</v>
      </c>
      <c r="C289" s="97" t="s">
        <v>587</v>
      </c>
      <c r="D289" s="90" t="s">
        <v>596</v>
      </c>
      <c r="E289" s="97" t="s">
        <v>147</v>
      </c>
      <c r="F289" s="42" t="s">
        <v>2870</v>
      </c>
      <c r="G289" s="133">
        <v>1305</v>
      </c>
      <c r="H289" s="132">
        <v>-0.171</v>
      </c>
      <c r="I289" s="31" t="s">
        <v>147</v>
      </c>
      <c r="J289" s="31" t="s">
        <v>2730</v>
      </c>
    </row>
    <row r="290" ht="18.95" customHeight="1" spans="1:10">
      <c r="A290" s="127" t="s">
        <v>135</v>
      </c>
      <c r="B290" s="97" t="s">
        <v>135</v>
      </c>
      <c r="C290" s="97" t="s">
        <v>587</v>
      </c>
      <c r="D290" s="90" t="s">
        <v>598</v>
      </c>
      <c r="E290" s="97" t="s">
        <v>147</v>
      </c>
      <c r="F290" s="42" t="s">
        <v>2871</v>
      </c>
      <c r="G290" s="133">
        <v>30</v>
      </c>
      <c r="H290" s="132">
        <v>-0.836</v>
      </c>
      <c r="I290" s="31" t="s">
        <v>147</v>
      </c>
      <c r="J290" s="31" t="s">
        <v>2730</v>
      </c>
    </row>
    <row r="291" ht="18.95" customHeight="1" spans="1:10">
      <c r="A291" s="127" t="s">
        <v>135</v>
      </c>
      <c r="B291" s="97" t="s">
        <v>135</v>
      </c>
      <c r="C291" s="97" t="s">
        <v>587</v>
      </c>
      <c r="D291" s="90" t="s">
        <v>600</v>
      </c>
      <c r="E291" s="97" t="s">
        <v>147</v>
      </c>
      <c r="F291" s="42" t="s">
        <v>2872</v>
      </c>
      <c r="G291" s="133">
        <v>5436</v>
      </c>
      <c r="H291" s="132" t="s">
        <v>135</v>
      </c>
      <c r="I291" s="31" t="s">
        <v>147</v>
      </c>
      <c r="J291" s="31" t="s">
        <v>2730</v>
      </c>
    </row>
    <row r="292" ht="18.95" customHeight="1" spans="1:10">
      <c r="A292" s="127" t="s">
        <v>135</v>
      </c>
      <c r="B292" s="97" t="s">
        <v>135</v>
      </c>
      <c r="C292" s="97" t="s">
        <v>587</v>
      </c>
      <c r="D292" s="90" t="s">
        <v>602</v>
      </c>
      <c r="E292" s="97" t="s">
        <v>147</v>
      </c>
      <c r="F292" s="42" t="s">
        <v>2873</v>
      </c>
      <c r="G292" s="133">
        <v>800</v>
      </c>
      <c r="H292" s="132">
        <v>0</v>
      </c>
      <c r="I292" s="31" t="s">
        <v>147</v>
      </c>
      <c r="J292" s="31" t="s">
        <v>2730</v>
      </c>
    </row>
    <row r="293" ht="18.95" customHeight="1" spans="1:10">
      <c r="A293" s="127" t="s">
        <v>135</v>
      </c>
      <c r="B293" s="97" t="s">
        <v>135</v>
      </c>
      <c r="C293" s="97" t="s">
        <v>587</v>
      </c>
      <c r="D293" s="90" t="s">
        <v>604</v>
      </c>
      <c r="E293" s="97" t="s">
        <v>147</v>
      </c>
      <c r="F293" s="42" t="s">
        <v>2874</v>
      </c>
      <c r="G293" s="133">
        <v>0</v>
      </c>
      <c r="H293" s="132">
        <v>-1</v>
      </c>
      <c r="I293" s="31" t="s">
        <v>2730</v>
      </c>
      <c r="J293" s="31" t="s">
        <v>2730</v>
      </c>
    </row>
    <row r="294" ht="18.95" customHeight="1" spans="1:10">
      <c r="A294" s="127" t="s">
        <v>135</v>
      </c>
      <c r="B294" s="97" t="s">
        <v>135</v>
      </c>
      <c r="C294" s="97" t="s">
        <v>587</v>
      </c>
      <c r="D294" s="90" t="s">
        <v>606</v>
      </c>
      <c r="E294" s="97" t="s">
        <v>147</v>
      </c>
      <c r="F294" s="42" t="s">
        <v>2875</v>
      </c>
      <c r="G294" s="133">
        <v>14200</v>
      </c>
      <c r="H294" s="132">
        <v>0.092</v>
      </c>
      <c r="I294" s="31" t="s">
        <v>147</v>
      </c>
      <c r="J294" s="31" t="s">
        <v>2730</v>
      </c>
    </row>
    <row r="295" ht="18.95" customHeight="1" spans="1:10">
      <c r="A295" s="127" t="s">
        <v>135</v>
      </c>
      <c r="B295" s="97" t="s">
        <v>135</v>
      </c>
      <c r="C295" s="97" t="s">
        <v>587</v>
      </c>
      <c r="D295" s="90" t="s">
        <v>608</v>
      </c>
      <c r="E295" s="97" t="s">
        <v>147</v>
      </c>
      <c r="F295" s="42" t="s">
        <v>2876</v>
      </c>
      <c r="G295" s="133">
        <v>12500</v>
      </c>
      <c r="H295" s="132">
        <v>0.158</v>
      </c>
      <c r="I295" s="31" t="s">
        <v>147</v>
      </c>
      <c r="J295" s="31" t="s">
        <v>2730</v>
      </c>
    </row>
    <row r="296" ht="18.95" customHeight="1" spans="1:10">
      <c r="A296" s="127" t="s">
        <v>135</v>
      </c>
      <c r="B296" s="97" t="s">
        <v>135</v>
      </c>
      <c r="C296" s="97" t="s">
        <v>587</v>
      </c>
      <c r="D296" s="90" t="s">
        <v>610</v>
      </c>
      <c r="E296" s="97" t="s">
        <v>147</v>
      </c>
      <c r="F296" s="42" t="s">
        <v>2877</v>
      </c>
      <c r="G296" s="133">
        <v>1000</v>
      </c>
      <c r="H296" s="132">
        <v>0</v>
      </c>
      <c r="I296" s="31" t="s">
        <v>147</v>
      </c>
      <c r="J296" s="31" t="s">
        <v>2730</v>
      </c>
    </row>
    <row r="297" ht="18.95" customHeight="1" spans="1:10">
      <c r="A297" s="127" t="s">
        <v>135</v>
      </c>
      <c r="B297" s="97" t="s">
        <v>135</v>
      </c>
      <c r="C297" s="97" t="s">
        <v>587</v>
      </c>
      <c r="D297" s="90" t="s">
        <v>612</v>
      </c>
      <c r="E297" s="97" t="s">
        <v>147</v>
      </c>
      <c r="F297" s="42" t="s">
        <v>2878</v>
      </c>
      <c r="G297" s="133">
        <v>0</v>
      </c>
      <c r="H297" s="132">
        <v>-1</v>
      </c>
      <c r="I297" s="31" t="s">
        <v>2730</v>
      </c>
      <c r="J297" s="31" t="s">
        <v>2730</v>
      </c>
    </row>
    <row r="298" ht="18.95" customHeight="1" spans="1:10">
      <c r="A298" s="127" t="s">
        <v>135</v>
      </c>
      <c r="B298" s="97" t="s">
        <v>135</v>
      </c>
      <c r="C298" s="97" t="s">
        <v>587</v>
      </c>
      <c r="D298" s="90" t="s">
        <v>614</v>
      </c>
      <c r="E298" s="97" t="s">
        <v>147</v>
      </c>
      <c r="F298" s="42" t="s">
        <v>2879</v>
      </c>
      <c r="G298" s="131">
        <v>4200</v>
      </c>
      <c r="H298" s="132">
        <v>-0.045</v>
      </c>
      <c r="I298" s="31" t="s">
        <v>147</v>
      </c>
      <c r="J298" s="31" t="s">
        <v>2730</v>
      </c>
    </row>
    <row r="299" ht="18.95" customHeight="1" spans="1:10">
      <c r="A299" s="127" t="s">
        <v>135</v>
      </c>
      <c r="B299" s="97" t="s">
        <v>135</v>
      </c>
      <c r="C299" s="97" t="s">
        <v>587</v>
      </c>
      <c r="D299" s="90" t="s">
        <v>616</v>
      </c>
      <c r="E299" s="97" t="s">
        <v>147</v>
      </c>
      <c r="F299" s="42" t="s">
        <v>2880</v>
      </c>
      <c r="G299" s="133">
        <v>1500</v>
      </c>
      <c r="H299" s="132">
        <v>0</v>
      </c>
      <c r="I299" s="31" t="s">
        <v>147</v>
      </c>
      <c r="J299" s="31" t="s">
        <v>2730</v>
      </c>
    </row>
    <row r="300" ht="18.95" customHeight="1" spans="1:10">
      <c r="A300" s="127" t="s">
        <v>135</v>
      </c>
      <c r="B300" s="97" t="s">
        <v>135</v>
      </c>
      <c r="C300" s="97" t="s">
        <v>587</v>
      </c>
      <c r="D300" s="90" t="s">
        <v>618</v>
      </c>
      <c r="E300" s="97" t="s">
        <v>147</v>
      </c>
      <c r="F300" s="42" t="s">
        <v>2881</v>
      </c>
      <c r="G300" s="133">
        <v>300</v>
      </c>
      <c r="H300" s="132">
        <v>0</v>
      </c>
      <c r="I300" s="31" t="s">
        <v>147</v>
      </c>
      <c r="J300" s="31" t="s">
        <v>2730</v>
      </c>
    </row>
    <row r="301" ht="18.95" customHeight="1" spans="1:10">
      <c r="A301" s="127" t="s">
        <v>135</v>
      </c>
      <c r="B301" s="97" t="s">
        <v>135</v>
      </c>
      <c r="C301" s="97" t="s">
        <v>587</v>
      </c>
      <c r="D301" s="90" t="s">
        <v>620</v>
      </c>
      <c r="E301" s="97" t="s">
        <v>147</v>
      </c>
      <c r="F301" s="42" t="s">
        <v>2882</v>
      </c>
      <c r="G301" s="133">
        <v>0</v>
      </c>
      <c r="H301" s="132" t="s">
        <v>135</v>
      </c>
      <c r="I301" s="31" t="s">
        <v>2730</v>
      </c>
      <c r="J301" s="31" t="s">
        <v>2730</v>
      </c>
    </row>
    <row r="302" ht="18.95" customHeight="1" spans="1:10">
      <c r="A302" s="127" t="s">
        <v>135</v>
      </c>
      <c r="B302" s="97" t="s">
        <v>135</v>
      </c>
      <c r="C302" s="97" t="s">
        <v>587</v>
      </c>
      <c r="D302" s="90" t="s">
        <v>622</v>
      </c>
      <c r="E302" s="97" t="s">
        <v>147</v>
      </c>
      <c r="F302" s="42" t="s">
        <v>2767</v>
      </c>
      <c r="G302" s="133">
        <v>0</v>
      </c>
      <c r="H302" s="132" t="s">
        <v>135</v>
      </c>
      <c r="I302" s="31" t="s">
        <v>2730</v>
      </c>
      <c r="J302" s="31" t="s">
        <v>2730</v>
      </c>
    </row>
    <row r="303" ht="18.95" customHeight="1" spans="1:10">
      <c r="A303" s="127" t="s">
        <v>135</v>
      </c>
      <c r="B303" s="97" t="s">
        <v>135</v>
      </c>
      <c r="C303" s="97" t="s">
        <v>587</v>
      </c>
      <c r="D303" s="90" t="s">
        <v>623</v>
      </c>
      <c r="E303" s="97" t="s">
        <v>147</v>
      </c>
      <c r="F303" s="42" t="s">
        <v>2739</v>
      </c>
      <c r="G303" s="133">
        <v>170</v>
      </c>
      <c r="H303" s="132">
        <v>0.8</v>
      </c>
      <c r="I303" s="31" t="s">
        <v>147</v>
      </c>
      <c r="J303" s="31" t="s">
        <v>2730</v>
      </c>
    </row>
    <row r="304" ht="18.95" customHeight="1" spans="1:10">
      <c r="A304" s="127" t="s">
        <v>135</v>
      </c>
      <c r="B304" s="97"/>
      <c r="C304" s="97" t="s">
        <v>587</v>
      </c>
      <c r="D304" s="90" t="s">
        <v>624</v>
      </c>
      <c r="E304" s="97" t="s">
        <v>147</v>
      </c>
      <c r="F304" s="42" t="s">
        <v>2883</v>
      </c>
      <c r="G304" s="133">
        <v>35109</v>
      </c>
      <c r="H304" s="132">
        <v>0.079</v>
      </c>
      <c r="I304" s="31" t="s">
        <v>147</v>
      </c>
      <c r="J304" s="31" t="s">
        <v>2730</v>
      </c>
    </row>
    <row r="305" ht="18.95" customHeight="1" spans="1:10">
      <c r="A305" s="127" t="s">
        <v>135</v>
      </c>
      <c r="B305" s="469" t="s">
        <v>563</v>
      </c>
      <c r="C305" s="97"/>
      <c r="D305" s="90" t="s">
        <v>626</v>
      </c>
      <c r="E305" s="97"/>
      <c r="F305" s="43" t="s">
        <v>627</v>
      </c>
      <c r="G305" s="128">
        <v>22037</v>
      </c>
      <c r="H305" s="129">
        <v>0.236</v>
      </c>
      <c r="I305" s="31" t="s">
        <v>147</v>
      </c>
      <c r="J305" s="31" t="s">
        <v>147</v>
      </c>
    </row>
    <row r="306" ht="18.95" customHeight="1" spans="1:10">
      <c r="A306" s="127" t="s">
        <v>135</v>
      </c>
      <c r="B306" s="97" t="s">
        <v>135</v>
      </c>
      <c r="C306" s="97" t="s">
        <v>626</v>
      </c>
      <c r="D306" s="90" t="s">
        <v>628</v>
      </c>
      <c r="E306" s="97" t="s">
        <v>147</v>
      </c>
      <c r="F306" s="42" t="s">
        <v>2729</v>
      </c>
      <c r="G306" s="133">
        <v>19648</v>
      </c>
      <c r="H306" s="132">
        <v>0.382</v>
      </c>
      <c r="I306" s="31" t="s">
        <v>147</v>
      </c>
      <c r="J306" s="31" t="s">
        <v>2730</v>
      </c>
    </row>
    <row r="307" ht="18.95" customHeight="1" spans="1:10">
      <c r="A307" s="127" t="s">
        <v>135</v>
      </c>
      <c r="B307" s="97" t="s">
        <v>135</v>
      </c>
      <c r="C307" s="97" t="s">
        <v>626</v>
      </c>
      <c r="D307" s="90" t="s">
        <v>629</v>
      </c>
      <c r="E307" s="97" t="s">
        <v>147</v>
      </c>
      <c r="F307" s="42" t="s">
        <v>2731</v>
      </c>
      <c r="G307" s="133">
        <v>0</v>
      </c>
      <c r="H307" s="132" t="s">
        <v>135</v>
      </c>
      <c r="I307" s="31" t="s">
        <v>2730</v>
      </c>
      <c r="J307" s="31" t="s">
        <v>2730</v>
      </c>
    </row>
    <row r="308" ht="18.95" customHeight="1" spans="1:10">
      <c r="A308" s="127" t="s">
        <v>135</v>
      </c>
      <c r="B308" s="97" t="s">
        <v>135</v>
      </c>
      <c r="C308" s="97" t="s">
        <v>626</v>
      </c>
      <c r="D308" s="90" t="s">
        <v>630</v>
      </c>
      <c r="E308" s="97" t="s">
        <v>147</v>
      </c>
      <c r="F308" s="42" t="s">
        <v>2732</v>
      </c>
      <c r="G308" s="133">
        <v>0</v>
      </c>
      <c r="H308" s="132" t="s">
        <v>135</v>
      </c>
      <c r="I308" s="31" t="s">
        <v>2730</v>
      </c>
      <c r="J308" s="31" t="s">
        <v>2730</v>
      </c>
    </row>
    <row r="309" ht="18.95" customHeight="1" spans="1:10">
      <c r="A309" s="127" t="s">
        <v>135</v>
      </c>
      <c r="B309" s="97" t="s">
        <v>135</v>
      </c>
      <c r="C309" s="97" t="s">
        <v>626</v>
      </c>
      <c r="D309" s="90" t="s">
        <v>631</v>
      </c>
      <c r="E309" s="97" t="s">
        <v>147</v>
      </c>
      <c r="F309" s="42" t="s">
        <v>2884</v>
      </c>
      <c r="G309" s="133">
        <v>325</v>
      </c>
      <c r="H309" s="132">
        <v>-0.755</v>
      </c>
      <c r="I309" s="31" t="s">
        <v>147</v>
      </c>
      <c r="J309" s="31" t="s">
        <v>2730</v>
      </c>
    </row>
    <row r="310" ht="18.95" customHeight="1" spans="1:10">
      <c r="A310" s="127" t="s">
        <v>135</v>
      </c>
      <c r="B310" s="97" t="s">
        <v>135</v>
      </c>
      <c r="C310" s="97" t="s">
        <v>626</v>
      </c>
      <c r="D310" s="90" t="s">
        <v>633</v>
      </c>
      <c r="E310" s="97" t="s">
        <v>147</v>
      </c>
      <c r="F310" s="42" t="s">
        <v>2739</v>
      </c>
      <c r="G310" s="133">
        <v>64</v>
      </c>
      <c r="H310" s="132">
        <v>0.005</v>
      </c>
      <c r="I310" s="31" t="s">
        <v>147</v>
      </c>
      <c r="J310" s="31" t="s">
        <v>2730</v>
      </c>
    </row>
    <row r="311" ht="18.95" customHeight="1" spans="1:10">
      <c r="A311" s="127" t="s">
        <v>135</v>
      </c>
      <c r="B311" s="97"/>
      <c r="C311" s="97" t="s">
        <v>626</v>
      </c>
      <c r="D311" s="90" t="s">
        <v>634</v>
      </c>
      <c r="E311" s="97" t="s">
        <v>147</v>
      </c>
      <c r="F311" s="42" t="s">
        <v>2885</v>
      </c>
      <c r="G311" s="133">
        <v>2000</v>
      </c>
      <c r="H311" s="132">
        <v>-0.103</v>
      </c>
      <c r="I311" s="31" t="s">
        <v>147</v>
      </c>
      <c r="J311" s="31" t="s">
        <v>2730</v>
      </c>
    </row>
    <row r="312" ht="18.95" customHeight="1" spans="1:10">
      <c r="A312" s="127" t="s">
        <v>135</v>
      </c>
      <c r="B312" s="469" t="s">
        <v>563</v>
      </c>
      <c r="C312" s="97"/>
      <c r="D312" s="90" t="s">
        <v>636</v>
      </c>
      <c r="E312" s="97"/>
      <c r="F312" s="43" t="s">
        <v>637</v>
      </c>
      <c r="G312" s="128">
        <v>9112</v>
      </c>
      <c r="H312" s="129">
        <v>0.261</v>
      </c>
      <c r="I312" s="31" t="s">
        <v>147</v>
      </c>
      <c r="J312" s="31" t="s">
        <v>147</v>
      </c>
    </row>
    <row r="313" ht="18.95" customHeight="1" spans="1:10">
      <c r="A313" s="127" t="s">
        <v>135</v>
      </c>
      <c r="B313" s="97" t="s">
        <v>135</v>
      </c>
      <c r="C313" s="97" t="s">
        <v>636</v>
      </c>
      <c r="D313" s="90" t="s">
        <v>638</v>
      </c>
      <c r="E313" s="97" t="s">
        <v>147</v>
      </c>
      <c r="F313" s="42" t="s">
        <v>2729</v>
      </c>
      <c r="G313" s="133">
        <v>6868</v>
      </c>
      <c r="H313" s="132">
        <v>0.316</v>
      </c>
      <c r="I313" s="31" t="s">
        <v>147</v>
      </c>
      <c r="J313" s="31" t="s">
        <v>2730</v>
      </c>
    </row>
    <row r="314" ht="18.95" customHeight="1" spans="1:10">
      <c r="A314" s="127" t="s">
        <v>135</v>
      </c>
      <c r="B314" s="97" t="s">
        <v>135</v>
      </c>
      <c r="C314" s="97" t="s">
        <v>636</v>
      </c>
      <c r="D314" s="90" t="s">
        <v>639</v>
      </c>
      <c r="E314" s="97" t="s">
        <v>147</v>
      </c>
      <c r="F314" s="42" t="s">
        <v>2731</v>
      </c>
      <c r="G314" s="133">
        <v>72</v>
      </c>
      <c r="H314" s="132">
        <v>0</v>
      </c>
      <c r="I314" s="31" t="s">
        <v>147</v>
      </c>
      <c r="J314" s="31" t="s">
        <v>2730</v>
      </c>
    </row>
    <row r="315" ht="18.95" customHeight="1" spans="1:10">
      <c r="A315" s="127" t="s">
        <v>135</v>
      </c>
      <c r="B315" s="97" t="s">
        <v>135</v>
      </c>
      <c r="C315" s="97" t="s">
        <v>636</v>
      </c>
      <c r="D315" s="90" t="s">
        <v>640</v>
      </c>
      <c r="E315" s="97" t="s">
        <v>147</v>
      </c>
      <c r="F315" s="42" t="s">
        <v>2732</v>
      </c>
      <c r="G315" s="133">
        <v>137</v>
      </c>
      <c r="H315" s="132" t="s">
        <v>135</v>
      </c>
      <c r="I315" s="31" t="s">
        <v>147</v>
      </c>
      <c r="J315" s="31" t="s">
        <v>2730</v>
      </c>
    </row>
    <row r="316" ht="18.95" customHeight="1" spans="1:10">
      <c r="A316" s="127" t="s">
        <v>135</v>
      </c>
      <c r="B316" s="97" t="s">
        <v>135</v>
      </c>
      <c r="C316" s="97" t="s">
        <v>636</v>
      </c>
      <c r="D316" s="90" t="s">
        <v>641</v>
      </c>
      <c r="E316" s="97" t="s">
        <v>147</v>
      </c>
      <c r="F316" s="42" t="s">
        <v>2886</v>
      </c>
      <c r="G316" s="133">
        <v>319</v>
      </c>
      <c r="H316" s="132">
        <v>2.9875</v>
      </c>
      <c r="I316" s="31" t="s">
        <v>147</v>
      </c>
      <c r="J316" s="31" t="s">
        <v>2730</v>
      </c>
    </row>
    <row r="317" ht="18.95" customHeight="1" spans="1:10">
      <c r="A317" s="127" t="s">
        <v>135</v>
      </c>
      <c r="B317" s="97" t="s">
        <v>135</v>
      </c>
      <c r="C317" s="97" t="s">
        <v>636</v>
      </c>
      <c r="D317" s="90" t="s">
        <v>643</v>
      </c>
      <c r="E317" s="97" t="s">
        <v>147</v>
      </c>
      <c r="F317" s="42" t="s">
        <v>2887</v>
      </c>
      <c r="G317" s="133">
        <v>14</v>
      </c>
      <c r="H317" s="132" t="s">
        <v>135</v>
      </c>
      <c r="I317" s="31" t="s">
        <v>147</v>
      </c>
      <c r="J317" s="31" t="s">
        <v>2730</v>
      </c>
    </row>
    <row r="318" ht="18.95" customHeight="1" spans="1:10">
      <c r="A318" s="127" t="s">
        <v>135</v>
      </c>
      <c r="B318" s="97" t="s">
        <v>135</v>
      </c>
      <c r="C318" s="97" t="s">
        <v>636</v>
      </c>
      <c r="D318" s="90" t="s">
        <v>645</v>
      </c>
      <c r="E318" s="97" t="s">
        <v>147</v>
      </c>
      <c r="F318" s="42" t="s">
        <v>2888</v>
      </c>
      <c r="G318" s="133">
        <v>5</v>
      </c>
      <c r="H318" s="132" t="s">
        <v>135</v>
      </c>
      <c r="I318" s="31" t="s">
        <v>147</v>
      </c>
      <c r="J318" s="31" t="s">
        <v>2730</v>
      </c>
    </row>
    <row r="319" ht="18.95" customHeight="1" spans="1:10">
      <c r="A319" s="127" t="s">
        <v>135</v>
      </c>
      <c r="B319" s="97" t="s">
        <v>135</v>
      </c>
      <c r="C319" s="97" t="s">
        <v>636</v>
      </c>
      <c r="D319" s="90" t="s">
        <v>647</v>
      </c>
      <c r="E319" s="97" t="s">
        <v>147</v>
      </c>
      <c r="F319" s="42" t="s">
        <v>2889</v>
      </c>
      <c r="G319" s="133">
        <v>5</v>
      </c>
      <c r="H319" s="132" t="s">
        <v>135</v>
      </c>
      <c r="I319" s="31" t="s">
        <v>147</v>
      </c>
      <c r="J319" s="31" t="s">
        <v>2730</v>
      </c>
    </row>
    <row r="320" ht="18.95" customHeight="1" spans="1:10">
      <c r="A320" s="127" t="s">
        <v>135</v>
      </c>
      <c r="B320" s="97" t="s">
        <v>135</v>
      </c>
      <c r="C320" s="97" t="s">
        <v>636</v>
      </c>
      <c r="D320" s="90" t="s">
        <v>649</v>
      </c>
      <c r="E320" s="97" t="s">
        <v>147</v>
      </c>
      <c r="F320" s="42" t="s">
        <v>2890</v>
      </c>
      <c r="G320" s="131">
        <v>9</v>
      </c>
      <c r="H320" s="132" t="s">
        <v>135</v>
      </c>
      <c r="I320" s="31" t="s">
        <v>147</v>
      </c>
      <c r="J320" s="31" t="s">
        <v>2730</v>
      </c>
    </row>
    <row r="321" ht="18.95" customHeight="1" spans="1:10">
      <c r="A321" s="127" t="s">
        <v>135</v>
      </c>
      <c r="B321" s="97" t="s">
        <v>135</v>
      </c>
      <c r="C321" s="97" t="s">
        <v>636</v>
      </c>
      <c r="D321" s="90" t="s">
        <v>651</v>
      </c>
      <c r="E321" s="97" t="s">
        <v>147</v>
      </c>
      <c r="F321" s="42" t="s">
        <v>2891</v>
      </c>
      <c r="G321" s="133">
        <v>0</v>
      </c>
      <c r="H321" s="132" t="s">
        <v>135</v>
      </c>
      <c r="I321" s="31" t="s">
        <v>2730</v>
      </c>
      <c r="J321" s="31" t="s">
        <v>2730</v>
      </c>
    </row>
    <row r="322" ht="18.95" customHeight="1" spans="1:10">
      <c r="A322" s="127" t="s">
        <v>135</v>
      </c>
      <c r="B322" s="97" t="s">
        <v>135</v>
      </c>
      <c r="C322" s="97" t="s">
        <v>636</v>
      </c>
      <c r="D322" s="90" t="s">
        <v>653</v>
      </c>
      <c r="E322" s="97" t="s">
        <v>147</v>
      </c>
      <c r="F322" s="42" t="s">
        <v>2739</v>
      </c>
      <c r="G322" s="133">
        <v>52</v>
      </c>
      <c r="H322" s="132">
        <v>0.09</v>
      </c>
      <c r="I322" s="31" t="s">
        <v>147</v>
      </c>
      <c r="J322" s="31" t="s">
        <v>2730</v>
      </c>
    </row>
    <row r="323" ht="18.95" customHeight="1" spans="1:10">
      <c r="A323" s="127" t="s">
        <v>135</v>
      </c>
      <c r="B323" s="97"/>
      <c r="C323" s="97" t="s">
        <v>636</v>
      </c>
      <c r="D323" s="90" t="s">
        <v>654</v>
      </c>
      <c r="E323" s="97" t="s">
        <v>147</v>
      </c>
      <c r="F323" s="42" t="s">
        <v>2892</v>
      </c>
      <c r="G323" s="133">
        <v>1631</v>
      </c>
      <c r="H323" s="132">
        <v>-0.098</v>
      </c>
      <c r="I323" s="31" t="s">
        <v>147</v>
      </c>
      <c r="J323" s="31" t="s">
        <v>2730</v>
      </c>
    </row>
    <row r="324" ht="18.95" customHeight="1" spans="1:10">
      <c r="A324" s="127" t="s">
        <v>135</v>
      </c>
      <c r="B324" s="469" t="s">
        <v>563</v>
      </c>
      <c r="C324" s="97"/>
      <c r="D324" s="90" t="s">
        <v>656</v>
      </c>
      <c r="E324" s="97"/>
      <c r="F324" s="43" t="s">
        <v>657</v>
      </c>
      <c r="G324" s="128">
        <v>12781</v>
      </c>
      <c r="H324" s="129">
        <v>0.413</v>
      </c>
      <c r="I324" s="31" t="s">
        <v>147</v>
      </c>
      <c r="J324" s="31" t="s">
        <v>147</v>
      </c>
    </row>
    <row r="325" ht="18.95" customHeight="1" spans="1:10">
      <c r="A325" s="127" t="s">
        <v>135</v>
      </c>
      <c r="B325" s="97" t="s">
        <v>135</v>
      </c>
      <c r="C325" s="97" t="s">
        <v>656</v>
      </c>
      <c r="D325" s="90" t="s">
        <v>658</v>
      </c>
      <c r="E325" s="97" t="s">
        <v>147</v>
      </c>
      <c r="F325" s="42" t="s">
        <v>2729</v>
      </c>
      <c r="G325" s="133">
        <v>7352</v>
      </c>
      <c r="H325" s="132">
        <v>0.408</v>
      </c>
      <c r="I325" s="31" t="s">
        <v>147</v>
      </c>
      <c r="J325" s="31" t="s">
        <v>2730</v>
      </c>
    </row>
    <row r="326" ht="18.95" customHeight="1" spans="1:10">
      <c r="A326" s="127" t="s">
        <v>135</v>
      </c>
      <c r="B326" s="97" t="s">
        <v>135</v>
      </c>
      <c r="C326" s="97" t="s">
        <v>656</v>
      </c>
      <c r="D326" s="90" t="s">
        <v>659</v>
      </c>
      <c r="E326" s="97" t="s">
        <v>147</v>
      </c>
      <c r="F326" s="42" t="s">
        <v>2731</v>
      </c>
      <c r="G326" s="133">
        <v>87</v>
      </c>
      <c r="H326" s="132">
        <v>0.208</v>
      </c>
      <c r="I326" s="31" t="s">
        <v>147</v>
      </c>
      <c r="J326" s="31" t="s">
        <v>2730</v>
      </c>
    </row>
    <row r="327" ht="18.95" customHeight="1" spans="1:10">
      <c r="A327" s="127" t="s">
        <v>135</v>
      </c>
      <c r="B327" s="97" t="s">
        <v>135</v>
      </c>
      <c r="C327" s="97" t="s">
        <v>656</v>
      </c>
      <c r="D327" s="90" t="s">
        <v>660</v>
      </c>
      <c r="E327" s="97" t="s">
        <v>147</v>
      </c>
      <c r="F327" s="42" t="s">
        <v>2732</v>
      </c>
      <c r="G327" s="131">
        <v>0</v>
      </c>
      <c r="H327" s="132" t="s">
        <v>135</v>
      </c>
      <c r="I327" s="31" t="s">
        <v>2730</v>
      </c>
      <c r="J327" s="31" t="s">
        <v>2730</v>
      </c>
    </row>
    <row r="328" ht="18.95" customHeight="1" spans="1:10">
      <c r="A328" s="127" t="s">
        <v>135</v>
      </c>
      <c r="B328" s="97" t="s">
        <v>135</v>
      </c>
      <c r="C328" s="97" t="s">
        <v>656</v>
      </c>
      <c r="D328" s="90" t="s">
        <v>661</v>
      </c>
      <c r="E328" s="97" t="s">
        <v>147</v>
      </c>
      <c r="F328" s="42" t="s">
        <v>2893</v>
      </c>
      <c r="G328" s="133">
        <v>898</v>
      </c>
      <c r="H328" s="132" t="s">
        <v>135</v>
      </c>
      <c r="I328" s="31" t="s">
        <v>147</v>
      </c>
      <c r="J328" s="31" t="s">
        <v>2730</v>
      </c>
    </row>
    <row r="329" ht="18.95" customHeight="1" spans="1:10">
      <c r="A329" s="127" t="s">
        <v>135</v>
      </c>
      <c r="B329" s="97" t="s">
        <v>135</v>
      </c>
      <c r="C329" s="97" t="s">
        <v>656</v>
      </c>
      <c r="D329" s="90" t="s">
        <v>663</v>
      </c>
      <c r="E329" s="97" t="s">
        <v>147</v>
      </c>
      <c r="F329" s="42" t="s">
        <v>2894</v>
      </c>
      <c r="G329" s="133">
        <v>0</v>
      </c>
      <c r="H329" s="132" t="s">
        <v>135</v>
      </c>
      <c r="I329" s="31" t="s">
        <v>2730</v>
      </c>
      <c r="J329" s="31" t="s">
        <v>2730</v>
      </c>
    </row>
    <row r="330" ht="18.95" customHeight="1" spans="1:10">
      <c r="A330" s="127" t="s">
        <v>135</v>
      </c>
      <c r="B330" s="97" t="s">
        <v>135</v>
      </c>
      <c r="C330" s="97" t="s">
        <v>656</v>
      </c>
      <c r="D330" s="90" t="s">
        <v>665</v>
      </c>
      <c r="E330" s="97" t="s">
        <v>147</v>
      </c>
      <c r="F330" s="42" t="s">
        <v>2895</v>
      </c>
      <c r="G330" s="133">
        <v>0</v>
      </c>
      <c r="H330" s="132" t="s">
        <v>135</v>
      </c>
      <c r="I330" s="31" t="s">
        <v>2730</v>
      </c>
      <c r="J330" s="31" t="s">
        <v>2730</v>
      </c>
    </row>
    <row r="331" ht="18.95" customHeight="1" spans="1:10">
      <c r="A331" s="127" t="s">
        <v>135</v>
      </c>
      <c r="B331" s="97" t="s">
        <v>135</v>
      </c>
      <c r="C331" s="97" t="s">
        <v>656</v>
      </c>
      <c r="D331" s="90" t="s">
        <v>667</v>
      </c>
      <c r="E331" s="97" t="s">
        <v>147</v>
      </c>
      <c r="F331" s="42" t="s">
        <v>2739</v>
      </c>
      <c r="G331" s="133">
        <v>36</v>
      </c>
      <c r="H331" s="132">
        <v>0.238</v>
      </c>
      <c r="I331" s="31" t="s">
        <v>147</v>
      </c>
      <c r="J331" s="31" t="s">
        <v>2730</v>
      </c>
    </row>
    <row r="332" ht="18.95" customHeight="1" spans="1:10">
      <c r="A332" s="127" t="s">
        <v>135</v>
      </c>
      <c r="B332" s="97"/>
      <c r="C332" s="97" t="s">
        <v>656</v>
      </c>
      <c r="D332" s="90" t="s">
        <v>668</v>
      </c>
      <c r="E332" s="97" t="s">
        <v>147</v>
      </c>
      <c r="F332" s="42" t="s">
        <v>2896</v>
      </c>
      <c r="G332" s="133">
        <v>4408</v>
      </c>
      <c r="H332" s="132">
        <v>0.183</v>
      </c>
      <c r="I332" s="31" t="s">
        <v>147</v>
      </c>
      <c r="J332" s="31" t="s">
        <v>2730</v>
      </c>
    </row>
    <row r="333" ht="18.95" customHeight="1" spans="1:10">
      <c r="A333" s="127" t="s">
        <v>135</v>
      </c>
      <c r="B333" s="469" t="s">
        <v>563</v>
      </c>
      <c r="C333" s="97"/>
      <c r="D333" s="90" t="s">
        <v>670</v>
      </c>
      <c r="E333" s="97"/>
      <c r="F333" s="43" t="s">
        <v>671</v>
      </c>
      <c r="G333" s="128">
        <v>7946</v>
      </c>
      <c r="H333" s="129">
        <v>0.105</v>
      </c>
      <c r="I333" s="31" t="s">
        <v>147</v>
      </c>
      <c r="J333" s="31" t="s">
        <v>147</v>
      </c>
    </row>
    <row r="334" ht="18.95" customHeight="1" spans="1:10">
      <c r="A334" s="127" t="s">
        <v>135</v>
      </c>
      <c r="B334" s="97" t="s">
        <v>135</v>
      </c>
      <c r="C334" s="97" t="s">
        <v>670</v>
      </c>
      <c r="D334" s="90" t="s">
        <v>672</v>
      </c>
      <c r="E334" s="97" t="s">
        <v>147</v>
      </c>
      <c r="F334" s="42" t="s">
        <v>2729</v>
      </c>
      <c r="G334" s="133">
        <v>2602</v>
      </c>
      <c r="H334" s="132">
        <v>0.247</v>
      </c>
      <c r="I334" s="31" t="s">
        <v>147</v>
      </c>
      <c r="J334" s="31" t="s">
        <v>2730</v>
      </c>
    </row>
    <row r="335" ht="18.95" customHeight="1" spans="1:10">
      <c r="A335" s="127" t="s">
        <v>135</v>
      </c>
      <c r="B335" s="97" t="s">
        <v>135</v>
      </c>
      <c r="C335" s="97" t="s">
        <v>670</v>
      </c>
      <c r="D335" s="90" t="s">
        <v>673</v>
      </c>
      <c r="E335" s="97" t="s">
        <v>147</v>
      </c>
      <c r="F335" s="42" t="s">
        <v>2731</v>
      </c>
      <c r="G335" s="133">
        <v>0</v>
      </c>
      <c r="H335" s="132" t="s">
        <v>135</v>
      </c>
      <c r="I335" s="31" t="s">
        <v>2730</v>
      </c>
      <c r="J335" s="31" t="s">
        <v>2730</v>
      </c>
    </row>
    <row r="336" ht="18.95" customHeight="1" spans="1:10">
      <c r="A336" s="127" t="s">
        <v>135</v>
      </c>
      <c r="B336" s="97" t="s">
        <v>135</v>
      </c>
      <c r="C336" s="97" t="s">
        <v>670</v>
      </c>
      <c r="D336" s="90" t="s">
        <v>674</v>
      </c>
      <c r="E336" s="97" t="s">
        <v>147</v>
      </c>
      <c r="F336" s="42" t="s">
        <v>2732</v>
      </c>
      <c r="G336" s="133">
        <v>0</v>
      </c>
      <c r="H336" s="132" t="s">
        <v>135</v>
      </c>
      <c r="I336" s="31" t="s">
        <v>2730</v>
      </c>
      <c r="J336" s="31" t="s">
        <v>2730</v>
      </c>
    </row>
    <row r="337" ht="18.95" customHeight="1" spans="1:10">
      <c r="A337" s="127" t="s">
        <v>135</v>
      </c>
      <c r="B337" s="97" t="s">
        <v>135</v>
      </c>
      <c r="C337" s="97" t="s">
        <v>670</v>
      </c>
      <c r="D337" s="90" t="s">
        <v>675</v>
      </c>
      <c r="E337" s="97" t="s">
        <v>147</v>
      </c>
      <c r="F337" s="42" t="s">
        <v>2897</v>
      </c>
      <c r="G337" s="133">
        <v>200</v>
      </c>
      <c r="H337" s="132">
        <v>-0.375</v>
      </c>
      <c r="I337" s="31" t="s">
        <v>147</v>
      </c>
      <c r="J337" s="31" t="s">
        <v>2730</v>
      </c>
    </row>
    <row r="338" ht="18.95" customHeight="1" spans="1:10">
      <c r="A338" s="127" t="s">
        <v>135</v>
      </c>
      <c r="B338" s="97" t="s">
        <v>135</v>
      </c>
      <c r="C338" s="97" t="s">
        <v>670</v>
      </c>
      <c r="D338" s="90" t="s">
        <v>677</v>
      </c>
      <c r="E338" s="97" t="s">
        <v>147</v>
      </c>
      <c r="F338" s="42" t="s">
        <v>2898</v>
      </c>
      <c r="G338" s="133">
        <v>800</v>
      </c>
      <c r="H338" s="132">
        <v>-0.036</v>
      </c>
      <c r="I338" s="31" t="s">
        <v>147</v>
      </c>
      <c r="J338" s="31" t="s">
        <v>2730</v>
      </c>
    </row>
    <row r="339" ht="18.95" customHeight="1" spans="1:10">
      <c r="A339" s="127" t="s">
        <v>135</v>
      </c>
      <c r="B339" s="97" t="s">
        <v>135</v>
      </c>
      <c r="C339" s="97" t="s">
        <v>670</v>
      </c>
      <c r="D339" s="90" t="s">
        <v>679</v>
      </c>
      <c r="E339" s="97" t="s">
        <v>147</v>
      </c>
      <c r="F339" s="42" t="s">
        <v>2899</v>
      </c>
      <c r="G339" s="131">
        <v>0</v>
      </c>
      <c r="H339" s="132">
        <v>-1</v>
      </c>
      <c r="I339" s="31" t="s">
        <v>2730</v>
      </c>
      <c r="J339" s="31" t="s">
        <v>2730</v>
      </c>
    </row>
    <row r="340" ht="18.95" customHeight="1" spans="1:10">
      <c r="A340" s="127" t="s">
        <v>135</v>
      </c>
      <c r="B340" s="97" t="s">
        <v>135</v>
      </c>
      <c r="C340" s="97" t="s">
        <v>670</v>
      </c>
      <c r="D340" s="90" t="s">
        <v>681</v>
      </c>
      <c r="E340" s="97" t="s">
        <v>147</v>
      </c>
      <c r="F340" s="42" t="s">
        <v>2900</v>
      </c>
      <c r="G340" s="133">
        <v>1100</v>
      </c>
      <c r="H340" s="132">
        <v>0.833</v>
      </c>
      <c r="I340" s="31" t="s">
        <v>147</v>
      </c>
      <c r="J340" s="31" t="s">
        <v>2730</v>
      </c>
    </row>
    <row r="341" ht="18.95" customHeight="1" spans="1:10">
      <c r="A341" s="127" t="s">
        <v>135</v>
      </c>
      <c r="B341" s="97" t="s">
        <v>135</v>
      </c>
      <c r="C341" s="97" t="s">
        <v>670</v>
      </c>
      <c r="D341" s="90" t="s">
        <v>683</v>
      </c>
      <c r="E341" s="97" t="s">
        <v>147</v>
      </c>
      <c r="F341" s="42" t="s">
        <v>2901</v>
      </c>
      <c r="G341" s="133">
        <v>122</v>
      </c>
      <c r="H341" s="132">
        <v>-0.096</v>
      </c>
      <c r="I341" s="31" t="s">
        <v>147</v>
      </c>
      <c r="J341" s="31" t="s">
        <v>2730</v>
      </c>
    </row>
    <row r="342" ht="18.95" customHeight="1" spans="1:10">
      <c r="A342" s="127" t="s">
        <v>135</v>
      </c>
      <c r="B342" s="97" t="s">
        <v>135</v>
      </c>
      <c r="C342" s="97" t="s">
        <v>670</v>
      </c>
      <c r="D342" s="90" t="s">
        <v>685</v>
      </c>
      <c r="E342" s="97" t="s">
        <v>147</v>
      </c>
      <c r="F342" s="42" t="s">
        <v>2902</v>
      </c>
      <c r="G342" s="133">
        <v>0</v>
      </c>
      <c r="H342" s="132" t="s">
        <v>135</v>
      </c>
      <c r="I342" s="31" t="s">
        <v>2730</v>
      </c>
      <c r="J342" s="31" t="s">
        <v>2730</v>
      </c>
    </row>
    <row r="343" ht="18.95" customHeight="1" spans="1:10">
      <c r="A343" s="127" t="s">
        <v>135</v>
      </c>
      <c r="B343" s="97" t="s">
        <v>135</v>
      </c>
      <c r="C343" s="97" t="s">
        <v>670</v>
      </c>
      <c r="D343" s="90" t="s">
        <v>687</v>
      </c>
      <c r="E343" s="97" t="s">
        <v>147</v>
      </c>
      <c r="F343" s="42" t="s">
        <v>2739</v>
      </c>
      <c r="G343" s="133">
        <v>0</v>
      </c>
      <c r="H343" s="132" t="s">
        <v>135</v>
      </c>
      <c r="I343" s="31" t="s">
        <v>2730</v>
      </c>
      <c r="J343" s="31" t="s">
        <v>2730</v>
      </c>
    </row>
    <row r="344" ht="18.95" customHeight="1" spans="1:10">
      <c r="A344" s="127" t="s">
        <v>135</v>
      </c>
      <c r="B344" s="97"/>
      <c r="C344" s="97" t="s">
        <v>670</v>
      </c>
      <c r="D344" s="90" t="s">
        <v>688</v>
      </c>
      <c r="E344" s="97" t="s">
        <v>147</v>
      </c>
      <c r="F344" s="42" t="s">
        <v>2903</v>
      </c>
      <c r="G344" s="133">
        <v>3122</v>
      </c>
      <c r="H344" s="132">
        <v>-0.024</v>
      </c>
      <c r="I344" s="31" t="s">
        <v>147</v>
      </c>
      <c r="J344" s="31" t="s">
        <v>2730</v>
      </c>
    </row>
    <row r="345" ht="18.95" customHeight="1" spans="1:10">
      <c r="A345" s="127" t="s">
        <v>135</v>
      </c>
      <c r="B345" s="469" t="s">
        <v>563</v>
      </c>
      <c r="C345" s="97"/>
      <c r="D345" s="90" t="s">
        <v>690</v>
      </c>
      <c r="E345" s="97"/>
      <c r="F345" s="43" t="s">
        <v>691</v>
      </c>
      <c r="G345" s="128">
        <v>184526</v>
      </c>
      <c r="H345" s="129">
        <v>0.12</v>
      </c>
      <c r="I345" s="31" t="s">
        <v>147</v>
      </c>
      <c r="J345" s="31" t="s">
        <v>147</v>
      </c>
    </row>
    <row r="346" ht="18.95" customHeight="1" spans="1:10">
      <c r="A346" s="127" t="s">
        <v>135</v>
      </c>
      <c r="B346" s="97" t="s">
        <v>135</v>
      </c>
      <c r="C346" s="97" t="s">
        <v>690</v>
      </c>
      <c r="D346" s="90" t="s">
        <v>692</v>
      </c>
      <c r="E346" s="97" t="s">
        <v>147</v>
      </c>
      <c r="F346" s="42" t="s">
        <v>2729</v>
      </c>
      <c r="G346" s="133">
        <v>131421</v>
      </c>
      <c r="H346" s="132">
        <v>0.225</v>
      </c>
      <c r="I346" s="31" t="s">
        <v>147</v>
      </c>
      <c r="J346" s="31" t="s">
        <v>2730</v>
      </c>
    </row>
    <row r="347" ht="18.95" customHeight="1" spans="1:10">
      <c r="A347" s="127" t="s">
        <v>135</v>
      </c>
      <c r="B347" s="97" t="s">
        <v>135</v>
      </c>
      <c r="C347" s="97" t="s">
        <v>690</v>
      </c>
      <c r="D347" s="90" t="s">
        <v>693</v>
      </c>
      <c r="E347" s="97" t="s">
        <v>147</v>
      </c>
      <c r="F347" s="42" t="s">
        <v>2731</v>
      </c>
      <c r="G347" s="133">
        <v>0</v>
      </c>
      <c r="H347" s="132" t="s">
        <v>135</v>
      </c>
      <c r="I347" s="31" t="s">
        <v>2730</v>
      </c>
      <c r="J347" s="31" t="s">
        <v>2730</v>
      </c>
    </row>
    <row r="348" ht="18.95" customHeight="1" spans="1:10">
      <c r="A348" s="127" t="s">
        <v>135</v>
      </c>
      <c r="B348" s="97" t="s">
        <v>135</v>
      </c>
      <c r="C348" s="97" t="s">
        <v>690</v>
      </c>
      <c r="D348" s="90" t="s">
        <v>694</v>
      </c>
      <c r="E348" s="97" t="s">
        <v>147</v>
      </c>
      <c r="F348" s="42" t="s">
        <v>2732</v>
      </c>
      <c r="G348" s="131">
        <v>0</v>
      </c>
      <c r="H348" s="132" t="s">
        <v>135</v>
      </c>
      <c r="I348" s="31" t="s">
        <v>2730</v>
      </c>
      <c r="J348" s="31" t="s">
        <v>2730</v>
      </c>
    </row>
    <row r="349" ht="18.95" customHeight="1" spans="1:10">
      <c r="A349" s="127" t="s">
        <v>135</v>
      </c>
      <c r="B349" s="97" t="s">
        <v>135</v>
      </c>
      <c r="C349" s="97" t="s">
        <v>690</v>
      </c>
      <c r="D349" s="90" t="s">
        <v>695</v>
      </c>
      <c r="E349" s="97" t="s">
        <v>147</v>
      </c>
      <c r="F349" s="42" t="s">
        <v>2904</v>
      </c>
      <c r="G349" s="133">
        <v>37871</v>
      </c>
      <c r="H349" s="132">
        <v>0.683</v>
      </c>
      <c r="I349" s="31" t="s">
        <v>147</v>
      </c>
      <c r="J349" s="31" t="s">
        <v>2730</v>
      </c>
    </row>
    <row r="350" ht="18.95" customHeight="1" spans="1:10">
      <c r="A350" s="127" t="s">
        <v>135</v>
      </c>
      <c r="B350" s="97" t="s">
        <v>135</v>
      </c>
      <c r="C350" s="97" t="s">
        <v>690</v>
      </c>
      <c r="D350" s="90" t="s">
        <v>697</v>
      </c>
      <c r="E350" s="97" t="s">
        <v>147</v>
      </c>
      <c r="F350" s="42" t="s">
        <v>2905</v>
      </c>
      <c r="G350" s="133">
        <v>5896</v>
      </c>
      <c r="H350" s="132">
        <v>0.019</v>
      </c>
      <c r="I350" s="31" t="s">
        <v>147</v>
      </c>
      <c r="J350" s="31" t="s">
        <v>2730</v>
      </c>
    </row>
    <row r="351" ht="18.95" customHeight="1" spans="1:10">
      <c r="A351" s="127" t="s">
        <v>135</v>
      </c>
      <c r="B351" s="97" t="s">
        <v>135</v>
      </c>
      <c r="C351" s="97" t="s">
        <v>690</v>
      </c>
      <c r="D351" s="90" t="s">
        <v>699</v>
      </c>
      <c r="E351" s="97" t="s">
        <v>147</v>
      </c>
      <c r="F351" s="42" t="s">
        <v>2906</v>
      </c>
      <c r="G351" s="133">
        <v>0</v>
      </c>
      <c r="H351" s="132" t="s">
        <v>135</v>
      </c>
      <c r="I351" s="31" t="s">
        <v>2730</v>
      </c>
      <c r="J351" s="31" t="s">
        <v>2730</v>
      </c>
    </row>
    <row r="352" ht="18.95" customHeight="1" spans="1:10">
      <c r="A352" s="127" t="s">
        <v>135</v>
      </c>
      <c r="B352" s="97" t="s">
        <v>135</v>
      </c>
      <c r="C352" s="97" t="s">
        <v>690</v>
      </c>
      <c r="D352" s="90" t="s">
        <v>701</v>
      </c>
      <c r="E352" s="97" t="s">
        <v>147</v>
      </c>
      <c r="F352" s="42" t="s">
        <v>2739</v>
      </c>
      <c r="G352" s="133">
        <v>0</v>
      </c>
      <c r="H352" s="132" t="s">
        <v>135</v>
      </c>
      <c r="I352" s="31" t="s">
        <v>2730</v>
      </c>
      <c r="J352" s="31" t="s">
        <v>2730</v>
      </c>
    </row>
    <row r="353" ht="18.95" customHeight="1" spans="1:10">
      <c r="A353" s="127" t="s">
        <v>135</v>
      </c>
      <c r="B353" s="97"/>
      <c r="C353" s="97" t="s">
        <v>690</v>
      </c>
      <c r="D353" s="90" t="s">
        <v>702</v>
      </c>
      <c r="E353" s="97" t="s">
        <v>147</v>
      </c>
      <c r="F353" s="42" t="s">
        <v>2907</v>
      </c>
      <c r="G353" s="133">
        <v>9338</v>
      </c>
      <c r="H353" s="132">
        <v>-0.681</v>
      </c>
      <c r="I353" s="31" t="s">
        <v>147</v>
      </c>
      <c r="J353" s="31" t="s">
        <v>2730</v>
      </c>
    </row>
    <row r="354" ht="18.95" customHeight="1" spans="1:10">
      <c r="A354" s="127" t="s">
        <v>135</v>
      </c>
      <c r="B354" s="469" t="s">
        <v>563</v>
      </c>
      <c r="C354" s="97"/>
      <c r="D354" s="90" t="s">
        <v>704</v>
      </c>
      <c r="E354" s="97"/>
      <c r="F354" s="43" t="s">
        <v>705</v>
      </c>
      <c r="G354" s="128">
        <v>28978</v>
      </c>
      <c r="H354" s="129">
        <v>0.238</v>
      </c>
      <c r="I354" s="31" t="s">
        <v>147</v>
      </c>
      <c r="J354" s="31" t="s">
        <v>147</v>
      </c>
    </row>
    <row r="355" ht="18.95" customHeight="1" spans="1:10">
      <c r="A355" s="127" t="s">
        <v>135</v>
      </c>
      <c r="B355" s="97" t="s">
        <v>135</v>
      </c>
      <c r="C355" s="97" t="s">
        <v>704</v>
      </c>
      <c r="D355" s="90" t="s">
        <v>706</v>
      </c>
      <c r="E355" s="97" t="s">
        <v>147</v>
      </c>
      <c r="F355" s="42" t="s">
        <v>2729</v>
      </c>
      <c r="G355" s="133">
        <v>17267</v>
      </c>
      <c r="H355" s="132">
        <v>0.183</v>
      </c>
      <c r="I355" s="31" t="s">
        <v>147</v>
      </c>
      <c r="J355" s="31" t="s">
        <v>2730</v>
      </c>
    </row>
    <row r="356" ht="18.95" customHeight="1" spans="1:10">
      <c r="A356" s="127" t="s">
        <v>135</v>
      </c>
      <c r="B356" s="97" t="s">
        <v>135</v>
      </c>
      <c r="C356" s="97" t="s">
        <v>704</v>
      </c>
      <c r="D356" s="90" t="s">
        <v>707</v>
      </c>
      <c r="E356" s="97" t="s">
        <v>147</v>
      </c>
      <c r="F356" s="42" t="s">
        <v>2731</v>
      </c>
      <c r="G356" s="133">
        <v>0</v>
      </c>
      <c r="H356" s="132" t="s">
        <v>135</v>
      </c>
      <c r="I356" s="31" t="s">
        <v>2730</v>
      </c>
      <c r="J356" s="31" t="s">
        <v>2730</v>
      </c>
    </row>
    <row r="357" ht="18.95" customHeight="1" spans="1:10">
      <c r="A357" s="127" t="s">
        <v>135</v>
      </c>
      <c r="B357" s="97" t="s">
        <v>135</v>
      </c>
      <c r="C357" s="97" t="s">
        <v>704</v>
      </c>
      <c r="D357" s="90" t="s">
        <v>708</v>
      </c>
      <c r="E357" s="97" t="s">
        <v>147</v>
      </c>
      <c r="F357" s="42" t="s">
        <v>2732</v>
      </c>
      <c r="G357" s="133">
        <v>0</v>
      </c>
      <c r="H357" s="132" t="s">
        <v>135</v>
      </c>
      <c r="I357" s="31" t="s">
        <v>2730</v>
      </c>
      <c r="J357" s="31" t="s">
        <v>2730</v>
      </c>
    </row>
    <row r="358" ht="18.95" customHeight="1" spans="1:10">
      <c r="A358" s="127" t="s">
        <v>135</v>
      </c>
      <c r="B358" s="97" t="s">
        <v>135</v>
      </c>
      <c r="C358" s="97" t="s">
        <v>704</v>
      </c>
      <c r="D358" s="90" t="s">
        <v>709</v>
      </c>
      <c r="E358" s="97" t="s">
        <v>147</v>
      </c>
      <c r="F358" s="42" t="s">
        <v>2908</v>
      </c>
      <c r="G358" s="133">
        <v>8131</v>
      </c>
      <c r="H358" s="132">
        <v>0.548</v>
      </c>
      <c r="I358" s="31" t="s">
        <v>147</v>
      </c>
      <c r="J358" s="31" t="s">
        <v>2730</v>
      </c>
    </row>
    <row r="359" ht="18.95" customHeight="1" spans="1:10">
      <c r="A359" s="127" t="s">
        <v>135</v>
      </c>
      <c r="B359" s="97" t="s">
        <v>135</v>
      </c>
      <c r="C359" s="97" t="s">
        <v>704</v>
      </c>
      <c r="D359" s="90" t="s">
        <v>711</v>
      </c>
      <c r="E359" s="97" t="s">
        <v>147</v>
      </c>
      <c r="F359" s="42" t="s">
        <v>2909</v>
      </c>
      <c r="G359" s="133">
        <v>1560</v>
      </c>
      <c r="H359" s="132">
        <v>0.006</v>
      </c>
      <c r="I359" s="31" t="s">
        <v>147</v>
      </c>
      <c r="J359" s="31" t="s">
        <v>2730</v>
      </c>
    </row>
    <row r="360" ht="18.95" customHeight="1" spans="1:10">
      <c r="A360" s="127" t="s">
        <v>135</v>
      </c>
      <c r="B360" s="97" t="s">
        <v>135</v>
      </c>
      <c r="C360" s="97" t="s">
        <v>704</v>
      </c>
      <c r="D360" s="90" t="s">
        <v>713</v>
      </c>
      <c r="E360" s="97" t="s">
        <v>147</v>
      </c>
      <c r="F360" s="42" t="s">
        <v>2910</v>
      </c>
      <c r="G360" s="131">
        <v>280</v>
      </c>
      <c r="H360" s="132">
        <v>0</v>
      </c>
      <c r="I360" s="31" t="s">
        <v>147</v>
      </c>
      <c r="J360" s="31" t="s">
        <v>2730</v>
      </c>
    </row>
    <row r="361" ht="18.95" customHeight="1" spans="1:10">
      <c r="A361" s="127" t="s">
        <v>135</v>
      </c>
      <c r="B361" s="97" t="s">
        <v>135</v>
      </c>
      <c r="C361" s="97" t="s">
        <v>704</v>
      </c>
      <c r="D361" s="90" t="s">
        <v>715</v>
      </c>
      <c r="E361" s="97" t="s">
        <v>147</v>
      </c>
      <c r="F361" s="42" t="s">
        <v>2739</v>
      </c>
      <c r="G361" s="133">
        <v>0</v>
      </c>
      <c r="H361" s="132" t="s">
        <v>135</v>
      </c>
      <c r="I361" s="31" t="s">
        <v>2730</v>
      </c>
      <c r="J361" s="31" t="s">
        <v>2730</v>
      </c>
    </row>
    <row r="362" ht="18.95" customHeight="1" spans="1:10">
      <c r="A362" s="127" t="s">
        <v>135</v>
      </c>
      <c r="B362" s="97"/>
      <c r="C362" s="97" t="s">
        <v>704</v>
      </c>
      <c r="D362" s="90" t="s">
        <v>716</v>
      </c>
      <c r="E362" s="97" t="s">
        <v>147</v>
      </c>
      <c r="F362" s="42" t="s">
        <v>2911</v>
      </c>
      <c r="G362" s="133">
        <v>1740</v>
      </c>
      <c r="H362" s="132">
        <v>0.004</v>
      </c>
      <c r="I362" s="31" t="s">
        <v>147</v>
      </c>
      <c r="J362" s="31" t="s">
        <v>2730</v>
      </c>
    </row>
    <row r="363" ht="18.95" customHeight="1" spans="1:10">
      <c r="A363" s="127" t="s">
        <v>135</v>
      </c>
      <c r="B363" s="469" t="s">
        <v>563</v>
      </c>
      <c r="C363" s="97"/>
      <c r="D363" s="90" t="s">
        <v>718</v>
      </c>
      <c r="E363" s="97"/>
      <c r="F363" s="43" t="s">
        <v>719</v>
      </c>
      <c r="G363" s="128">
        <v>383</v>
      </c>
      <c r="H363" s="129">
        <v>0.373</v>
      </c>
      <c r="I363" s="31" t="s">
        <v>147</v>
      </c>
      <c r="J363" s="31" t="s">
        <v>147</v>
      </c>
    </row>
    <row r="364" ht="18.95" customHeight="1" spans="1:10">
      <c r="A364" s="127" t="s">
        <v>135</v>
      </c>
      <c r="B364" s="97" t="s">
        <v>135</v>
      </c>
      <c r="C364" s="97" t="s">
        <v>718</v>
      </c>
      <c r="D364" s="90" t="s">
        <v>720</v>
      </c>
      <c r="E364" s="97" t="s">
        <v>147</v>
      </c>
      <c r="F364" s="42" t="s">
        <v>2729</v>
      </c>
      <c r="G364" s="133">
        <v>305</v>
      </c>
      <c r="H364" s="132">
        <v>0.449</v>
      </c>
      <c r="I364" s="31" t="s">
        <v>147</v>
      </c>
      <c r="J364" s="31" t="s">
        <v>2730</v>
      </c>
    </row>
    <row r="365" ht="18.95" customHeight="1" spans="1:10">
      <c r="A365" s="127" t="s">
        <v>135</v>
      </c>
      <c r="B365" s="97" t="s">
        <v>135</v>
      </c>
      <c r="C365" s="97" t="s">
        <v>718</v>
      </c>
      <c r="D365" s="90" t="s">
        <v>721</v>
      </c>
      <c r="E365" s="97" t="s">
        <v>147</v>
      </c>
      <c r="F365" s="42" t="s">
        <v>2731</v>
      </c>
      <c r="G365" s="133">
        <v>0</v>
      </c>
      <c r="H365" s="132" t="s">
        <v>135</v>
      </c>
      <c r="I365" s="31" t="s">
        <v>2730</v>
      </c>
      <c r="J365" s="31" t="s">
        <v>2730</v>
      </c>
    </row>
    <row r="366" ht="18.95" customHeight="1" spans="1:10">
      <c r="A366" s="127" t="s">
        <v>135</v>
      </c>
      <c r="B366" s="97" t="s">
        <v>135</v>
      </c>
      <c r="C366" s="97" t="s">
        <v>718</v>
      </c>
      <c r="D366" s="90" t="s">
        <v>722</v>
      </c>
      <c r="E366" s="97" t="s">
        <v>147</v>
      </c>
      <c r="F366" s="42" t="s">
        <v>2732</v>
      </c>
      <c r="G366" s="133">
        <v>0</v>
      </c>
      <c r="H366" s="132" t="s">
        <v>135</v>
      </c>
      <c r="I366" s="31" t="s">
        <v>2730</v>
      </c>
      <c r="J366" s="31" t="s">
        <v>2730</v>
      </c>
    </row>
    <row r="367" ht="18.95" customHeight="1" spans="1:10">
      <c r="A367" s="127" t="s">
        <v>135</v>
      </c>
      <c r="B367" s="97" t="s">
        <v>135</v>
      </c>
      <c r="C367" s="97" t="s">
        <v>718</v>
      </c>
      <c r="D367" s="90" t="s">
        <v>723</v>
      </c>
      <c r="E367" s="97" t="s">
        <v>147</v>
      </c>
      <c r="F367" s="42" t="s">
        <v>2912</v>
      </c>
      <c r="G367" s="133">
        <v>0</v>
      </c>
      <c r="H367" s="132" t="s">
        <v>135</v>
      </c>
      <c r="I367" s="31" t="s">
        <v>2730</v>
      </c>
      <c r="J367" s="31" t="s">
        <v>2730</v>
      </c>
    </row>
    <row r="368" ht="18.95" customHeight="1" spans="1:10">
      <c r="A368" s="127" t="s">
        <v>135</v>
      </c>
      <c r="B368" s="97" t="s">
        <v>135</v>
      </c>
      <c r="C368" s="97" t="s">
        <v>718</v>
      </c>
      <c r="D368" s="90" t="s">
        <v>725</v>
      </c>
      <c r="E368" s="97" t="s">
        <v>147</v>
      </c>
      <c r="F368" s="42" t="s">
        <v>2913</v>
      </c>
      <c r="G368" s="133">
        <v>0</v>
      </c>
      <c r="H368" s="132" t="s">
        <v>135</v>
      </c>
      <c r="I368" s="31" t="s">
        <v>2730</v>
      </c>
      <c r="J368" s="31" t="s">
        <v>2730</v>
      </c>
    </row>
    <row r="369" ht="18.95" customHeight="1" spans="1:10">
      <c r="A369" s="127" t="s">
        <v>135</v>
      </c>
      <c r="B369" s="97" t="s">
        <v>135</v>
      </c>
      <c r="C369" s="97" t="s">
        <v>718</v>
      </c>
      <c r="D369" s="90" t="s">
        <v>727</v>
      </c>
      <c r="E369" s="97" t="s">
        <v>147</v>
      </c>
      <c r="F369" s="42" t="s">
        <v>2739</v>
      </c>
      <c r="G369" s="131">
        <v>78</v>
      </c>
      <c r="H369" s="132">
        <v>0.14</v>
      </c>
      <c r="I369" s="31" t="s">
        <v>147</v>
      </c>
      <c r="J369" s="31" t="s">
        <v>2730</v>
      </c>
    </row>
    <row r="370" ht="18.95" customHeight="1" spans="1:10">
      <c r="A370" s="127" t="s">
        <v>135</v>
      </c>
      <c r="B370" s="97"/>
      <c r="C370" s="97" t="s">
        <v>718</v>
      </c>
      <c r="D370" s="90" t="s">
        <v>728</v>
      </c>
      <c r="E370" s="97" t="s">
        <v>147</v>
      </c>
      <c r="F370" s="42" t="s">
        <v>2914</v>
      </c>
      <c r="G370" s="133">
        <v>0</v>
      </c>
      <c r="H370" s="132" t="s">
        <v>135</v>
      </c>
      <c r="I370" s="31" t="s">
        <v>2730</v>
      </c>
      <c r="J370" s="31" t="s">
        <v>2730</v>
      </c>
    </row>
    <row r="371" ht="18.95" customHeight="1" spans="1:10">
      <c r="A371" s="127" t="s">
        <v>135</v>
      </c>
      <c r="B371" s="469" t="s">
        <v>563</v>
      </c>
      <c r="C371" s="97"/>
      <c r="D371" s="90" t="s">
        <v>730</v>
      </c>
      <c r="E371" s="97"/>
      <c r="F371" s="43" t="s">
        <v>731</v>
      </c>
      <c r="G371" s="128">
        <v>0</v>
      </c>
      <c r="H371" s="129" t="s">
        <v>135</v>
      </c>
      <c r="I371" s="31" t="s">
        <v>2730</v>
      </c>
      <c r="J371" s="31" t="s">
        <v>147</v>
      </c>
    </row>
    <row r="372" ht="18.95" customHeight="1" spans="1:10">
      <c r="A372" s="127" t="s">
        <v>135</v>
      </c>
      <c r="B372" s="97" t="s">
        <v>135</v>
      </c>
      <c r="C372" s="97" t="s">
        <v>730</v>
      </c>
      <c r="D372" s="90" t="s">
        <v>732</v>
      </c>
      <c r="E372" s="97" t="s">
        <v>147</v>
      </c>
      <c r="F372" s="42" t="s">
        <v>2729</v>
      </c>
      <c r="G372" s="133">
        <v>0</v>
      </c>
      <c r="H372" s="132" t="s">
        <v>135</v>
      </c>
      <c r="I372" s="31" t="s">
        <v>2730</v>
      </c>
      <c r="J372" s="31" t="s">
        <v>2730</v>
      </c>
    </row>
    <row r="373" ht="18.95" customHeight="1" spans="1:10">
      <c r="A373" s="127" t="s">
        <v>135</v>
      </c>
      <c r="B373" s="97" t="s">
        <v>135</v>
      </c>
      <c r="C373" s="97" t="s">
        <v>730</v>
      </c>
      <c r="D373" s="90" t="s">
        <v>733</v>
      </c>
      <c r="E373" s="97" t="s">
        <v>147</v>
      </c>
      <c r="F373" s="42" t="s">
        <v>2731</v>
      </c>
      <c r="G373" s="133">
        <v>0</v>
      </c>
      <c r="H373" s="132" t="s">
        <v>135</v>
      </c>
      <c r="I373" s="31" t="s">
        <v>2730</v>
      </c>
      <c r="J373" s="31" t="s">
        <v>2730</v>
      </c>
    </row>
    <row r="374" ht="18.95" customHeight="1" spans="1:10">
      <c r="A374" s="127" t="s">
        <v>135</v>
      </c>
      <c r="B374" s="97" t="s">
        <v>135</v>
      </c>
      <c r="C374" s="97" t="s">
        <v>730</v>
      </c>
      <c r="D374" s="90" t="s">
        <v>734</v>
      </c>
      <c r="E374" s="97" t="s">
        <v>147</v>
      </c>
      <c r="F374" s="42" t="s">
        <v>2915</v>
      </c>
      <c r="G374" s="133">
        <v>0</v>
      </c>
      <c r="H374" s="132" t="s">
        <v>135</v>
      </c>
      <c r="I374" s="31" t="s">
        <v>2730</v>
      </c>
      <c r="J374" s="31" t="s">
        <v>2730</v>
      </c>
    </row>
    <row r="375" ht="18.95" customHeight="1" spans="1:10">
      <c r="A375" s="127" t="s">
        <v>135</v>
      </c>
      <c r="B375" s="97" t="s">
        <v>135</v>
      </c>
      <c r="C375" s="97" t="s">
        <v>730</v>
      </c>
      <c r="D375" s="90" t="s">
        <v>736</v>
      </c>
      <c r="E375" s="97" t="s">
        <v>147</v>
      </c>
      <c r="F375" s="42" t="s">
        <v>2916</v>
      </c>
      <c r="G375" s="133">
        <v>0</v>
      </c>
      <c r="H375" s="132" t="s">
        <v>135</v>
      </c>
      <c r="I375" s="31" t="s">
        <v>2730</v>
      </c>
      <c r="J375" s="31" t="s">
        <v>2730</v>
      </c>
    </row>
    <row r="376" ht="18.95" customHeight="1" spans="1:10">
      <c r="A376" s="127" t="s">
        <v>135</v>
      </c>
      <c r="B376" s="97" t="s">
        <v>135</v>
      </c>
      <c r="C376" s="97" t="s">
        <v>730</v>
      </c>
      <c r="D376" s="90" t="s">
        <v>738</v>
      </c>
      <c r="E376" s="97" t="s">
        <v>147</v>
      </c>
      <c r="F376" s="42" t="s">
        <v>2917</v>
      </c>
      <c r="G376" s="133">
        <v>0</v>
      </c>
      <c r="H376" s="132" t="s">
        <v>135</v>
      </c>
      <c r="I376" s="31" t="s">
        <v>2730</v>
      </c>
      <c r="J376" s="31" t="s">
        <v>2730</v>
      </c>
    </row>
    <row r="377" ht="18.95" customHeight="1" spans="1:10">
      <c r="A377" s="127" t="s">
        <v>135</v>
      </c>
      <c r="B377" s="97" t="s">
        <v>135</v>
      </c>
      <c r="C377" s="97" t="s">
        <v>730</v>
      </c>
      <c r="D377" s="90" t="s">
        <v>740</v>
      </c>
      <c r="E377" s="97" t="s">
        <v>147</v>
      </c>
      <c r="F377" s="42" t="s">
        <v>2880</v>
      </c>
      <c r="G377" s="133">
        <v>0</v>
      </c>
      <c r="H377" s="132" t="s">
        <v>135</v>
      </c>
      <c r="I377" s="31" t="s">
        <v>2730</v>
      </c>
      <c r="J377" s="31" t="s">
        <v>2730</v>
      </c>
    </row>
    <row r="378" ht="18.95" customHeight="1" spans="1:10">
      <c r="A378" s="127" t="s">
        <v>135</v>
      </c>
      <c r="B378" s="97" t="s">
        <v>135</v>
      </c>
      <c r="C378" s="97" t="s">
        <v>730</v>
      </c>
      <c r="D378" s="90" t="s">
        <v>741</v>
      </c>
      <c r="E378" s="97" t="s">
        <v>147</v>
      </c>
      <c r="F378" s="42" t="s">
        <v>2918</v>
      </c>
      <c r="G378" s="131">
        <v>0</v>
      </c>
      <c r="H378" s="132" t="s">
        <v>135</v>
      </c>
      <c r="I378" s="31" t="s">
        <v>2730</v>
      </c>
      <c r="J378" s="31" t="s">
        <v>2730</v>
      </c>
    </row>
    <row r="379" ht="18.95" customHeight="1" spans="1:10">
      <c r="A379" s="127" t="s">
        <v>135</v>
      </c>
      <c r="B379" s="97" t="s">
        <v>563</v>
      </c>
      <c r="C379" s="97"/>
      <c r="D379" s="90" t="s">
        <v>743</v>
      </c>
      <c r="E379" s="97" t="s">
        <v>147</v>
      </c>
      <c r="F379" s="43" t="s">
        <v>2919</v>
      </c>
      <c r="G379" s="141">
        <v>103409</v>
      </c>
      <c r="H379" s="129">
        <v>0.015</v>
      </c>
      <c r="I379" s="31" t="s">
        <v>147</v>
      </c>
      <c r="J379" s="31" t="s">
        <v>147</v>
      </c>
    </row>
    <row r="380" ht="18.95" customHeight="1" spans="1:10">
      <c r="A380" s="127" t="s">
        <v>134</v>
      </c>
      <c r="B380" s="97" t="s">
        <v>135</v>
      </c>
      <c r="C380" s="97" t="s">
        <v>135</v>
      </c>
      <c r="D380" s="90" t="s">
        <v>745</v>
      </c>
      <c r="E380" s="97" t="s">
        <v>135</v>
      </c>
      <c r="F380" s="43" t="s">
        <v>746</v>
      </c>
      <c r="G380" s="128">
        <v>1091381</v>
      </c>
      <c r="H380" s="129">
        <v>0.048</v>
      </c>
      <c r="I380" s="31" t="s">
        <v>147</v>
      </c>
      <c r="J380" s="31" t="s">
        <v>147</v>
      </c>
    </row>
    <row r="381" ht="18.95" customHeight="1" spans="1:10">
      <c r="A381" s="127" t="s">
        <v>135</v>
      </c>
      <c r="B381" s="97" t="s">
        <v>745</v>
      </c>
      <c r="C381" s="97" t="s">
        <v>135</v>
      </c>
      <c r="D381" s="90" t="s">
        <v>747</v>
      </c>
      <c r="E381" s="97"/>
      <c r="F381" s="43" t="s">
        <v>748</v>
      </c>
      <c r="G381" s="128">
        <v>6512</v>
      </c>
      <c r="H381" s="129">
        <v>-0.169</v>
      </c>
      <c r="I381" s="31" t="s">
        <v>147</v>
      </c>
      <c r="J381" s="31" t="s">
        <v>147</v>
      </c>
    </row>
    <row r="382" ht="18.95" customHeight="1" spans="1:10">
      <c r="A382" s="127" t="s">
        <v>135</v>
      </c>
      <c r="B382" s="97" t="s">
        <v>135</v>
      </c>
      <c r="C382" s="97" t="s">
        <v>747</v>
      </c>
      <c r="D382" s="90" t="s">
        <v>749</v>
      </c>
      <c r="E382" s="97" t="s">
        <v>147</v>
      </c>
      <c r="F382" s="42" t="s">
        <v>2729</v>
      </c>
      <c r="G382" s="133">
        <v>2121</v>
      </c>
      <c r="H382" s="132">
        <v>0.439</v>
      </c>
      <c r="I382" s="31" t="s">
        <v>147</v>
      </c>
      <c r="J382" s="31" t="s">
        <v>147</v>
      </c>
    </row>
    <row r="383" ht="18.95" customHeight="1" spans="1:10">
      <c r="A383" s="127" t="s">
        <v>135</v>
      </c>
      <c r="B383" s="97" t="s">
        <v>135</v>
      </c>
      <c r="C383" s="97" t="s">
        <v>747</v>
      </c>
      <c r="D383" s="90" t="s">
        <v>750</v>
      </c>
      <c r="E383" s="97" t="s">
        <v>147</v>
      </c>
      <c r="F383" s="42" t="s">
        <v>2731</v>
      </c>
      <c r="G383" s="133">
        <v>1588</v>
      </c>
      <c r="H383" s="132">
        <v>-0.237</v>
      </c>
      <c r="I383" s="31" t="s">
        <v>147</v>
      </c>
      <c r="J383" s="31" t="s">
        <v>147</v>
      </c>
    </row>
    <row r="384" ht="18.95" customHeight="1" spans="1:10">
      <c r="A384" s="127" t="s">
        <v>135</v>
      </c>
      <c r="B384" s="97" t="s">
        <v>135</v>
      </c>
      <c r="C384" s="97" t="s">
        <v>747</v>
      </c>
      <c r="D384" s="90" t="s">
        <v>751</v>
      </c>
      <c r="E384" s="97" t="s">
        <v>147</v>
      </c>
      <c r="F384" s="42" t="s">
        <v>2732</v>
      </c>
      <c r="G384" s="133">
        <v>114</v>
      </c>
      <c r="H384" s="132">
        <v>0.019</v>
      </c>
      <c r="I384" s="31" t="s">
        <v>147</v>
      </c>
      <c r="J384" s="31" t="s">
        <v>147</v>
      </c>
    </row>
    <row r="385" ht="18.95" customHeight="1" spans="1:10">
      <c r="A385" s="127" t="s">
        <v>135</v>
      </c>
      <c r="B385" s="97" t="s">
        <v>135</v>
      </c>
      <c r="C385" s="97" t="s">
        <v>747</v>
      </c>
      <c r="D385" s="90" t="s">
        <v>752</v>
      </c>
      <c r="E385" s="97" t="s">
        <v>147</v>
      </c>
      <c r="F385" s="42" t="s">
        <v>2920</v>
      </c>
      <c r="G385" s="133">
        <v>2689</v>
      </c>
      <c r="H385" s="132">
        <v>-0.355</v>
      </c>
      <c r="I385" s="31" t="s">
        <v>147</v>
      </c>
      <c r="J385" s="31" t="s">
        <v>147</v>
      </c>
    </row>
    <row r="386" ht="18.95" customHeight="1" spans="1:10">
      <c r="A386" s="127" t="s">
        <v>135</v>
      </c>
      <c r="B386" s="97" t="s">
        <v>745</v>
      </c>
      <c r="C386" s="97" t="s">
        <v>135</v>
      </c>
      <c r="D386" s="90" t="s">
        <v>754</v>
      </c>
      <c r="E386" s="97"/>
      <c r="F386" s="43" t="s">
        <v>755</v>
      </c>
      <c r="G386" s="128">
        <v>785990</v>
      </c>
      <c r="H386" s="129">
        <v>0.062</v>
      </c>
      <c r="I386" s="31" t="s">
        <v>147</v>
      </c>
      <c r="J386" s="31" t="s">
        <v>147</v>
      </c>
    </row>
    <row r="387" ht="18.95" customHeight="1" spans="1:10">
      <c r="A387" s="127" t="s">
        <v>135</v>
      </c>
      <c r="B387" s="97" t="s">
        <v>135</v>
      </c>
      <c r="C387" s="97" t="s">
        <v>754</v>
      </c>
      <c r="D387" s="90" t="s">
        <v>756</v>
      </c>
      <c r="E387" s="97" t="s">
        <v>147</v>
      </c>
      <c r="F387" s="42" t="s">
        <v>2921</v>
      </c>
      <c r="G387" s="133">
        <v>12743</v>
      </c>
      <c r="H387" s="132">
        <v>0.142</v>
      </c>
      <c r="I387" s="31" t="s">
        <v>147</v>
      </c>
      <c r="J387" s="31" t="s">
        <v>147</v>
      </c>
    </row>
    <row r="388" ht="18.95" customHeight="1" spans="1:10">
      <c r="A388" s="127" t="s">
        <v>135</v>
      </c>
      <c r="B388" s="97" t="s">
        <v>135</v>
      </c>
      <c r="C388" s="97" t="s">
        <v>754</v>
      </c>
      <c r="D388" s="90" t="s">
        <v>758</v>
      </c>
      <c r="E388" s="97" t="s">
        <v>147</v>
      </c>
      <c r="F388" s="42" t="s">
        <v>2922</v>
      </c>
      <c r="G388" s="133">
        <v>195518</v>
      </c>
      <c r="H388" s="132">
        <v>0.011</v>
      </c>
      <c r="I388" s="31" t="s">
        <v>147</v>
      </c>
      <c r="J388" s="31" t="s">
        <v>147</v>
      </c>
    </row>
    <row r="389" ht="18.95" customHeight="1" spans="1:10">
      <c r="A389" s="127" t="s">
        <v>135</v>
      </c>
      <c r="B389" s="97" t="s">
        <v>135</v>
      </c>
      <c r="C389" s="97" t="s">
        <v>754</v>
      </c>
      <c r="D389" s="90" t="s">
        <v>760</v>
      </c>
      <c r="E389" s="97" t="s">
        <v>147</v>
      </c>
      <c r="F389" s="42" t="s">
        <v>2923</v>
      </c>
      <c r="G389" s="133">
        <v>130649</v>
      </c>
      <c r="H389" s="132">
        <v>0.008</v>
      </c>
      <c r="I389" s="31" t="s">
        <v>147</v>
      </c>
      <c r="J389" s="31" t="s">
        <v>147</v>
      </c>
    </row>
    <row r="390" ht="18.95" customHeight="1" spans="1:10">
      <c r="A390" s="127" t="s">
        <v>135</v>
      </c>
      <c r="B390" s="97" t="s">
        <v>135</v>
      </c>
      <c r="C390" s="97" t="s">
        <v>754</v>
      </c>
      <c r="D390" s="90" t="s">
        <v>762</v>
      </c>
      <c r="E390" s="97" t="s">
        <v>147</v>
      </c>
      <c r="F390" s="42" t="s">
        <v>2924</v>
      </c>
      <c r="G390" s="133">
        <v>15764</v>
      </c>
      <c r="H390" s="132">
        <v>0.128</v>
      </c>
      <c r="I390" s="31" t="s">
        <v>147</v>
      </c>
      <c r="J390" s="31" t="s">
        <v>147</v>
      </c>
    </row>
    <row r="391" ht="18.95" customHeight="1" spans="1:10">
      <c r="A391" s="137" t="s">
        <v>135</v>
      </c>
      <c r="B391" s="138" t="s">
        <v>135</v>
      </c>
      <c r="C391" s="138" t="s">
        <v>754</v>
      </c>
      <c r="D391" s="139" t="s">
        <v>764</v>
      </c>
      <c r="E391" s="138" t="s">
        <v>147</v>
      </c>
      <c r="F391" s="42" t="s">
        <v>2925</v>
      </c>
      <c r="G391" s="133">
        <v>420859</v>
      </c>
      <c r="H391" s="132">
        <v>0.148</v>
      </c>
      <c r="I391" s="31" t="s">
        <v>147</v>
      </c>
      <c r="J391" s="31" t="s">
        <v>147</v>
      </c>
    </row>
    <row r="392" ht="18.95" customHeight="1" spans="1:10">
      <c r="A392" s="127" t="s">
        <v>135</v>
      </c>
      <c r="B392" s="97" t="s">
        <v>135</v>
      </c>
      <c r="C392" s="97" t="s">
        <v>754</v>
      </c>
      <c r="D392" s="90" t="s">
        <v>766</v>
      </c>
      <c r="E392" s="97" t="s">
        <v>147</v>
      </c>
      <c r="F392" s="42" t="s">
        <v>2926</v>
      </c>
      <c r="G392" s="133">
        <v>0</v>
      </c>
      <c r="H392" s="132" t="s">
        <v>135</v>
      </c>
      <c r="I392" s="31" t="s">
        <v>2730</v>
      </c>
      <c r="J392" s="31" t="s">
        <v>147</v>
      </c>
    </row>
    <row r="393" ht="18.95" customHeight="1" spans="1:10">
      <c r="A393" s="127" t="s">
        <v>135</v>
      </c>
      <c r="B393" s="97" t="s">
        <v>135</v>
      </c>
      <c r="C393" s="97" t="s">
        <v>754</v>
      </c>
      <c r="D393" s="90" t="s">
        <v>768</v>
      </c>
      <c r="E393" s="97" t="s">
        <v>147</v>
      </c>
      <c r="F393" s="42" t="s">
        <v>2927</v>
      </c>
      <c r="G393" s="133">
        <v>0</v>
      </c>
      <c r="H393" s="132" t="s">
        <v>135</v>
      </c>
      <c r="I393" s="31" t="s">
        <v>2730</v>
      </c>
      <c r="J393" s="31" t="s">
        <v>147</v>
      </c>
    </row>
    <row r="394" ht="18.95" customHeight="1" spans="1:10">
      <c r="A394" s="137" t="s">
        <v>135</v>
      </c>
      <c r="B394" s="138"/>
      <c r="C394" s="138" t="s">
        <v>754</v>
      </c>
      <c r="D394" s="139" t="s">
        <v>770</v>
      </c>
      <c r="E394" s="138" t="s">
        <v>147</v>
      </c>
      <c r="F394" s="42" t="s">
        <v>2928</v>
      </c>
      <c r="G394" s="133">
        <v>10457</v>
      </c>
      <c r="H394" s="132">
        <v>-0.589</v>
      </c>
      <c r="I394" s="31" t="s">
        <v>147</v>
      </c>
      <c r="J394" s="31" t="s">
        <v>147</v>
      </c>
    </row>
    <row r="395" ht="18.95" customHeight="1" spans="1:10">
      <c r="A395" s="127" t="s">
        <v>135</v>
      </c>
      <c r="B395" s="469" t="s">
        <v>745</v>
      </c>
      <c r="C395" s="97"/>
      <c r="D395" s="90" t="s">
        <v>772</v>
      </c>
      <c r="E395" s="97"/>
      <c r="F395" s="48" t="s">
        <v>773</v>
      </c>
      <c r="G395" s="128">
        <v>113258</v>
      </c>
      <c r="H395" s="129">
        <v>0.008</v>
      </c>
      <c r="I395" s="31" t="s">
        <v>147</v>
      </c>
      <c r="J395" s="31" t="s">
        <v>147</v>
      </c>
    </row>
    <row r="396" ht="18.95" customHeight="1" spans="1:10">
      <c r="A396" s="127" t="s">
        <v>135</v>
      </c>
      <c r="B396" s="97" t="s">
        <v>135</v>
      </c>
      <c r="C396" s="97" t="s">
        <v>772</v>
      </c>
      <c r="D396" s="90" t="s">
        <v>774</v>
      </c>
      <c r="E396" s="97" t="s">
        <v>147</v>
      </c>
      <c r="F396" s="42" t="s">
        <v>2929</v>
      </c>
      <c r="G396" s="131">
        <v>0</v>
      </c>
      <c r="H396" s="132" t="s">
        <v>135</v>
      </c>
      <c r="I396" s="31" t="s">
        <v>2730</v>
      </c>
      <c r="J396" s="31" t="s">
        <v>147</v>
      </c>
    </row>
    <row r="397" ht="18.95" customHeight="1" spans="1:10">
      <c r="A397" s="127" t="s">
        <v>135</v>
      </c>
      <c r="B397" s="97" t="s">
        <v>135</v>
      </c>
      <c r="C397" s="97" t="s">
        <v>772</v>
      </c>
      <c r="D397" s="90" t="s">
        <v>776</v>
      </c>
      <c r="E397" s="97" t="s">
        <v>147</v>
      </c>
      <c r="F397" s="49" t="s">
        <v>2930</v>
      </c>
      <c r="G397" s="133">
        <v>53735</v>
      </c>
      <c r="H397" s="132">
        <v>0.143</v>
      </c>
      <c r="I397" s="31" t="s">
        <v>147</v>
      </c>
      <c r="J397" s="31" t="s">
        <v>147</v>
      </c>
    </row>
    <row r="398" ht="18.95" customHeight="1" spans="1:10">
      <c r="A398" s="127" t="s">
        <v>135</v>
      </c>
      <c r="B398" s="97" t="s">
        <v>135</v>
      </c>
      <c r="C398" s="97" t="s">
        <v>772</v>
      </c>
      <c r="D398" s="90" t="s">
        <v>778</v>
      </c>
      <c r="E398" s="97" t="s">
        <v>147</v>
      </c>
      <c r="F398" s="49" t="s">
        <v>2931</v>
      </c>
      <c r="G398" s="133">
        <v>19849</v>
      </c>
      <c r="H398" s="132">
        <v>0.123</v>
      </c>
      <c r="I398" s="31" t="s">
        <v>147</v>
      </c>
      <c r="J398" s="31" t="s">
        <v>147</v>
      </c>
    </row>
    <row r="399" ht="18.95" customHeight="1" spans="1:10">
      <c r="A399" s="127" t="s">
        <v>135</v>
      </c>
      <c r="B399" s="97" t="s">
        <v>135</v>
      </c>
      <c r="C399" s="97" t="s">
        <v>772</v>
      </c>
      <c r="D399" s="90" t="s">
        <v>780</v>
      </c>
      <c r="E399" s="97" t="s">
        <v>147</v>
      </c>
      <c r="F399" s="49" t="s">
        <v>2932</v>
      </c>
      <c r="G399" s="133">
        <v>0</v>
      </c>
      <c r="H399" s="132" t="s">
        <v>135</v>
      </c>
      <c r="I399" s="31" t="s">
        <v>2730</v>
      </c>
      <c r="J399" s="31" t="s">
        <v>147</v>
      </c>
    </row>
    <row r="400" ht="18.95" customHeight="1" spans="1:10">
      <c r="A400" s="127" t="s">
        <v>135</v>
      </c>
      <c r="B400" s="97" t="s">
        <v>135</v>
      </c>
      <c r="C400" s="97" t="s">
        <v>772</v>
      </c>
      <c r="D400" s="90" t="s">
        <v>782</v>
      </c>
      <c r="E400" s="97" t="s">
        <v>147</v>
      </c>
      <c r="F400" s="49" t="s">
        <v>2933</v>
      </c>
      <c r="G400" s="133">
        <v>39274</v>
      </c>
      <c r="H400" s="132">
        <v>-0.176</v>
      </c>
      <c r="I400" s="31" t="s">
        <v>147</v>
      </c>
      <c r="J400" s="31" t="s">
        <v>147</v>
      </c>
    </row>
    <row r="401" ht="18.95" customHeight="1" spans="1:10">
      <c r="A401" s="127" t="s">
        <v>135</v>
      </c>
      <c r="B401" s="97"/>
      <c r="C401" s="97" t="s">
        <v>772</v>
      </c>
      <c r="D401" s="90" t="s">
        <v>784</v>
      </c>
      <c r="E401" s="97" t="s">
        <v>147</v>
      </c>
      <c r="F401" s="49" t="s">
        <v>2934</v>
      </c>
      <c r="G401" s="131">
        <v>400</v>
      </c>
      <c r="H401" s="132" t="s">
        <v>135</v>
      </c>
      <c r="I401" s="31" t="s">
        <v>147</v>
      </c>
      <c r="J401" s="31" t="s">
        <v>147</v>
      </c>
    </row>
    <row r="402" ht="18.95" customHeight="1" spans="1:10">
      <c r="A402" s="127" t="s">
        <v>135</v>
      </c>
      <c r="B402" s="469" t="s">
        <v>745</v>
      </c>
      <c r="C402" s="97"/>
      <c r="D402" s="90" t="s">
        <v>786</v>
      </c>
      <c r="E402" s="97"/>
      <c r="F402" s="50" t="s">
        <v>787</v>
      </c>
      <c r="G402" s="128">
        <v>138</v>
      </c>
      <c r="H402" s="129">
        <v>-0.848</v>
      </c>
      <c r="I402" s="31" t="s">
        <v>147</v>
      </c>
      <c r="J402" s="31" t="s">
        <v>147</v>
      </c>
    </row>
    <row r="403" ht="18.95" customHeight="1" spans="1:10">
      <c r="A403" s="127" t="s">
        <v>135</v>
      </c>
      <c r="B403" s="97" t="s">
        <v>135</v>
      </c>
      <c r="C403" s="97" t="s">
        <v>786</v>
      </c>
      <c r="D403" s="90" t="s">
        <v>788</v>
      </c>
      <c r="E403" s="97" t="s">
        <v>147</v>
      </c>
      <c r="F403" s="49" t="s">
        <v>2935</v>
      </c>
      <c r="G403" s="133">
        <v>0</v>
      </c>
      <c r="H403" s="132" t="s">
        <v>135</v>
      </c>
      <c r="I403" s="31" t="s">
        <v>2730</v>
      </c>
      <c r="J403" s="31" t="s">
        <v>147</v>
      </c>
    </row>
    <row r="404" ht="18.95" customHeight="1" spans="1:10">
      <c r="A404" s="127" t="s">
        <v>135</v>
      </c>
      <c r="B404" s="97" t="s">
        <v>135</v>
      </c>
      <c r="C404" s="97" t="s">
        <v>786</v>
      </c>
      <c r="D404" s="90" t="s">
        <v>790</v>
      </c>
      <c r="E404" s="97" t="s">
        <v>147</v>
      </c>
      <c r="F404" s="49" t="s">
        <v>2936</v>
      </c>
      <c r="G404" s="133">
        <v>138</v>
      </c>
      <c r="H404" s="132">
        <v>0.916</v>
      </c>
      <c r="I404" s="31" t="s">
        <v>147</v>
      </c>
      <c r="J404" s="31" t="s">
        <v>147</v>
      </c>
    </row>
    <row r="405" ht="18.95" customHeight="1" spans="1:10">
      <c r="A405" s="127" t="s">
        <v>135</v>
      </c>
      <c r="B405" s="97" t="s">
        <v>135</v>
      </c>
      <c r="C405" s="97" t="s">
        <v>786</v>
      </c>
      <c r="D405" s="90" t="s">
        <v>792</v>
      </c>
      <c r="E405" s="97" t="s">
        <v>147</v>
      </c>
      <c r="F405" s="49" t="s">
        <v>2937</v>
      </c>
      <c r="G405" s="133">
        <v>0</v>
      </c>
      <c r="H405" s="132">
        <v>-1</v>
      </c>
      <c r="I405" s="31" t="s">
        <v>2730</v>
      </c>
      <c r="J405" s="31" t="s">
        <v>147</v>
      </c>
    </row>
    <row r="406" ht="18.95" customHeight="1" spans="1:10">
      <c r="A406" s="127" t="s">
        <v>135</v>
      </c>
      <c r="B406" s="97" t="s">
        <v>135</v>
      </c>
      <c r="C406" s="97" t="s">
        <v>786</v>
      </c>
      <c r="D406" s="90" t="s">
        <v>794</v>
      </c>
      <c r="E406" s="97" t="s">
        <v>147</v>
      </c>
      <c r="F406" s="49" t="s">
        <v>2938</v>
      </c>
      <c r="G406" s="133">
        <v>0</v>
      </c>
      <c r="H406" s="132" t="s">
        <v>135</v>
      </c>
      <c r="I406" s="31" t="s">
        <v>2730</v>
      </c>
      <c r="J406" s="31" t="s">
        <v>147</v>
      </c>
    </row>
    <row r="407" ht="18.95" customHeight="1" spans="1:10">
      <c r="A407" s="127" t="s">
        <v>135</v>
      </c>
      <c r="B407" s="97"/>
      <c r="C407" s="97" t="s">
        <v>786</v>
      </c>
      <c r="D407" s="90" t="s">
        <v>796</v>
      </c>
      <c r="E407" s="97" t="s">
        <v>147</v>
      </c>
      <c r="F407" s="49" t="s">
        <v>2939</v>
      </c>
      <c r="G407" s="133">
        <v>0</v>
      </c>
      <c r="H407" s="132" t="s">
        <v>135</v>
      </c>
      <c r="I407" s="31" t="s">
        <v>2730</v>
      </c>
      <c r="J407" s="31" t="s">
        <v>147</v>
      </c>
    </row>
    <row r="408" ht="18.95" customHeight="1" spans="1:10">
      <c r="A408" s="127" t="s">
        <v>135</v>
      </c>
      <c r="B408" s="469" t="s">
        <v>745</v>
      </c>
      <c r="C408" s="97"/>
      <c r="D408" s="90" t="s">
        <v>798</v>
      </c>
      <c r="E408" s="97"/>
      <c r="F408" s="50" t="s">
        <v>799</v>
      </c>
      <c r="G408" s="128">
        <v>2406</v>
      </c>
      <c r="H408" s="129">
        <v>0</v>
      </c>
      <c r="I408" s="31" t="s">
        <v>147</v>
      </c>
      <c r="J408" s="31" t="s">
        <v>147</v>
      </c>
    </row>
    <row r="409" ht="18.95" customHeight="1" spans="1:10">
      <c r="A409" s="127" t="s">
        <v>135</v>
      </c>
      <c r="B409" s="97" t="s">
        <v>135</v>
      </c>
      <c r="C409" s="97" t="s">
        <v>798</v>
      </c>
      <c r="D409" s="90" t="s">
        <v>800</v>
      </c>
      <c r="E409" s="97" t="s">
        <v>147</v>
      </c>
      <c r="F409" s="49" t="s">
        <v>2940</v>
      </c>
      <c r="G409" s="133">
        <v>2406</v>
      </c>
      <c r="H409" s="132">
        <v>0</v>
      </c>
      <c r="I409" s="31" t="s">
        <v>147</v>
      </c>
      <c r="J409" s="31" t="s">
        <v>147</v>
      </c>
    </row>
    <row r="410" ht="18.95" customHeight="1" spans="1:10">
      <c r="A410" s="127" t="s">
        <v>135</v>
      </c>
      <c r="B410" s="97" t="s">
        <v>135</v>
      </c>
      <c r="C410" s="97" t="s">
        <v>798</v>
      </c>
      <c r="D410" s="90" t="s">
        <v>802</v>
      </c>
      <c r="E410" s="97" t="s">
        <v>147</v>
      </c>
      <c r="F410" s="49" t="s">
        <v>2941</v>
      </c>
      <c r="G410" s="131">
        <v>0</v>
      </c>
      <c r="H410" s="132" t="s">
        <v>135</v>
      </c>
      <c r="I410" s="31" t="s">
        <v>2730</v>
      </c>
      <c r="J410" s="31" t="s">
        <v>147</v>
      </c>
    </row>
    <row r="411" ht="18.95" customHeight="1" spans="1:10">
      <c r="A411" s="127" t="s">
        <v>135</v>
      </c>
      <c r="B411" s="97"/>
      <c r="C411" s="97" t="s">
        <v>798</v>
      </c>
      <c r="D411" s="90" t="s">
        <v>804</v>
      </c>
      <c r="E411" s="97" t="s">
        <v>147</v>
      </c>
      <c r="F411" s="49" t="s">
        <v>2942</v>
      </c>
      <c r="G411" s="133">
        <v>0</v>
      </c>
      <c r="H411" s="132" t="s">
        <v>135</v>
      </c>
      <c r="I411" s="31" t="s">
        <v>2730</v>
      </c>
      <c r="J411" s="31" t="s">
        <v>147</v>
      </c>
    </row>
    <row r="412" ht="18.95" customHeight="1" spans="1:10">
      <c r="A412" s="127" t="s">
        <v>135</v>
      </c>
      <c r="B412" s="469" t="s">
        <v>745</v>
      </c>
      <c r="C412" s="97"/>
      <c r="D412" s="90" t="s">
        <v>806</v>
      </c>
      <c r="E412" s="97"/>
      <c r="F412" s="50" t="s">
        <v>807</v>
      </c>
      <c r="G412" s="128">
        <v>0</v>
      </c>
      <c r="H412" s="129" t="s">
        <v>135</v>
      </c>
      <c r="I412" s="31" t="s">
        <v>2730</v>
      </c>
      <c r="J412" s="31" t="s">
        <v>147</v>
      </c>
    </row>
    <row r="413" ht="18.95" customHeight="1" spans="1:10">
      <c r="A413" s="127" t="s">
        <v>135</v>
      </c>
      <c r="B413" s="97" t="s">
        <v>135</v>
      </c>
      <c r="C413" s="97" t="s">
        <v>806</v>
      </c>
      <c r="D413" s="90" t="s">
        <v>808</v>
      </c>
      <c r="E413" s="97" t="s">
        <v>147</v>
      </c>
      <c r="F413" s="49" t="s">
        <v>2943</v>
      </c>
      <c r="G413" s="133">
        <v>0</v>
      </c>
      <c r="H413" s="132" t="s">
        <v>135</v>
      </c>
      <c r="I413" s="31" t="s">
        <v>2730</v>
      </c>
      <c r="J413" s="31" t="s">
        <v>147</v>
      </c>
    </row>
    <row r="414" ht="18.95" customHeight="1" spans="1:10">
      <c r="A414" s="127" t="s">
        <v>135</v>
      </c>
      <c r="B414" s="97" t="s">
        <v>135</v>
      </c>
      <c r="C414" s="97" t="s">
        <v>806</v>
      </c>
      <c r="D414" s="90" t="s">
        <v>810</v>
      </c>
      <c r="E414" s="97" t="s">
        <v>147</v>
      </c>
      <c r="F414" s="49" t="s">
        <v>2944</v>
      </c>
      <c r="G414" s="133">
        <v>0</v>
      </c>
      <c r="H414" s="132" t="s">
        <v>135</v>
      </c>
      <c r="I414" s="31" t="s">
        <v>2730</v>
      </c>
      <c r="J414" s="31" t="s">
        <v>147</v>
      </c>
    </row>
    <row r="415" ht="18.95" customHeight="1" spans="1:10">
      <c r="A415" s="127" t="s">
        <v>135</v>
      </c>
      <c r="B415" s="97"/>
      <c r="C415" s="97" t="s">
        <v>806</v>
      </c>
      <c r="D415" s="90" t="s">
        <v>812</v>
      </c>
      <c r="E415" s="97" t="s">
        <v>147</v>
      </c>
      <c r="F415" s="49" t="s">
        <v>2945</v>
      </c>
      <c r="G415" s="133">
        <v>0</v>
      </c>
      <c r="H415" s="132" t="s">
        <v>135</v>
      </c>
      <c r="I415" s="31" t="s">
        <v>2730</v>
      </c>
      <c r="J415" s="31" t="s">
        <v>147</v>
      </c>
    </row>
    <row r="416" ht="18.95" customHeight="1" spans="1:10">
      <c r="A416" s="127" t="s">
        <v>135</v>
      </c>
      <c r="B416" s="469" t="s">
        <v>745</v>
      </c>
      <c r="C416" s="97"/>
      <c r="D416" s="90" t="s">
        <v>814</v>
      </c>
      <c r="E416" s="97"/>
      <c r="F416" s="50" t="s">
        <v>815</v>
      </c>
      <c r="G416" s="128">
        <v>6464</v>
      </c>
      <c r="H416" s="129">
        <v>0.257</v>
      </c>
      <c r="I416" s="31" t="s">
        <v>147</v>
      </c>
      <c r="J416" s="31" t="s">
        <v>147</v>
      </c>
    </row>
    <row r="417" ht="18.95" customHeight="1" spans="1:10">
      <c r="A417" s="127" t="s">
        <v>135</v>
      </c>
      <c r="B417" s="97" t="s">
        <v>135</v>
      </c>
      <c r="C417" s="97" t="s">
        <v>814</v>
      </c>
      <c r="D417" s="90" t="s">
        <v>816</v>
      </c>
      <c r="E417" s="97" t="s">
        <v>147</v>
      </c>
      <c r="F417" s="49" t="s">
        <v>2946</v>
      </c>
      <c r="G417" s="131">
        <v>6464</v>
      </c>
      <c r="H417" s="132">
        <v>0.257</v>
      </c>
      <c r="I417" s="31" t="s">
        <v>147</v>
      </c>
      <c r="J417" s="31" t="s">
        <v>147</v>
      </c>
    </row>
    <row r="418" ht="18.95" customHeight="1" spans="1:10">
      <c r="A418" s="127" t="s">
        <v>135</v>
      </c>
      <c r="B418" s="97" t="s">
        <v>135</v>
      </c>
      <c r="C418" s="97" t="s">
        <v>814</v>
      </c>
      <c r="D418" s="90" t="s">
        <v>818</v>
      </c>
      <c r="E418" s="97" t="s">
        <v>147</v>
      </c>
      <c r="F418" s="49" t="s">
        <v>2947</v>
      </c>
      <c r="G418" s="133">
        <v>0</v>
      </c>
      <c r="H418" s="132" t="s">
        <v>135</v>
      </c>
      <c r="I418" s="31" t="s">
        <v>2730</v>
      </c>
      <c r="J418" s="31" t="s">
        <v>147</v>
      </c>
    </row>
    <row r="419" ht="18.95" customHeight="1" spans="1:10">
      <c r="A419" s="127" t="s">
        <v>135</v>
      </c>
      <c r="B419" s="97"/>
      <c r="C419" s="97" t="s">
        <v>814</v>
      </c>
      <c r="D419" s="90" t="s">
        <v>820</v>
      </c>
      <c r="E419" s="97" t="s">
        <v>147</v>
      </c>
      <c r="F419" s="49" t="s">
        <v>2948</v>
      </c>
      <c r="G419" s="133">
        <v>0</v>
      </c>
      <c r="H419" s="132" t="s">
        <v>135</v>
      </c>
      <c r="I419" s="31" t="s">
        <v>2730</v>
      </c>
      <c r="J419" s="31" t="s">
        <v>147</v>
      </c>
    </row>
    <row r="420" ht="18.95" customHeight="1" spans="1:10">
      <c r="A420" s="127" t="s">
        <v>135</v>
      </c>
      <c r="B420" s="469" t="s">
        <v>745</v>
      </c>
      <c r="C420" s="97"/>
      <c r="D420" s="90" t="s">
        <v>822</v>
      </c>
      <c r="E420" s="97"/>
      <c r="F420" s="50" t="s">
        <v>823</v>
      </c>
      <c r="G420" s="128">
        <v>12375</v>
      </c>
      <c r="H420" s="129">
        <v>0.208</v>
      </c>
      <c r="I420" s="31" t="s">
        <v>147</v>
      </c>
      <c r="J420" s="31" t="s">
        <v>147</v>
      </c>
    </row>
    <row r="421" ht="18.95" customHeight="1" spans="1:10">
      <c r="A421" s="127" t="s">
        <v>135</v>
      </c>
      <c r="B421" s="97" t="s">
        <v>135</v>
      </c>
      <c r="C421" s="97" t="s">
        <v>822</v>
      </c>
      <c r="D421" s="90" t="s">
        <v>824</v>
      </c>
      <c r="E421" s="97" t="s">
        <v>147</v>
      </c>
      <c r="F421" s="49" t="s">
        <v>2949</v>
      </c>
      <c r="G421" s="133">
        <v>0</v>
      </c>
      <c r="H421" s="132" t="s">
        <v>135</v>
      </c>
      <c r="I421" s="31" t="s">
        <v>2730</v>
      </c>
      <c r="J421" s="31" t="s">
        <v>147</v>
      </c>
    </row>
    <row r="422" ht="18.95" customHeight="1" spans="1:10">
      <c r="A422" s="127" t="s">
        <v>135</v>
      </c>
      <c r="B422" s="97" t="s">
        <v>135</v>
      </c>
      <c r="C422" s="97" t="s">
        <v>822</v>
      </c>
      <c r="D422" s="90" t="s">
        <v>826</v>
      </c>
      <c r="E422" s="97" t="s">
        <v>147</v>
      </c>
      <c r="F422" s="49" t="s">
        <v>2950</v>
      </c>
      <c r="G422" s="133">
        <v>12366</v>
      </c>
      <c r="H422" s="132">
        <v>0.207</v>
      </c>
      <c r="I422" s="31" t="s">
        <v>147</v>
      </c>
      <c r="J422" s="31" t="s">
        <v>147</v>
      </c>
    </row>
    <row r="423" ht="18.95" customHeight="1" spans="1:10">
      <c r="A423" s="127" t="s">
        <v>135</v>
      </c>
      <c r="B423" s="97"/>
      <c r="C423" s="97" t="s">
        <v>822</v>
      </c>
      <c r="D423" s="90" t="s">
        <v>828</v>
      </c>
      <c r="E423" s="97" t="s">
        <v>147</v>
      </c>
      <c r="F423" s="49" t="s">
        <v>2951</v>
      </c>
      <c r="G423" s="131">
        <v>9</v>
      </c>
      <c r="H423" s="132" t="s">
        <v>135</v>
      </c>
      <c r="I423" s="31" t="s">
        <v>147</v>
      </c>
      <c r="J423" s="31" t="s">
        <v>147</v>
      </c>
    </row>
    <row r="424" ht="18.95" customHeight="1" spans="1:10">
      <c r="A424" s="127" t="s">
        <v>135</v>
      </c>
      <c r="B424" s="97" t="s">
        <v>135</v>
      </c>
      <c r="C424" s="97" t="s">
        <v>822</v>
      </c>
      <c r="D424" s="90" t="s">
        <v>830</v>
      </c>
      <c r="E424" s="97" t="s">
        <v>147</v>
      </c>
      <c r="F424" s="49" t="s">
        <v>2952</v>
      </c>
      <c r="G424" s="133">
        <v>0</v>
      </c>
      <c r="H424" s="132">
        <v>-1</v>
      </c>
      <c r="I424" s="31" t="s">
        <v>2730</v>
      </c>
      <c r="J424" s="31" t="s">
        <v>147</v>
      </c>
    </row>
    <row r="425" ht="18.95" customHeight="1" spans="1:10">
      <c r="A425" s="127" t="s">
        <v>135</v>
      </c>
      <c r="B425" s="97" t="s">
        <v>135</v>
      </c>
      <c r="C425" s="97" t="s">
        <v>822</v>
      </c>
      <c r="D425" s="90" t="s">
        <v>832</v>
      </c>
      <c r="E425" s="97" t="s">
        <v>147</v>
      </c>
      <c r="F425" s="49" t="s">
        <v>2953</v>
      </c>
      <c r="G425" s="133">
        <v>0</v>
      </c>
      <c r="H425" s="132">
        <v>-1</v>
      </c>
      <c r="I425" s="31" t="s">
        <v>2730</v>
      </c>
      <c r="J425" s="31" t="s">
        <v>147</v>
      </c>
    </row>
    <row r="426" ht="18.95" customHeight="1" spans="1:10">
      <c r="A426" s="127" t="s">
        <v>135</v>
      </c>
      <c r="B426" s="469" t="s">
        <v>745</v>
      </c>
      <c r="C426" s="97"/>
      <c r="D426" s="90" t="s">
        <v>834</v>
      </c>
      <c r="E426" s="97"/>
      <c r="F426" s="50" t="s">
        <v>835</v>
      </c>
      <c r="G426" s="128">
        <v>163000</v>
      </c>
      <c r="H426" s="129">
        <v>1.268</v>
      </c>
      <c r="I426" s="31" t="s">
        <v>147</v>
      </c>
      <c r="J426" s="31" t="s">
        <v>147</v>
      </c>
    </row>
    <row r="427" ht="18.95" customHeight="1" spans="1:10">
      <c r="A427" s="127" t="s">
        <v>135</v>
      </c>
      <c r="B427" s="97" t="s">
        <v>135</v>
      </c>
      <c r="C427" s="97" t="s">
        <v>834</v>
      </c>
      <c r="D427" s="90" t="s">
        <v>836</v>
      </c>
      <c r="E427" s="97" t="s">
        <v>147</v>
      </c>
      <c r="F427" s="49" t="s">
        <v>2954</v>
      </c>
      <c r="G427" s="131">
        <v>85000</v>
      </c>
      <c r="H427" s="132" t="s">
        <v>135</v>
      </c>
      <c r="I427" s="31" t="s">
        <v>147</v>
      </c>
      <c r="J427" s="31" t="s">
        <v>147</v>
      </c>
    </row>
    <row r="428" ht="18.95" customHeight="1" spans="1:10">
      <c r="A428" s="127" t="s">
        <v>135</v>
      </c>
      <c r="B428" s="97" t="s">
        <v>135</v>
      </c>
      <c r="C428" s="97" t="s">
        <v>834</v>
      </c>
      <c r="D428" s="90" t="s">
        <v>838</v>
      </c>
      <c r="E428" s="97" t="s">
        <v>147</v>
      </c>
      <c r="F428" s="49" t="s">
        <v>2955</v>
      </c>
      <c r="G428" s="133">
        <v>78000</v>
      </c>
      <c r="H428" s="132" t="s">
        <v>135</v>
      </c>
      <c r="I428" s="31" t="s">
        <v>147</v>
      </c>
      <c r="J428" s="31" t="s">
        <v>147</v>
      </c>
    </row>
    <row r="429" ht="18.95" customHeight="1" spans="1:10">
      <c r="A429" s="127" t="s">
        <v>135</v>
      </c>
      <c r="B429" s="97" t="s">
        <v>135</v>
      </c>
      <c r="C429" s="97" t="s">
        <v>834</v>
      </c>
      <c r="D429" s="90" t="s">
        <v>840</v>
      </c>
      <c r="E429" s="97" t="s">
        <v>147</v>
      </c>
      <c r="F429" s="49" t="s">
        <v>2956</v>
      </c>
      <c r="G429" s="133">
        <v>0</v>
      </c>
      <c r="H429" s="132" t="s">
        <v>135</v>
      </c>
      <c r="I429" s="31" t="s">
        <v>2730</v>
      </c>
      <c r="J429" s="31" t="s">
        <v>147</v>
      </c>
    </row>
    <row r="430" ht="18.95" customHeight="1" spans="1:10">
      <c r="A430" s="127" t="s">
        <v>135</v>
      </c>
      <c r="B430" s="97"/>
      <c r="C430" s="97" t="s">
        <v>834</v>
      </c>
      <c r="D430" s="90" t="s">
        <v>842</v>
      </c>
      <c r="E430" s="97" t="s">
        <v>147</v>
      </c>
      <c r="F430" s="49" t="s">
        <v>2957</v>
      </c>
      <c r="G430" s="133">
        <v>0</v>
      </c>
      <c r="H430" s="132" t="s">
        <v>135</v>
      </c>
      <c r="I430" s="31" t="s">
        <v>2730</v>
      </c>
      <c r="J430" s="31" t="s">
        <v>147</v>
      </c>
    </row>
    <row r="431" ht="18.95" customHeight="1" spans="1:10">
      <c r="A431" s="127"/>
      <c r="B431" s="97" t="s">
        <v>135</v>
      </c>
      <c r="C431" s="97" t="s">
        <v>834</v>
      </c>
      <c r="D431" s="90" t="s">
        <v>844</v>
      </c>
      <c r="E431" s="97" t="s">
        <v>147</v>
      </c>
      <c r="F431" s="49" t="s">
        <v>2958</v>
      </c>
      <c r="G431" s="131">
        <v>0</v>
      </c>
      <c r="H431" s="132">
        <v>-1</v>
      </c>
      <c r="I431" s="31" t="s">
        <v>2730</v>
      </c>
      <c r="J431" s="31" t="s">
        <v>147</v>
      </c>
    </row>
    <row r="432" ht="18.95" customHeight="1" spans="1:10">
      <c r="A432" s="127" t="s">
        <v>135</v>
      </c>
      <c r="B432" s="97"/>
      <c r="C432" s="97" t="s">
        <v>834</v>
      </c>
      <c r="D432" s="90" t="s">
        <v>846</v>
      </c>
      <c r="E432" s="97" t="s">
        <v>147</v>
      </c>
      <c r="F432" s="49" t="s">
        <v>2959</v>
      </c>
      <c r="G432" s="133">
        <v>0</v>
      </c>
      <c r="H432" s="132" t="s">
        <v>135</v>
      </c>
      <c r="I432" s="31" t="s">
        <v>2730</v>
      </c>
      <c r="J432" s="31" t="s">
        <v>147</v>
      </c>
    </row>
    <row r="433" ht="18.95" customHeight="1" spans="1:10">
      <c r="A433" s="127" t="s">
        <v>135</v>
      </c>
      <c r="B433" s="469" t="s">
        <v>745</v>
      </c>
      <c r="C433" s="97"/>
      <c r="D433" s="90" t="s">
        <v>848</v>
      </c>
      <c r="E433" s="97" t="s">
        <v>147</v>
      </c>
      <c r="F433" s="50" t="s">
        <v>2960</v>
      </c>
      <c r="G433" s="141">
        <v>1238</v>
      </c>
      <c r="H433" s="129" t="s">
        <v>135</v>
      </c>
      <c r="I433" s="31" t="s">
        <v>147</v>
      </c>
      <c r="J433" s="31" t="s">
        <v>147</v>
      </c>
    </row>
    <row r="434" ht="18.95" customHeight="1" spans="1:10">
      <c r="A434" s="127" t="s">
        <v>134</v>
      </c>
      <c r="B434" s="97" t="s">
        <v>135</v>
      </c>
      <c r="C434" s="97"/>
      <c r="D434" s="90" t="s">
        <v>850</v>
      </c>
      <c r="E434" s="97"/>
      <c r="F434" s="50" t="s">
        <v>851</v>
      </c>
      <c r="G434" s="128">
        <v>196616</v>
      </c>
      <c r="H434" s="129">
        <v>0.06</v>
      </c>
      <c r="I434" s="31" t="s">
        <v>147</v>
      </c>
      <c r="J434" s="31" t="s">
        <v>147</v>
      </c>
    </row>
    <row r="435" ht="18.95" customHeight="1" spans="1:10">
      <c r="A435" s="127" t="s">
        <v>135</v>
      </c>
      <c r="B435" s="469" t="s">
        <v>850</v>
      </c>
      <c r="C435" s="97"/>
      <c r="D435" s="90" t="s">
        <v>852</v>
      </c>
      <c r="E435" s="97"/>
      <c r="F435" s="25" t="s">
        <v>853</v>
      </c>
      <c r="G435" s="128">
        <v>1539</v>
      </c>
      <c r="H435" s="129">
        <v>0.488</v>
      </c>
      <c r="I435" s="31" t="s">
        <v>147</v>
      </c>
      <c r="J435" s="31" t="s">
        <v>147</v>
      </c>
    </row>
    <row r="436" ht="18.95" customHeight="1" spans="1:10">
      <c r="A436" s="127" t="s">
        <v>135</v>
      </c>
      <c r="B436" s="97" t="s">
        <v>135</v>
      </c>
      <c r="C436" s="97" t="s">
        <v>852</v>
      </c>
      <c r="D436" s="90" t="s">
        <v>854</v>
      </c>
      <c r="E436" s="97" t="s">
        <v>147</v>
      </c>
      <c r="F436" s="49" t="s">
        <v>2729</v>
      </c>
      <c r="G436" s="133">
        <v>1108</v>
      </c>
      <c r="H436" s="132">
        <v>0.452</v>
      </c>
      <c r="I436" s="31" t="s">
        <v>147</v>
      </c>
      <c r="J436" s="31" t="s">
        <v>147</v>
      </c>
    </row>
    <row r="437" ht="18.95" customHeight="1" spans="1:10">
      <c r="A437" s="127" t="s">
        <v>135</v>
      </c>
      <c r="B437" s="97"/>
      <c r="C437" s="97" t="s">
        <v>852</v>
      </c>
      <c r="D437" s="90" t="s">
        <v>855</v>
      </c>
      <c r="E437" s="97" t="s">
        <v>147</v>
      </c>
      <c r="F437" s="49" t="s">
        <v>2731</v>
      </c>
      <c r="G437" s="133">
        <v>0</v>
      </c>
      <c r="H437" s="132" t="s">
        <v>135</v>
      </c>
      <c r="I437" s="31" t="s">
        <v>2730</v>
      </c>
      <c r="J437" s="31" t="s">
        <v>147</v>
      </c>
    </row>
    <row r="438" ht="18.95" customHeight="1" spans="1:10">
      <c r="A438" s="127" t="s">
        <v>135</v>
      </c>
      <c r="B438" s="97" t="s">
        <v>135</v>
      </c>
      <c r="C438" s="97" t="s">
        <v>852</v>
      </c>
      <c r="D438" s="90" t="s">
        <v>856</v>
      </c>
      <c r="E438" s="97" t="s">
        <v>147</v>
      </c>
      <c r="F438" s="32" t="s">
        <v>2732</v>
      </c>
      <c r="G438" s="133">
        <v>235</v>
      </c>
      <c r="H438" s="132">
        <v>0.118</v>
      </c>
      <c r="I438" s="31" t="s">
        <v>147</v>
      </c>
      <c r="J438" s="31" t="s">
        <v>147</v>
      </c>
    </row>
    <row r="439" ht="18.95" customHeight="1" spans="1:10">
      <c r="A439" s="127" t="s">
        <v>135</v>
      </c>
      <c r="B439" s="97" t="s">
        <v>135</v>
      </c>
      <c r="C439" s="97" t="s">
        <v>852</v>
      </c>
      <c r="D439" s="90" t="s">
        <v>857</v>
      </c>
      <c r="E439" s="97" t="s">
        <v>147</v>
      </c>
      <c r="F439" s="49" t="s">
        <v>2961</v>
      </c>
      <c r="G439" s="133">
        <v>196</v>
      </c>
      <c r="H439" s="132">
        <v>2.241</v>
      </c>
      <c r="I439" s="31" t="s">
        <v>147</v>
      </c>
      <c r="J439" s="31" t="s">
        <v>147</v>
      </c>
    </row>
    <row r="440" ht="18.95" customHeight="1" spans="1:10">
      <c r="A440" s="127" t="s">
        <v>135</v>
      </c>
      <c r="B440" s="469" t="s">
        <v>850</v>
      </c>
      <c r="C440" s="97"/>
      <c r="D440" s="90" t="s">
        <v>859</v>
      </c>
      <c r="E440" s="97"/>
      <c r="F440" s="25" t="s">
        <v>860</v>
      </c>
      <c r="G440" s="128">
        <v>11150</v>
      </c>
      <c r="H440" s="129">
        <v>0.174</v>
      </c>
      <c r="I440" s="31" t="s">
        <v>147</v>
      </c>
      <c r="J440" s="31" t="s">
        <v>147</v>
      </c>
    </row>
    <row r="441" ht="18.95" customHeight="1" spans="1:10">
      <c r="A441" s="127" t="s">
        <v>135</v>
      </c>
      <c r="B441" s="97" t="s">
        <v>135</v>
      </c>
      <c r="C441" s="97" t="s">
        <v>859</v>
      </c>
      <c r="D441" s="90" t="s">
        <v>861</v>
      </c>
      <c r="E441" s="97" t="s">
        <v>147</v>
      </c>
      <c r="F441" s="49" t="s">
        <v>2962</v>
      </c>
      <c r="G441" s="131">
        <v>0</v>
      </c>
      <c r="H441" s="132" t="s">
        <v>135</v>
      </c>
      <c r="I441" s="31" t="s">
        <v>2730</v>
      </c>
      <c r="J441" s="31" t="s">
        <v>147</v>
      </c>
    </row>
    <row r="442" ht="18.95" customHeight="1" spans="1:10">
      <c r="A442" s="127" t="s">
        <v>135</v>
      </c>
      <c r="B442" s="97" t="s">
        <v>135</v>
      </c>
      <c r="C442" s="97" t="s">
        <v>859</v>
      </c>
      <c r="D442" s="90" t="s">
        <v>863</v>
      </c>
      <c r="E442" s="97" t="s">
        <v>147</v>
      </c>
      <c r="F442" s="49" t="s">
        <v>2963</v>
      </c>
      <c r="G442" s="133">
        <v>0</v>
      </c>
      <c r="H442" s="132" t="s">
        <v>135</v>
      </c>
      <c r="I442" s="31" t="s">
        <v>2730</v>
      </c>
      <c r="J442" s="31" t="s">
        <v>147</v>
      </c>
    </row>
    <row r="443" ht="18.95" customHeight="1" spans="1:10">
      <c r="A443" s="127" t="s">
        <v>135</v>
      </c>
      <c r="B443" s="97" t="s">
        <v>135</v>
      </c>
      <c r="C443" s="97" t="s">
        <v>859</v>
      </c>
      <c r="D443" s="90" t="s">
        <v>865</v>
      </c>
      <c r="E443" s="97" t="s">
        <v>147</v>
      </c>
      <c r="F443" s="49" t="s">
        <v>2964</v>
      </c>
      <c r="G443" s="133">
        <v>0</v>
      </c>
      <c r="H443" s="132" t="s">
        <v>135</v>
      </c>
      <c r="I443" s="31" t="s">
        <v>2730</v>
      </c>
      <c r="J443" s="31" t="s">
        <v>147</v>
      </c>
    </row>
    <row r="444" ht="18.95" customHeight="1" spans="1:10">
      <c r="A444" s="127" t="s">
        <v>135</v>
      </c>
      <c r="B444" s="97" t="s">
        <v>135</v>
      </c>
      <c r="C444" s="97" t="s">
        <v>859</v>
      </c>
      <c r="D444" s="90" t="s">
        <v>867</v>
      </c>
      <c r="E444" s="97" t="s">
        <v>147</v>
      </c>
      <c r="F444" s="49" t="s">
        <v>2965</v>
      </c>
      <c r="G444" s="133">
        <v>3550</v>
      </c>
      <c r="H444" s="132">
        <v>0.775</v>
      </c>
      <c r="I444" s="31" t="s">
        <v>147</v>
      </c>
      <c r="J444" s="31" t="s">
        <v>147</v>
      </c>
    </row>
    <row r="445" ht="18.95" customHeight="1" spans="1:10">
      <c r="A445" s="127" t="s">
        <v>135</v>
      </c>
      <c r="B445" s="97" t="s">
        <v>135</v>
      </c>
      <c r="C445" s="97" t="s">
        <v>859</v>
      </c>
      <c r="D445" s="90" t="s">
        <v>869</v>
      </c>
      <c r="E445" s="97" t="s">
        <v>147</v>
      </c>
      <c r="F445" s="49" t="s">
        <v>2966</v>
      </c>
      <c r="G445" s="133">
        <v>0</v>
      </c>
      <c r="H445" s="132" t="s">
        <v>135</v>
      </c>
      <c r="I445" s="31" t="s">
        <v>2730</v>
      </c>
      <c r="J445" s="31" t="s">
        <v>147</v>
      </c>
    </row>
    <row r="446" ht="18.95" customHeight="1" spans="1:10">
      <c r="A446" s="127" t="s">
        <v>135</v>
      </c>
      <c r="B446" s="97"/>
      <c r="C446" s="97" t="s">
        <v>859</v>
      </c>
      <c r="D446" s="90" t="s">
        <v>871</v>
      </c>
      <c r="E446" s="97" t="s">
        <v>147</v>
      </c>
      <c r="F446" s="49" t="s">
        <v>2967</v>
      </c>
      <c r="G446" s="133">
        <v>4100</v>
      </c>
      <c r="H446" s="132">
        <v>0.025</v>
      </c>
      <c r="I446" s="31" t="s">
        <v>147</v>
      </c>
      <c r="J446" s="31" t="s">
        <v>147</v>
      </c>
    </row>
    <row r="447" ht="18.95" customHeight="1" spans="1:10">
      <c r="A447" s="127" t="s">
        <v>135</v>
      </c>
      <c r="B447" s="97" t="s">
        <v>135</v>
      </c>
      <c r="C447" s="97" t="s">
        <v>859</v>
      </c>
      <c r="D447" s="90" t="s">
        <v>873</v>
      </c>
      <c r="E447" s="97" t="s">
        <v>147</v>
      </c>
      <c r="F447" s="49" t="s">
        <v>2968</v>
      </c>
      <c r="G447" s="133">
        <v>0</v>
      </c>
      <c r="H447" s="132" t="s">
        <v>135</v>
      </c>
      <c r="I447" s="31" t="s">
        <v>2730</v>
      </c>
      <c r="J447" s="31" t="s">
        <v>147</v>
      </c>
    </row>
    <row r="448" ht="18.95" customHeight="1" spans="1:10">
      <c r="A448" s="127" t="s">
        <v>135</v>
      </c>
      <c r="B448" s="97" t="s">
        <v>135</v>
      </c>
      <c r="C448" s="97" t="s">
        <v>859</v>
      </c>
      <c r="D448" s="90" t="s">
        <v>875</v>
      </c>
      <c r="E448" s="97" t="s">
        <v>147</v>
      </c>
      <c r="F448" s="49" t="s">
        <v>2969</v>
      </c>
      <c r="G448" s="133">
        <v>3500</v>
      </c>
      <c r="H448" s="132">
        <v>0</v>
      </c>
      <c r="I448" s="31" t="s">
        <v>147</v>
      </c>
      <c r="J448" s="31" t="s">
        <v>147</v>
      </c>
    </row>
    <row r="449" ht="18.95" customHeight="1" spans="1:10">
      <c r="A449" s="127" t="s">
        <v>135</v>
      </c>
      <c r="B449" s="469" t="s">
        <v>850</v>
      </c>
      <c r="C449" s="97"/>
      <c r="D449" s="90" t="s">
        <v>877</v>
      </c>
      <c r="E449" s="97"/>
      <c r="F449" s="48" t="s">
        <v>878</v>
      </c>
      <c r="G449" s="128">
        <v>21337</v>
      </c>
      <c r="H449" s="129">
        <v>0.062</v>
      </c>
      <c r="I449" s="31" t="s">
        <v>147</v>
      </c>
      <c r="J449" s="31" t="s">
        <v>147</v>
      </c>
    </row>
    <row r="450" ht="18.95" customHeight="1" spans="1:10">
      <c r="A450" s="127" t="s">
        <v>135</v>
      </c>
      <c r="B450" s="97" t="s">
        <v>135</v>
      </c>
      <c r="C450" s="97" t="s">
        <v>877</v>
      </c>
      <c r="D450" s="90" t="s">
        <v>879</v>
      </c>
      <c r="E450" s="97" t="s">
        <v>147</v>
      </c>
      <c r="F450" s="49" t="s">
        <v>2962</v>
      </c>
      <c r="G450" s="131">
        <v>15037</v>
      </c>
      <c r="H450" s="132">
        <v>0.09</v>
      </c>
      <c r="I450" s="31" t="s">
        <v>147</v>
      </c>
      <c r="J450" s="31" t="s">
        <v>147</v>
      </c>
    </row>
    <row r="451" ht="18.95" customHeight="1" spans="1:10">
      <c r="A451" s="127" t="s">
        <v>135</v>
      </c>
      <c r="B451" s="97" t="s">
        <v>135</v>
      </c>
      <c r="C451" s="97" t="s">
        <v>877</v>
      </c>
      <c r="D451" s="90" t="s">
        <v>880</v>
      </c>
      <c r="E451" s="97" t="s">
        <v>147</v>
      </c>
      <c r="F451" s="49" t="s">
        <v>2970</v>
      </c>
      <c r="G451" s="133">
        <v>6300</v>
      </c>
      <c r="H451" s="132">
        <v>0</v>
      </c>
      <c r="I451" s="31" t="s">
        <v>147</v>
      </c>
      <c r="J451" s="31" t="s">
        <v>147</v>
      </c>
    </row>
    <row r="452" ht="18.95" customHeight="1" spans="1:10">
      <c r="A452" s="127" t="s">
        <v>135</v>
      </c>
      <c r="B452" s="97"/>
      <c r="C452" s="97" t="s">
        <v>877</v>
      </c>
      <c r="D452" s="90" t="s">
        <v>882</v>
      </c>
      <c r="E452" s="97" t="s">
        <v>147</v>
      </c>
      <c r="F452" s="49" t="s">
        <v>2971</v>
      </c>
      <c r="G452" s="133">
        <v>0</v>
      </c>
      <c r="H452" s="132" t="s">
        <v>135</v>
      </c>
      <c r="I452" s="31" t="s">
        <v>2730</v>
      </c>
      <c r="J452" s="31" t="s">
        <v>147</v>
      </c>
    </row>
    <row r="453" ht="18.95" customHeight="1" spans="1:10">
      <c r="A453" s="127" t="s">
        <v>135</v>
      </c>
      <c r="B453" s="97" t="s">
        <v>135</v>
      </c>
      <c r="C453" s="97" t="s">
        <v>877</v>
      </c>
      <c r="D453" s="90" t="s">
        <v>884</v>
      </c>
      <c r="E453" s="97" t="s">
        <v>147</v>
      </c>
      <c r="F453" s="49" t="s">
        <v>2972</v>
      </c>
      <c r="G453" s="133">
        <v>0</v>
      </c>
      <c r="H453" s="132" t="s">
        <v>135</v>
      </c>
      <c r="I453" s="31" t="s">
        <v>2730</v>
      </c>
      <c r="J453" s="31" t="s">
        <v>147</v>
      </c>
    </row>
    <row r="454" ht="18.95" customHeight="1" spans="1:10">
      <c r="A454" s="127" t="s">
        <v>135</v>
      </c>
      <c r="B454" s="97" t="s">
        <v>135</v>
      </c>
      <c r="C454" s="97" t="s">
        <v>877</v>
      </c>
      <c r="D454" s="90" t="s">
        <v>886</v>
      </c>
      <c r="E454" s="97" t="s">
        <v>147</v>
      </c>
      <c r="F454" s="49" t="s">
        <v>2973</v>
      </c>
      <c r="G454" s="133">
        <v>0</v>
      </c>
      <c r="H454" s="132" t="s">
        <v>135</v>
      </c>
      <c r="I454" s="31" t="s">
        <v>2730</v>
      </c>
      <c r="J454" s="31" t="s">
        <v>147</v>
      </c>
    </row>
    <row r="455" ht="18.95" customHeight="1" spans="1:10">
      <c r="A455" s="127" t="s">
        <v>135</v>
      </c>
      <c r="B455" s="469" t="s">
        <v>850</v>
      </c>
      <c r="C455" s="97"/>
      <c r="D455" s="90" t="s">
        <v>888</v>
      </c>
      <c r="E455" s="97"/>
      <c r="F455" s="50" t="s">
        <v>889</v>
      </c>
      <c r="G455" s="128">
        <v>71707</v>
      </c>
      <c r="H455" s="129">
        <v>-0.015</v>
      </c>
      <c r="I455" s="31" t="s">
        <v>147</v>
      </c>
      <c r="J455" s="31" t="s">
        <v>147</v>
      </c>
    </row>
    <row r="456" ht="18.95" customHeight="1" spans="1:10">
      <c r="A456" s="127" t="s">
        <v>135</v>
      </c>
      <c r="B456" s="97" t="s">
        <v>135</v>
      </c>
      <c r="C456" s="97" t="s">
        <v>888</v>
      </c>
      <c r="D456" s="90" t="s">
        <v>890</v>
      </c>
      <c r="E456" s="97" t="s">
        <v>147</v>
      </c>
      <c r="F456" s="49" t="s">
        <v>2962</v>
      </c>
      <c r="G456" s="133">
        <v>2007</v>
      </c>
      <c r="H456" s="132">
        <v>0.03</v>
      </c>
      <c r="I456" s="31" t="s">
        <v>147</v>
      </c>
      <c r="J456" s="31" t="s">
        <v>147</v>
      </c>
    </row>
    <row r="457" ht="18.95" customHeight="1" spans="1:10">
      <c r="A457" s="127" t="s">
        <v>135</v>
      </c>
      <c r="B457" s="97" t="s">
        <v>135</v>
      </c>
      <c r="C457" s="97" t="s">
        <v>888</v>
      </c>
      <c r="D457" s="90" t="s">
        <v>891</v>
      </c>
      <c r="E457" s="97" t="s">
        <v>147</v>
      </c>
      <c r="F457" s="49" t="s">
        <v>2974</v>
      </c>
      <c r="G457" s="133">
        <v>45000</v>
      </c>
      <c r="H457" s="132">
        <v>-0.066</v>
      </c>
      <c r="I457" s="31" t="s">
        <v>147</v>
      </c>
      <c r="J457" s="31" t="s">
        <v>147</v>
      </c>
    </row>
    <row r="458" ht="18.95" customHeight="1" spans="1:10">
      <c r="A458" s="127" t="s">
        <v>135</v>
      </c>
      <c r="B458" s="97"/>
      <c r="C458" s="97" t="s">
        <v>888</v>
      </c>
      <c r="D458" s="90" t="s">
        <v>893</v>
      </c>
      <c r="E458" s="97" t="s">
        <v>147</v>
      </c>
      <c r="F458" s="49" t="s">
        <v>2975</v>
      </c>
      <c r="G458" s="133">
        <v>8700</v>
      </c>
      <c r="H458" s="132">
        <v>-0.25</v>
      </c>
      <c r="I458" s="31" t="s">
        <v>147</v>
      </c>
      <c r="J458" s="31" t="s">
        <v>147</v>
      </c>
    </row>
    <row r="459" ht="18.95" customHeight="1" spans="1:10">
      <c r="A459" s="127" t="s">
        <v>135</v>
      </c>
      <c r="B459" s="97" t="s">
        <v>135</v>
      </c>
      <c r="C459" s="97" t="s">
        <v>888</v>
      </c>
      <c r="D459" s="90" t="s">
        <v>895</v>
      </c>
      <c r="E459" s="97" t="s">
        <v>147</v>
      </c>
      <c r="F459" s="49" t="s">
        <v>2976</v>
      </c>
      <c r="G459" s="133">
        <v>9500</v>
      </c>
      <c r="H459" s="132">
        <v>9.556</v>
      </c>
      <c r="I459" s="31" t="s">
        <v>147</v>
      </c>
      <c r="J459" s="31" t="s">
        <v>147</v>
      </c>
    </row>
    <row r="460" ht="18.95" customHeight="1" spans="1:10">
      <c r="A460" s="127" t="s">
        <v>135</v>
      </c>
      <c r="B460" s="97" t="s">
        <v>135</v>
      </c>
      <c r="C460" s="97" t="s">
        <v>888</v>
      </c>
      <c r="D460" s="90" t="s">
        <v>897</v>
      </c>
      <c r="E460" s="97" t="s">
        <v>147</v>
      </c>
      <c r="F460" s="49" t="s">
        <v>2977</v>
      </c>
      <c r="G460" s="133">
        <v>6500</v>
      </c>
      <c r="H460" s="132">
        <v>-0.361</v>
      </c>
      <c r="I460" s="31" t="s">
        <v>147</v>
      </c>
      <c r="J460" s="31" t="s">
        <v>147</v>
      </c>
    </row>
    <row r="461" ht="18.95" customHeight="1" spans="1:10">
      <c r="A461" s="127" t="s">
        <v>135</v>
      </c>
      <c r="B461" s="469" t="s">
        <v>850</v>
      </c>
      <c r="C461" s="97"/>
      <c r="D461" s="90" t="s">
        <v>899</v>
      </c>
      <c r="E461" s="97"/>
      <c r="F461" s="50" t="s">
        <v>900</v>
      </c>
      <c r="G461" s="128">
        <v>27193</v>
      </c>
      <c r="H461" s="129">
        <v>0.266</v>
      </c>
      <c r="I461" s="31" t="s">
        <v>147</v>
      </c>
      <c r="J461" s="31" t="s">
        <v>147</v>
      </c>
    </row>
    <row r="462" ht="18.95" customHeight="1" spans="1:10">
      <c r="A462" s="127" t="s">
        <v>135</v>
      </c>
      <c r="B462" s="97" t="s">
        <v>135</v>
      </c>
      <c r="C462" s="97" t="s">
        <v>899</v>
      </c>
      <c r="D462" s="90" t="s">
        <v>901</v>
      </c>
      <c r="E462" s="97" t="s">
        <v>147</v>
      </c>
      <c r="F462" s="49" t="s">
        <v>2962</v>
      </c>
      <c r="G462" s="133">
        <v>1173</v>
      </c>
      <c r="H462" s="132">
        <v>0.141</v>
      </c>
      <c r="I462" s="31" t="s">
        <v>147</v>
      </c>
      <c r="J462" s="31" t="s">
        <v>147</v>
      </c>
    </row>
    <row r="463" ht="18.95" customHeight="1" spans="1:10">
      <c r="A463" s="127" t="s">
        <v>135</v>
      </c>
      <c r="B463" s="97"/>
      <c r="C463" s="97" t="s">
        <v>899</v>
      </c>
      <c r="D463" s="90" t="s">
        <v>902</v>
      </c>
      <c r="E463" s="97" t="s">
        <v>147</v>
      </c>
      <c r="F463" s="49" t="s">
        <v>2978</v>
      </c>
      <c r="G463" s="133">
        <v>11020</v>
      </c>
      <c r="H463" s="132">
        <v>544.005</v>
      </c>
      <c r="I463" s="31" t="s">
        <v>147</v>
      </c>
      <c r="J463" s="31" t="s">
        <v>147</v>
      </c>
    </row>
    <row r="464" ht="18.95" customHeight="1" spans="1:10">
      <c r="A464" s="127" t="s">
        <v>135</v>
      </c>
      <c r="B464" s="97" t="s">
        <v>135</v>
      </c>
      <c r="C464" s="97" t="s">
        <v>899</v>
      </c>
      <c r="D464" s="90" t="s">
        <v>904</v>
      </c>
      <c r="E464" s="97" t="s">
        <v>147</v>
      </c>
      <c r="F464" s="49" t="s">
        <v>2979</v>
      </c>
      <c r="G464" s="131">
        <v>6500</v>
      </c>
      <c r="H464" s="132">
        <v>-0.041</v>
      </c>
      <c r="I464" s="31" t="s">
        <v>147</v>
      </c>
      <c r="J464" s="31" t="s">
        <v>147</v>
      </c>
    </row>
    <row r="465" ht="18.95" customHeight="1" spans="1:10">
      <c r="A465" s="127" t="s">
        <v>135</v>
      </c>
      <c r="B465" s="97" t="s">
        <v>135</v>
      </c>
      <c r="C465" s="97" t="s">
        <v>899</v>
      </c>
      <c r="D465" s="90" t="s">
        <v>906</v>
      </c>
      <c r="E465" s="97" t="s">
        <v>147</v>
      </c>
      <c r="F465" s="49" t="s">
        <v>2980</v>
      </c>
      <c r="G465" s="133">
        <v>8500</v>
      </c>
      <c r="H465" s="132">
        <v>-0.378</v>
      </c>
      <c r="I465" s="31" t="s">
        <v>147</v>
      </c>
      <c r="J465" s="31" t="s">
        <v>147</v>
      </c>
    </row>
    <row r="466" ht="18.95" customHeight="1" spans="1:10">
      <c r="A466" s="127" t="s">
        <v>135</v>
      </c>
      <c r="B466" s="469" t="s">
        <v>850</v>
      </c>
      <c r="C466" s="97"/>
      <c r="D466" s="90" t="s">
        <v>908</v>
      </c>
      <c r="E466" s="97"/>
      <c r="F466" s="50" t="s">
        <v>909</v>
      </c>
      <c r="G466" s="128">
        <v>6742</v>
      </c>
      <c r="H466" s="129">
        <v>0.07</v>
      </c>
      <c r="I466" s="31" t="s">
        <v>147</v>
      </c>
      <c r="J466" s="31" t="s">
        <v>147</v>
      </c>
    </row>
    <row r="467" ht="18.95" customHeight="1" spans="1:10">
      <c r="A467" s="127" t="s">
        <v>135</v>
      </c>
      <c r="B467" s="97" t="s">
        <v>135</v>
      </c>
      <c r="C467" s="97" t="s">
        <v>908</v>
      </c>
      <c r="D467" s="90" t="s">
        <v>910</v>
      </c>
      <c r="E467" s="97" t="s">
        <v>147</v>
      </c>
      <c r="F467" s="49" t="s">
        <v>2981</v>
      </c>
      <c r="G467" s="133">
        <v>2676</v>
      </c>
      <c r="H467" s="132">
        <v>0.212</v>
      </c>
      <c r="I467" s="31" t="s">
        <v>147</v>
      </c>
      <c r="J467" s="31" t="s">
        <v>147</v>
      </c>
    </row>
    <row r="468" ht="18.95" customHeight="1" spans="1:10">
      <c r="A468" s="127" t="s">
        <v>135</v>
      </c>
      <c r="B468" s="97"/>
      <c r="C468" s="97" t="s">
        <v>908</v>
      </c>
      <c r="D468" s="90" t="s">
        <v>912</v>
      </c>
      <c r="E468" s="97" t="s">
        <v>147</v>
      </c>
      <c r="F468" s="49" t="s">
        <v>2982</v>
      </c>
      <c r="G468" s="133">
        <v>2131</v>
      </c>
      <c r="H468" s="132">
        <v>-0.023</v>
      </c>
      <c r="I468" s="31" t="s">
        <v>147</v>
      </c>
      <c r="J468" s="31" t="s">
        <v>147</v>
      </c>
    </row>
    <row r="469" ht="18.95" customHeight="1" spans="1:10">
      <c r="A469" s="127" t="s">
        <v>135</v>
      </c>
      <c r="B469" s="97" t="s">
        <v>135</v>
      </c>
      <c r="C469" s="97" t="s">
        <v>908</v>
      </c>
      <c r="D469" s="90" t="s">
        <v>914</v>
      </c>
      <c r="E469" s="97" t="s">
        <v>147</v>
      </c>
      <c r="F469" s="49" t="s">
        <v>2983</v>
      </c>
      <c r="G469" s="133">
        <v>0</v>
      </c>
      <c r="H469" s="132" t="s">
        <v>135</v>
      </c>
      <c r="I469" s="31" t="s">
        <v>2730</v>
      </c>
      <c r="J469" s="31" t="s">
        <v>147</v>
      </c>
    </row>
    <row r="470" ht="18.95" customHeight="1" spans="1:10">
      <c r="A470" s="127" t="s">
        <v>135</v>
      </c>
      <c r="B470" s="97" t="s">
        <v>135</v>
      </c>
      <c r="C470" s="97" t="s">
        <v>908</v>
      </c>
      <c r="D470" s="90" t="s">
        <v>916</v>
      </c>
      <c r="E470" s="97" t="s">
        <v>147</v>
      </c>
      <c r="F470" s="49" t="s">
        <v>2984</v>
      </c>
      <c r="G470" s="131">
        <v>1935</v>
      </c>
      <c r="H470" s="132">
        <v>0.012</v>
      </c>
      <c r="I470" s="31" t="s">
        <v>147</v>
      </c>
      <c r="J470" s="31" t="s">
        <v>147</v>
      </c>
    </row>
    <row r="471" ht="18.95" customHeight="1" spans="1:10">
      <c r="A471" s="127" t="s">
        <v>135</v>
      </c>
      <c r="B471" s="469" t="s">
        <v>850</v>
      </c>
      <c r="C471" s="97"/>
      <c r="D471" s="90" t="s">
        <v>918</v>
      </c>
      <c r="E471" s="97"/>
      <c r="F471" s="50" t="s">
        <v>919</v>
      </c>
      <c r="G471" s="128">
        <v>11473</v>
      </c>
      <c r="H471" s="129">
        <v>0.151</v>
      </c>
      <c r="I471" s="31" t="s">
        <v>147</v>
      </c>
      <c r="J471" s="31" t="s">
        <v>147</v>
      </c>
    </row>
    <row r="472" ht="18.95" customHeight="1" spans="1:10">
      <c r="A472" s="127" t="s">
        <v>135</v>
      </c>
      <c r="B472" s="97" t="s">
        <v>135</v>
      </c>
      <c r="C472" s="97" t="s">
        <v>918</v>
      </c>
      <c r="D472" s="90" t="s">
        <v>920</v>
      </c>
      <c r="E472" s="97" t="s">
        <v>147</v>
      </c>
      <c r="F472" s="49" t="s">
        <v>2962</v>
      </c>
      <c r="G472" s="133">
        <v>1144</v>
      </c>
      <c r="H472" s="132">
        <v>0.166</v>
      </c>
      <c r="I472" s="31" t="s">
        <v>147</v>
      </c>
      <c r="J472" s="31" t="s">
        <v>147</v>
      </c>
    </row>
    <row r="473" ht="18.95" customHeight="1" spans="1:10">
      <c r="A473" s="127" t="s">
        <v>135</v>
      </c>
      <c r="B473" s="97" t="s">
        <v>135</v>
      </c>
      <c r="C473" s="97" t="s">
        <v>918</v>
      </c>
      <c r="D473" s="90" t="s">
        <v>921</v>
      </c>
      <c r="E473" s="97" t="s">
        <v>147</v>
      </c>
      <c r="F473" s="49" t="s">
        <v>2985</v>
      </c>
      <c r="G473" s="133">
        <v>9281</v>
      </c>
      <c r="H473" s="132">
        <v>0.332</v>
      </c>
      <c r="I473" s="31" t="s">
        <v>147</v>
      </c>
      <c r="J473" s="31" t="s">
        <v>147</v>
      </c>
    </row>
    <row r="474" ht="18.95" customHeight="1" spans="1:10">
      <c r="A474" s="127" t="s">
        <v>135</v>
      </c>
      <c r="B474" s="97" t="s">
        <v>135</v>
      </c>
      <c r="C474" s="97" t="s">
        <v>918</v>
      </c>
      <c r="D474" s="90" t="s">
        <v>923</v>
      </c>
      <c r="E474" s="97" t="s">
        <v>147</v>
      </c>
      <c r="F474" s="49" t="s">
        <v>2986</v>
      </c>
      <c r="G474" s="133">
        <v>0</v>
      </c>
      <c r="H474" s="132" t="s">
        <v>135</v>
      </c>
      <c r="I474" s="31" t="s">
        <v>2730</v>
      </c>
      <c r="J474" s="31" t="s">
        <v>147</v>
      </c>
    </row>
    <row r="475" ht="18.95" customHeight="1" spans="1:10">
      <c r="A475" s="127" t="s">
        <v>135</v>
      </c>
      <c r="B475" s="97"/>
      <c r="C475" s="97" t="s">
        <v>918</v>
      </c>
      <c r="D475" s="90" t="s">
        <v>925</v>
      </c>
      <c r="E475" s="97" t="s">
        <v>147</v>
      </c>
      <c r="F475" s="49" t="s">
        <v>2987</v>
      </c>
      <c r="G475" s="133">
        <v>100</v>
      </c>
      <c r="H475" s="132">
        <v>0</v>
      </c>
      <c r="I475" s="31" t="s">
        <v>147</v>
      </c>
      <c r="J475" s="31" t="s">
        <v>147</v>
      </c>
    </row>
    <row r="476" ht="18.95" customHeight="1" spans="1:10">
      <c r="A476" s="127" t="s">
        <v>135</v>
      </c>
      <c r="B476" s="97" t="s">
        <v>135</v>
      </c>
      <c r="C476" s="97" t="s">
        <v>918</v>
      </c>
      <c r="D476" s="90" t="s">
        <v>927</v>
      </c>
      <c r="E476" s="97" t="s">
        <v>147</v>
      </c>
      <c r="F476" s="49" t="s">
        <v>2988</v>
      </c>
      <c r="G476" s="131">
        <v>948</v>
      </c>
      <c r="H476" s="132" t="s">
        <v>135</v>
      </c>
      <c r="I476" s="31" t="s">
        <v>147</v>
      </c>
      <c r="J476" s="31" t="s">
        <v>147</v>
      </c>
    </row>
    <row r="477" ht="18.95" customHeight="1" spans="1:10">
      <c r="A477" s="127" t="s">
        <v>135</v>
      </c>
      <c r="B477" s="97" t="s">
        <v>135</v>
      </c>
      <c r="C477" s="97" t="s">
        <v>918</v>
      </c>
      <c r="D477" s="90" t="s">
        <v>929</v>
      </c>
      <c r="E477" s="97" t="s">
        <v>147</v>
      </c>
      <c r="F477" s="49" t="s">
        <v>2989</v>
      </c>
      <c r="G477" s="133">
        <v>0</v>
      </c>
      <c r="H477" s="132">
        <v>-1</v>
      </c>
      <c r="I477" s="31" t="s">
        <v>2730</v>
      </c>
      <c r="J477" s="31" t="s">
        <v>147</v>
      </c>
    </row>
    <row r="478" ht="18.95" customHeight="1" spans="1:10">
      <c r="A478" s="127" t="s">
        <v>135</v>
      </c>
      <c r="B478" s="469" t="s">
        <v>850</v>
      </c>
      <c r="C478" s="97"/>
      <c r="D478" s="90" t="s">
        <v>931</v>
      </c>
      <c r="E478" s="97"/>
      <c r="F478" s="50" t="s">
        <v>932</v>
      </c>
      <c r="G478" s="128">
        <v>5990</v>
      </c>
      <c r="H478" s="129">
        <v>2.801</v>
      </c>
      <c r="I478" s="31" t="s">
        <v>147</v>
      </c>
      <c r="J478" s="31" t="s">
        <v>147</v>
      </c>
    </row>
    <row r="479" ht="18.95" customHeight="1" spans="1:10">
      <c r="A479" s="127" t="s">
        <v>135</v>
      </c>
      <c r="B479" s="97"/>
      <c r="C479" s="469" t="s">
        <v>931</v>
      </c>
      <c r="D479" s="90" t="s">
        <v>933</v>
      </c>
      <c r="E479" s="97" t="s">
        <v>147</v>
      </c>
      <c r="F479" s="49" t="s">
        <v>2990</v>
      </c>
      <c r="G479" s="133">
        <v>5000</v>
      </c>
      <c r="H479" s="132">
        <v>31.895</v>
      </c>
      <c r="I479" s="31" t="s">
        <v>147</v>
      </c>
      <c r="J479" s="31" t="s">
        <v>147</v>
      </c>
    </row>
    <row r="480" ht="18.95" customHeight="1" spans="1:10">
      <c r="A480" s="127" t="s">
        <v>135</v>
      </c>
      <c r="B480" s="97"/>
      <c r="C480" s="469" t="s">
        <v>931</v>
      </c>
      <c r="D480" s="90" t="s">
        <v>935</v>
      </c>
      <c r="E480" s="97" t="s">
        <v>147</v>
      </c>
      <c r="F480" s="49" t="s">
        <v>2991</v>
      </c>
      <c r="G480" s="133">
        <v>0</v>
      </c>
      <c r="H480" s="132" t="s">
        <v>135</v>
      </c>
      <c r="I480" s="31" t="s">
        <v>2730</v>
      </c>
      <c r="J480" s="31" t="s">
        <v>147</v>
      </c>
    </row>
    <row r="481" ht="18.95" customHeight="1" spans="1:10">
      <c r="A481" s="127" t="s">
        <v>135</v>
      </c>
      <c r="B481" s="97" t="s">
        <v>135</v>
      </c>
      <c r="C481" s="469" t="s">
        <v>931</v>
      </c>
      <c r="D481" s="90" t="s">
        <v>937</v>
      </c>
      <c r="E481" s="97" t="s">
        <v>147</v>
      </c>
      <c r="F481" s="49" t="s">
        <v>2992</v>
      </c>
      <c r="G481" s="131">
        <v>990</v>
      </c>
      <c r="H481" s="132">
        <v>-0.305</v>
      </c>
      <c r="I481" s="31" t="s">
        <v>147</v>
      </c>
      <c r="J481" s="31" t="s">
        <v>147</v>
      </c>
    </row>
    <row r="482" ht="18.95" customHeight="1" spans="1:10">
      <c r="A482" s="127" t="s">
        <v>135</v>
      </c>
      <c r="B482" s="469" t="s">
        <v>850</v>
      </c>
      <c r="C482" s="97"/>
      <c r="D482" s="90" t="s">
        <v>939</v>
      </c>
      <c r="E482" s="97" t="s">
        <v>147</v>
      </c>
      <c r="F482" s="50" t="s">
        <v>2993</v>
      </c>
      <c r="G482" s="141">
        <v>8900</v>
      </c>
      <c r="H482" s="129">
        <v>0.483</v>
      </c>
      <c r="I482" s="31" t="s">
        <v>147</v>
      </c>
      <c r="J482" s="31" t="s">
        <v>147</v>
      </c>
    </row>
    <row r="483" ht="18.95" customHeight="1" spans="1:10">
      <c r="A483" s="127" t="s">
        <v>135</v>
      </c>
      <c r="B483" s="469" t="s">
        <v>850</v>
      </c>
      <c r="C483" s="97"/>
      <c r="D483" s="90" t="s">
        <v>941</v>
      </c>
      <c r="E483" s="97"/>
      <c r="F483" s="50" t="s">
        <v>2994</v>
      </c>
      <c r="G483" s="128">
        <v>30585</v>
      </c>
      <c r="H483" s="129">
        <v>-0.167</v>
      </c>
      <c r="I483" s="31" t="s">
        <v>147</v>
      </c>
      <c r="J483" s="31" t="s">
        <v>147</v>
      </c>
    </row>
    <row r="484" ht="18.95" customHeight="1" spans="1:10">
      <c r="A484" s="127" t="s">
        <v>135</v>
      </c>
      <c r="B484" s="97" t="s">
        <v>135</v>
      </c>
      <c r="C484" s="97" t="s">
        <v>941</v>
      </c>
      <c r="D484" s="90" t="s">
        <v>943</v>
      </c>
      <c r="E484" s="97" t="s">
        <v>147</v>
      </c>
      <c r="F484" s="49" t="s">
        <v>2995</v>
      </c>
      <c r="G484" s="133">
        <v>1680</v>
      </c>
      <c r="H484" s="132">
        <v>-0.307</v>
      </c>
      <c r="I484" s="31" t="s">
        <v>147</v>
      </c>
      <c r="J484" s="31" t="s">
        <v>147</v>
      </c>
    </row>
    <row r="485" ht="18.95" customHeight="1" spans="1:10">
      <c r="A485" s="127"/>
      <c r="B485" s="97" t="s">
        <v>135</v>
      </c>
      <c r="C485" s="97" t="s">
        <v>941</v>
      </c>
      <c r="D485" s="90" t="s">
        <v>945</v>
      </c>
      <c r="E485" s="97" t="s">
        <v>147</v>
      </c>
      <c r="F485" s="49" t="s">
        <v>2996</v>
      </c>
      <c r="G485" s="133">
        <v>0</v>
      </c>
      <c r="H485" s="132" t="s">
        <v>135</v>
      </c>
      <c r="I485" s="31" t="s">
        <v>2730</v>
      </c>
      <c r="J485" s="31" t="s">
        <v>147</v>
      </c>
    </row>
    <row r="486" ht="18.95" customHeight="1" spans="1:10">
      <c r="A486" s="127" t="s">
        <v>135</v>
      </c>
      <c r="B486" s="97"/>
      <c r="C486" s="97" t="s">
        <v>941</v>
      </c>
      <c r="D486" s="90" t="s">
        <v>947</v>
      </c>
      <c r="E486" s="97" t="s">
        <v>147</v>
      </c>
      <c r="F486" s="49" t="s">
        <v>2997</v>
      </c>
      <c r="G486" s="131">
        <v>9309</v>
      </c>
      <c r="H486" s="132">
        <v>6.7575</v>
      </c>
      <c r="I486" s="31" t="s">
        <v>147</v>
      </c>
      <c r="J486" s="31" t="s">
        <v>147</v>
      </c>
    </row>
    <row r="487" ht="18.95" customHeight="1" spans="1:10">
      <c r="A487" s="127" t="s">
        <v>135</v>
      </c>
      <c r="B487" s="97" t="s">
        <v>135</v>
      </c>
      <c r="C487" s="97" t="s">
        <v>941</v>
      </c>
      <c r="D487" s="90" t="s">
        <v>949</v>
      </c>
      <c r="E487" s="97" t="s">
        <v>147</v>
      </c>
      <c r="F487" s="49" t="s">
        <v>2998</v>
      </c>
      <c r="G487" s="133">
        <v>19596</v>
      </c>
      <c r="H487" s="132">
        <v>-0.408</v>
      </c>
      <c r="I487" s="31" t="s">
        <v>147</v>
      </c>
      <c r="J487" s="31" t="s">
        <v>147</v>
      </c>
    </row>
    <row r="488" ht="18.95" customHeight="1" spans="1:10">
      <c r="A488" s="127" t="s">
        <v>134</v>
      </c>
      <c r="B488" s="97" t="s">
        <v>135</v>
      </c>
      <c r="C488" s="97"/>
      <c r="D488" s="90" t="s">
        <v>951</v>
      </c>
      <c r="E488" s="97"/>
      <c r="F488" s="50" t="s">
        <v>952</v>
      </c>
      <c r="G488" s="128">
        <v>154031</v>
      </c>
      <c r="H488" s="129">
        <v>0.257</v>
      </c>
      <c r="I488" s="31" t="s">
        <v>147</v>
      </c>
      <c r="J488" s="31" t="s">
        <v>147</v>
      </c>
    </row>
    <row r="489" ht="18.95" customHeight="1" spans="1:10">
      <c r="A489" s="127" t="s">
        <v>135</v>
      </c>
      <c r="B489" s="469" t="s">
        <v>951</v>
      </c>
      <c r="C489" s="97"/>
      <c r="D489" s="90" t="s">
        <v>953</v>
      </c>
      <c r="E489" s="97"/>
      <c r="F489" s="50" t="s">
        <v>954</v>
      </c>
      <c r="G489" s="128">
        <v>55329</v>
      </c>
      <c r="H489" s="129">
        <v>-0.06</v>
      </c>
      <c r="I489" s="31" t="s">
        <v>147</v>
      </c>
      <c r="J489" s="31" t="s">
        <v>147</v>
      </c>
    </row>
    <row r="490" ht="18.95" customHeight="1" spans="1:10">
      <c r="A490" s="127" t="s">
        <v>135</v>
      </c>
      <c r="B490" s="97" t="s">
        <v>135</v>
      </c>
      <c r="C490" s="97" t="s">
        <v>953</v>
      </c>
      <c r="D490" s="90" t="s">
        <v>955</v>
      </c>
      <c r="E490" s="97" t="s">
        <v>147</v>
      </c>
      <c r="F490" s="49" t="s">
        <v>2729</v>
      </c>
      <c r="G490" s="133">
        <v>1266</v>
      </c>
      <c r="H490" s="132">
        <v>0.442</v>
      </c>
      <c r="I490" s="31" t="s">
        <v>147</v>
      </c>
      <c r="J490" s="31" t="s">
        <v>147</v>
      </c>
    </row>
    <row r="491" ht="18.95" customHeight="1" spans="1:10">
      <c r="A491" s="127" t="s">
        <v>135</v>
      </c>
      <c r="B491" s="97" t="s">
        <v>135</v>
      </c>
      <c r="C491" s="97" t="s">
        <v>953</v>
      </c>
      <c r="D491" s="90" t="s">
        <v>956</v>
      </c>
      <c r="E491" s="97" t="s">
        <v>147</v>
      </c>
      <c r="F491" s="49" t="s">
        <v>2731</v>
      </c>
      <c r="G491" s="133">
        <v>180</v>
      </c>
      <c r="H491" s="132">
        <v>0</v>
      </c>
      <c r="I491" s="31" t="s">
        <v>147</v>
      </c>
      <c r="J491" s="31" t="s">
        <v>147</v>
      </c>
    </row>
    <row r="492" ht="18.95" customHeight="1" spans="1:10">
      <c r="A492" s="127" t="s">
        <v>135</v>
      </c>
      <c r="B492" s="97" t="s">
        <v>135</v>
      </c>
      <c r="C492" s="97" t="s">
        <v>953</v>
      </c>
      <c r="D492" s="90" t="s">
        <v>957</v>
      </c>
      <c r="E492" s="97" t="s">
        <v>147</v>
      </c>
      <c r="F492" s="49" t="s">
        <v>2732</v>
      </c>
      <c r="G492" s="133">
        <v>157</v>
      </c>
      <c r="H492" s="132">
        <v>1.905</v>
      </c>
      <c r="I492" s="31" t="s">
        <v>147</v>
      </c>
      <c r="J492" s="31" t="s">
        <v>147</v>
      </c>
    </row>
    <row r="493" ht="18.95" customHeight="1" spans="1:10">
      <c r="A493" s="127" t="s">
        <v>135</v>
      </c>
      <c r="B493" s="97" t="s">
        <v>135</v>
      </c>
      <c r="C493" s="97" t="s">
        <v>953</v>
      </c>
      <c r="D493" s="90" t="s">
        <v>958</v>
      </c>
      <c r="E493" s="97" t="s">
        <v>147</v>
      </c>
      <c r="F493" s="49" t="s">
        <v>2999</v>
      </c>
      <c r="G493" s="131">
        <v>2309</v>
      </c>
      <c r="H493" s="132">
        <v>-0.078</v>
      </c>
      <c r="I493" s="31" t="s">
        <v>147</v>
      </c>
      <c r="J493" s="31" t="s">
        <v>147</v>
      </c>
    </row>
    <row r="494" ht="18.95" customHeight="1" spans="1:10">
      <c r="A494" s="127" t="s">
        <v>135</v>
      </c>
      <c r="B494" s="97" t="s">
        <v>135</v>
      </c>
      <c r="C494" s="97" t="s">
        <v>953</v>
      </c>
      <c r="D494" s="90" t="s">
        <v>960</v>
      </c>
      <c r="E494" s="97" t="s">
        <v>147</v>
      </c>
      <c r="F494" s="49" t="s">
        <v>3000</v>
      </c>
      <c r="G494" s="133">
        <v>690</v>
      </c>
      <c r="H494" s="132">
        <v>-0.014</v>
      </c>
      <c r="I494" s="31" t="s">
        <v>147</v>
      </c>
      <c r="J494" s="31" t="s">
        <v>147</v>
      </c>
    </row>
    <row r="495" ht="18.95" customHeight="1" spans="1:10">
      <c r="A495" s="127" t="s">
        <v>135</v>
      </c>
      <c r="B495" s="97" t="s">
        <v>135</v>
      </c>
      <c r="C495" s="97" t="s">
        <v>953</v>
      </c>
      <c r="D495" s="90" t="s">
        <v>962</v>
      </c>
      <c r="E495" s="97" t="s">
        <v>147</v>
      </c>
      <c r="F495" s="49" t="s">
        <v>3001</v>
      </c>
      <c r="G495" s="133">
        <v>0</v>
      </c>
      <c r="H495" s="132" t="s">
        <v>135</v>
      </c>
      <c r="I495" s="31" t="s">
        <v>2730</v>
      </c>
      <c r="J495" s="31" t="s">
        <v>147</v>
      </c>
    </row>
    <row r="496" ht="18.95" customHeight="1" spans="1:10">
      <c r="A496" s="127" t="s">
        <v>135</v>
      </c>
      <c r="B496" s="97" t="s">
        <v>135</v>
      </c>
      <c r="C496" s="97" t="s">
        <v>953</v>
      </c>
      <c r="D496" s="90" t="s">
        <v>964</v>
      </c>
      <c r="E496" s="97" t="s">
        <v>147</v>
      </c>
      <c r="F496" s="49" t="s">
        <v>3002</v>
      </c>
      <c r="G496" s="133">
        <v>6580</v>
      </c>
      <c r="H496" s="132">
        <v>0.055</v>
      </c>
      <c r="I496" s="31" t="s">
        <v>147</v>
      </c>
      <c r="J496" s="31" t="s">
        <v>147</v>
      </c>
    </row>
    <row r="497" ht="18.95" customHeight="1" spans="1:10">
      <c r="A497" s="127" t="s">
        <v>135</v>
      </c>
      <c r="B497" s="97" t="s">
        <v>135</v>
      </c>
      <c r="C497" s="97" t="s">
        <v>953</v>
      </c>
      <c r="D497" s="90" t="s">
        <v>966</v>
      </c>
      <c r="E497" s="97" t="s">
        <v>147</v>
      </c>
      <c r="F497" s="49" t="s">
        <v>3003</v>
      </c>
      <c r="G497" s="133">
        <v>1150</v>
      </c>
      <c r="H497" s="132">
        <v>0.045</v>
      </c>
      <c r="I497" s="31" t="s">
        <v>147</v>
      </c>
      <c r="J497" s="31" t="s">
        <v>147</v>
      </c>
    </row>
    <row r="498" ht="18.95" customHeight="1" spans="1:10">
      <c r="A498" s="127" t="s">
        <v>135</v>
      </c>
      <c r="B498" s="97" t="s">
        <v>135</v>
      </c>
      <c r="C498" s="97" t="s">
        <v>953</v>
      </c>
      <c r="D498" s="90" t="s">
        <v>968</v>
      </c>
      <c r="E498" s="97" t="s">
        <v>147</v>
      </c>
      <c r="F498" s="49" t="s">
        <v>3004</v>
      </c>
      <c r="G498" s="131">
        <v>16607</v>
      </c>
      <c r="H498" s="132">
        <v>1.402</v>
      </c>
      <c r="I498" s="31" t="s">
        <v>147</v>
      </c>
      <c r="J498" s="31" t="s">
        <v>147</v>
      </c>
    </row>
    <row r="499" ht="18.95" customHeight="1" spans="1:10">
      <c r="A499" s="127" t="s">
        <v>135</v>
      </c>
      <c r="B499" s="97" t="s">
        <v>135</v>
      </c>
      <c r="C499" s="97" t="s">
        <v>953</v>
      </c>
      <c r="D499" s="90" t="s">
        <v>970</v>
      </c>
      <c r="E499" s="97" t="s">
        <v>147</v>
      </c>
      <c r="F499" s="49" t="s">
        <v>3005</v>
      </c>
      <c r="G499" s="133">
        <v>300</v>
      </c>
      <c r="H499" s="132">
        <v>0</v>
      </c>
      <c r="I499" s="31" t="s">
        <v>147</v>
      </c>
      <c r="J499" s="31" t="s">
        <v>147</v>
      </c>
    </row>
    <row r="500" ht="18.95" customHeight="1" spans="1:10">
      <c r="A500" s="127" t="s">
        <v>135</v>
      </c>
      <c r="B500" s="97"/>
      <c r="C500" s="97" t="s">
        <v>953</v>
      </c>
      <c r="D500" s="90" t="s">
        <v>972</v>
      </c>
      <c r="E500" s="97" t="s">
        <v>147</v>
      </c>
      <c r="F500" s="49" t="s">
        <v>3006</v>
      </c>
      <c r="G500" s="133">
        <v>7397</v>
      </c>
      <c r="H500" s="132">
        <v>-0.572</v>
      </c>
      <c r="I500" s="31" t="s">
        <v>147</v>
      </c>
      <c r="J500" s="31" t="s">
        <v>147</v>
      </c>
    </row>
    <row r="501" ht="18.95" customHeight="1" spans="1:10">
      <c r="A501" s="127" t="s">
        <v>135</v>
      </c>
      <c r="B501" s="97" t="s">
        <v>135</v>
      </c>
      <c r="C501" s="97" t="s">
        <v>953</v>
      </c>
      <c r="D501" s="90" t="s">
        <v>974</v>
      </c>
      <c r="E501" s="97" t="s">
        <v>147</v>
      </c>
      <c r="F501" s="49" t="s">
        <v>3007</v>
      </c>
      <c r="G501" s="133">
        <v>100</v>
      </c>
      <c r="H501" s="132">
        <v>0</v>
      </c>
      <c r="I501" s="31" t="s">
        <v>147</v>
      </c>
      <c r="J501" s="31" t="s">
        <v>147</v>
      </c>
    </row>
    <row r="502" ht="18.95" customHeight="1" spans="1:10">
      <c r="A502" s="127" t="s">
        <v>135</v>
      </c>
      <c r="B502" s="97" t="s">
        <v>135</v>
      </c>
      <c r="C502" s="97" t="s">
        <v>953</v>
      </c>
      <c r="D502" s="90" t="s">
        <v>976</v>
      </c>
      <c r="E502" s="97" t="s">
        <v>147</v>
      </c>
      <c r="F502" s="49" t="s">
        <v>3008</v>
      </c>
      <c r="G502" s="133">
        <v>18593</v>
      </c>
      <c r="H502" s="132">
        <v>-0.177</v>
      </c>
      <c r="I502" s="31" t="s">
        <v>147</v>
      </c>
      <c r="J502" s="31" t="s">
        <v>147</v>
      </c>
    </row>
    <row r="503" ht="18.95" customHeight="1" spans="1:10">
      <c r="A503" s="127" t="s">
        <v>135</v>
      </c>
      <c r="B503" s="469" t="s">
        <v>951</v>
      </c>
      <c r="C503" s="97"/>
      <c r="D503" s="90" t="s">
        <v>978</v>
      </c>
      <c r="E503" s="97"/>
      <c r="F503" s="48" t="s">
        <v>979</v>
      </c>
      <c r="G503" s="128">
        <v>23517</v>
      </c>
      <c r="H503" s="129">
        <v>0.441</v>
      </c>
      <c r="I503" s="31" t="s">
        <v>147</v>
      </c>
      <c r="J503" s="31" t="s">
        <v>147</v>
      </c>
    </row>
    <row r="504" ht="18.95" customHeight="1" spans="1:10">
      <c r="A504" s="127" t="s">
        <v>135</v>
      </c>
      <c r="B504" s="97" t="s">
        <v>135</v>
      </c>
      <c r="C504" s="97" t="s">
        <v>978</v>
      </c>
      <c r="D504" s="90" t="s">
        <v>980</v>
      </c>
      <c r="E504" s="97" t="s">
        <v>147</v>
      </c>
      <c r="F504" s="49" t="s">
        <v>2729</v>
      </c>
      <c r="G504" s="131">
        <v>0</v>
      </c>
      <c r="H504" s="132" t="s">
        <v>135</v>
      </c>
      <c r="I504" s="31" t="s">
        <v>2730</v>
      </c>
      <c r="J504" s="31" t="s">
        <v>147</v>
      </c>
    </row>
    <row r="505" ht="18.95" customHeight="1" spans="1:10">
      <c r="A505" s="127" t="s">
        <v>135</v>
      </c>
      <c r="B505" s="97" t="s">
        <v>135</v>
      </c>
      <c r="C505" s="97" t="s">
        <v>978</v>
      </c>
      <c r="D505" s="90" t="s">
        <v>981</v>
      </c>
      <c r="E505" s="97" t="s">
        <v>147</v>
      </c>
      <c r="F505" s="49" t="s">
        <v>2731</v>
      </c>
      <c r="G505" s="133">
        <v>0</v>
      </c>
      <c r="H505" s="132" t="s">
        <v>135</v>
      </c>
      <c r="I505" s="31" t="s">
        <v>2730</v>
      </c>
      <c r="J505" s="31" t="s">
        <v>147</v>
      </c>
    </row>
    <row r="506" ht="18.95" customHeight="1" spans="1:10">
      <c r="A506" s="127" t="s">
        <v>135</v>
      </c>
      <c r="B506" s="97" t="s">
        <v>135</v>
      </c>
      <c r="C506" s="97" t="s">
        <v>978</v>
      </c>
      <c r="D506" s="90" t="s">
        <v>982</v>
      </c>
      <c r="E506" s="97" t="s">
        <v>147</v>
      </c>
      <c r="F506" s="49" t="s">
        <v>2732</v>
      </c>
      <c r="G506" s="133">
        <v>0</v>
      </c>
      <c r="H506" s="132" t="s">
        <v>135</v>
      </c>
      <c r="I506" s="31" t="s">
        <v>2730</v>
      </c>
      <c r="J506" s="31" t="s">
        <v>147</v>
      </c>
    </row>
    <row r="507" ht="18.95" customHeight="1" spans="1:10">
      <c r="A507" s="127" t="s">
        <v>135</v>
      </c>
      <c r="B507" s="97" t="s">
        <v>135</v>
      </c>
      <c r="C507" s="97" t="s">
        <v>978</v>
      </c>
      <c r="D507" s="90" t="s">
        <v>983</v>
      </c>
      <c r="E507" s="97" t="s">
        <v>147</v>
      </c>
      <c r="F507" s="49" t="s">
        <v>3009</v>
      </c>
      <c r="G507" s="133">
        <v>20500</v>
      </c>
      <c r="H507" s="132">
        <v>0.544</v>
      </c>
      <c r="I507" s="31" t="s">
        <v>147</v>
      </c>
      <c r="J507" s="31" t="s">
        <v>147</v>
      </c>
    </row>
    <row r="508" ht="18.95" customHeight="1" spans="1:10">
      <c r="A508" s="127" t="s">
        <v>135</v>
      </c>
      <c r="B508" s="97"/>
      <c r="C508" s="97" t="s">
        <v>978</v>
      </c>
      <c r="D508" s="90" t="s">
        <v>985</v>
      </c>
      <c r="E508" s="97" t="s">
        <v>147</v>
      </c>
      <c r="F508" s="49" t="s">
        <v>3010</v>
      </c>
      <c r="G508" s="133">
        <v>2873</v>
      </c>
      <c r="H508" s="132">
        <v>-0.014</v>
      </c>
      <c r="I508" s="31" t="s">
        <v>147</v>
      </c>
      <c r="J508" s="31" t="s">
        <v>147</v>
      </c>
    </row>
    <row r="509" ht="18.95" customHeight="1" spans="1:10">
      <c r="A509" s="127" t="s">
        <v>135</v>
      </c>
      <c r="B509" s="97" t="s">
        <v>135</v>
      </c>
      <c r="C509" s="97" t="s">
        <v>978</v>
      </c>
      <c r="D509" s="90" t="s">
        <v>987</v>
      </c>
      <c r="E509" s="97" t="s">
        <v>147</v>
      </c>
      <c r="F509" s="49" t="s">
        <v>3011</v>
      </c>
      <c r="G509" s="133">
        <v>0</v>
      </c>
      <c r="H509" s="132" t="s">
        <v>135</v>
      </c>
      <c r="I509" s="31" t="s">
        <v>2730</v>
      </c>
      <c r="J509" s="31" t="s">
        <v>147</v>
      </c>
    </row>
    <row r="510" ht="18.95" customHeight="1" spans="1:10">
      <c r="A510" s="127" t="s">
        <v>135</v>
      </c>
      <c r="B510" s="97" t="s">
        <v>135</v>
      </c>
      <c r="C510" s="97" t="s">
        <v>978</v>
      </c>
      <c r="D510" s="90" t="s">
        <v>989</v>
      </c>
      <c r="E510" s="97" t="s">
        <v>147</v>
      </c>
      <c r="F510" s="49" t="s">
        <v>3012</v>
      </c>
      <c r="G510" s="133">
        <v>144</v>
      </c>
      <c r="H510" s="132">
        <v>0.099</v>
      </c>
      <c r="I510" s="31" t="s">
        <v>147</v>
      </c>
      <c r="J510" s="31" t="s">
        <v>147</v>
      </c>
    </row>
    <row r="511" ht="18.95" customHeight="1" spans="1:10">
      <c r="A511" s="127" t="s">
        <v>135</v>
      </c>
      <c r="B511" s="469" t="s">
        <v>951</v>
      </c>
      <c r="C511" s="97"/>
      <c r="D511" s="90" t="s">
        <v>991</v>
      </c>
      <c r="E511" s="97"/>
      <c r="F511" s="50" t="s">
        <v>992</v>
      </c>
      <c r="G511" s="128">
        <v>9868</v>
      </c>
      <c r="H511" s="129">
        <v>0.047</v>
      </c>
      <c r="I511" s="31" t="s">
        <v>147</v>
      </c>
      <c r="J511" s="31" t="s">
        <v>147</v>
      </c>
    </row>
    <row r="512" ht="18.95" customHeight="1" spans="1:10">
      <c r="A512" s="127" t="s">
        <v>135</v>
      </c>
      <c r="B512" s="97" t="s">
        <v>135</v>
      </c>
      <c r="C512" s="97" t="s">
        <v>991</v>
      </c>
      <c r="D512" s="90" t="s">
        <v>993</v>
      </c>
      <c r="E512" s="97" t="s">
        <v>147</v>
      </c>
      <c r="F512" s="49" t="s">
        <v>2729</v>
      </c>
      <c r="G512" s="133">
        <v>590</v>
      </c>
      <c r="H512" s="132">
        <v>0.365</v>
      </c>
      <c r="I512" s="31" t="s">
        <v>147</v>
      </c>
      <c r="J512" s="31" t="s">
        <v>147</v>
      </c>
    </row>
    <row r="513" ht="18.95" customHeight="1" spans="1:10">
      <c r="A513" s="127" t="s">
        <v>135</v>
      </c>
      <c r="B513" s="97" t="s">
        <v>135</v>
      </c>
      <c r="C513" s="97" t="s">
        <v>991</v>
      </c>
      <c r="D513" s="90" t="s">
        <v>994</v>
      </c>
      <c r="E513" s="97" t="s">
        <v>147</v>
      </c>
      <c r="F513" s="49" t="s">
        <v>2731</v>
      </c>
      <c r="G513" s="133">
        <v>0</v>
      </c>
      <c r="H513" s="132" t="s">
        <v>135</v>
      </c>
      <c r="I513" s="31" t="s">
        <v>2730</v>
      </c>
      <c r="J513" s="31" t="s">
        <v>147</v>
      </c>
    </row>
    <row r="514" ht="18.95" customHeight="1" spans="1:10">
      <c r="A514" s="127" t="s">
        <v>135</v>
      </c>
      <c r="B514" s="97" t="s">
        <v>135</v>
      </c>
      <c r="C514" s="97" t="s">
        <v>991</v>
      </c>
      <c r="D514" s="90" t="s">
        <v>995</v>
      </c>
      <c r="E514" s="97" t="s">
        <v>147</v>
      </c>
      <c r="F514" s="49" t="s">
        <v>2732</v>
      </c>
      <c r="G514" s="133">
        <v>285</v>
      </c>
      <c r="H514" s="132">
        <v>0.092</v>
      </c>
      <c r="I514" s="31" t="s">
        <v>147</v>
      </c>
      <c r="J514" s="31" t="s">
        <v>147</v>
      </c>
    </row>
    <row r="515" ht="18.95" customHeight="1" spans="1:10">
      <c r="A515" s="127" t="s">
        <v>135</v>
      </c>
      <c r="B515" s="97" t="s">
        <v>135</v>
      </c>
      <c r="C515" s="97" t="s">
        <v>991</v>
      </c>
      <c r="D515" s="90" t="s">
        <v>996</v>
      </c>
      <c r="E515" s="97" t="s">
        <v>147</v>
      </c>
      <c r="F515" s="49" t="s">
        <v>3013</v>
      </c>
      <c r="G515" s="133">
        <v>563</v>
      </c>
      <c r="H515" s="132">
        <v>0.044</v>
      </c>
      <c r="I515" s="31" t="s">
        <v>147</v>
      </c>
      <c r="J515" s="31" t="s">
        <v>147</v>
      </c>
    </row>
    <row r="516" ht="18.95" customHeight="1" spans="1:10">
      <c r="A516" s="127" t="s">
        <v>135</v>
      </c>
      <c r="B516" s="97" t="s">
        <v>135</v>
      </c>
      <c r="C516" s="97" t="s">
        <v>991</v>
      </c>
      <c r="D516" s="90" t="s">
        <v>998</v>
      </c>
      <c r="E516" s="97" t="s">
        <v>147</v>
      </c>
      <c r="F516" s="49" t="s">
        <v>3014</v>
      </c>
      <c r="G516" s="133">
        <v>0</v>
      </c>
      <c r="H516" s="132">
        <v>-1</v>
      </c>
      <c r="I516" s="31" t="s">
        <v>2730</v>
      </c>
      <c r="J516" s="31" t="s">
        <v>147</v>
      </c>
    </row>
    <row r="517" ht="18.95" customHeight="1" spans="1:10">
      <c r="A517" s="127" t="s">
        <v>135</v>
      </c>
      <c r="B517" s="97" t="s">
        <v>135</v>
      </c>
      <c r="C517" s="97" t="s">
        <v>991</v>
      </c>
      <c r="D517" s="90" t="s">
        <v>1000</v>
      </c>
      <c r="E517" s="97" t="s">
        <v>147</v>
      </c>
      <c r="F517" s="49" t="s">
        <v>3015</v>
      </c>
      <c r="G517" s="133">
        <v>7852</v>
      </c>
      <c r="H517" s="132">
        <v>0.181</v>
      </c>
      <c r="I517" s="31" t="s">
        <v>147</v>
      </c>
      <c r="J517" s="31" t="s">
        <v>147</v>
      </c>
    </row>
    <row r="518" ht="18.95" customHeight="1" spans="1:10">
      <c r="A518" s="127" t="s">
        <v>135</v>
      </c>
      <c r="B518" s="97" t="s">
        <v>135</v>
      </c>
      <c r="C518" s="97" t="s">
        <v>991</v>
      </c>
      <c r="D518" s="90" t="s">
        <v>1002</v>
      </c>
      <c r="E518" s="97" t="s">
        <v>147</v>
      </c>
      <c r="F518" s="49" t="s">
        <v>3016</v>
      </c>
      <c r="G518" s="131">
        <v>191</v>
      </c>
      <c r="H518" s="132">
        <v>-0.286</v>
      </c>
      <c r="I518" s="31" t="s">
        <v>147</v>
      </c>
      <c r="J518" s="31" t="s">
        <v>147</v>
      </c>
    </row>
    <row r="519" ht="18.95" customHeight="1" spans="1:10">
      <c r="A519" s="127" t="s">
        <v>135</v>
      </c>
      <c r="B519" s="97"/>
      <c r="C519" s="97" t="s">
        <v>991</v>
      </c>
      <c r="D519" s="90" t="s">
        <v>1004</v>
      </c>
      <c r="E519" s="97" t="s">
        <v>147</v>
      </c>
      <c r="F519" s="49" t="s">
        <v>3017</v>
      </c>
      <c r="G519" s="133">
        <v>304</v>
      </c>
      <c r="H519" s="132">
        <v>-0.012</v>
      </c>
      <c r="I519" s="31" t="s">
        <v>147</v>
      </c>
      <c r="J519" s="31" t="s">
        <v>147</v>
      </c>
    </row>
    <row r="520" ht="18.95" customHeight="1" spans="1:10">
      <c r="A520" s="127" t="s">
        <v>135</v>
      </c>
      <c r="B520" s="97" t="s">
        <v>135</v>
      </c>
      <c r="C520" s="97" t="s">
        <v>991</v>
      </c>
      <c r="D520" s="90" t="s">
        <v>1006</v>
      </c>
      <c r="E520" s="97" t="s">
        <v>147</v>
      </c>
      <c r="F520" s="49" t="s">
        <v>3018</v>
      </c>
      <c r="G520" s="133">
        <v>27</v>
      </c>
      <c r="H520" s="132">
        <v>0.187</v>
      </c>
      <c r="I520" s="31" t="s">
        <v>147</v>
      </c>
      <c r="J520" s="31" t="s">
        <v>147</v>
      </c>
    </row>
    <row r="521" ht="18.95" customHeight="1" spans="1:10">
      <c r="A521" s="127" t="s">
        <v>135</v>
      </c>
      <c r="B521" s="97" t="s">
        <v>135</v>
      </c>
      <c r="C521" s="97" t="s">
        <v>991</v>
      </c>
      <c r="D521" s="90" t="s">
        <v>1008</v>
      </c>
      <c r="E521" s="97" t="s">
        <v>147</v>
      </c>
      <c r="F521" s="49" t="s">
        <v>3019</v>
      </c>
      <c r="G521" s="133">
        <v>56</v>
      </c>
      <c r="H521" s="132">
        <v>0.21</v>
      </c>
      <c r="I521" s="31" t="s">
        <v>147</v>
      </c>
      <c r="J521" s="31" t="s">
        <v>147</v>
      </c>
    </row>
    <row r="522" ht="18.95" customHeight="1" spans="1:10">
      <c r="A522" s="127" t="s">
        <v>135</v>
      </c>
      <c r="B522" s="469" t="s">
        <v>951</v>
      </c>
      <c r="C522" s="97"/>
      <c r="D522" s="90" t="s">
        <v>1010</v>
      </c>
      <c r="E522" s="97"/>
      <c r="F522" s="50" t="s">
        <v>1011</v>
      </c>
      <c r="G522" s="128">
        <v>31990</v>
      </c>
      <c r="H522" s="129">
        <v>0.441</v>
      </c>
      <c r="I522" s="31" t="s">
        <v>147</v>
      </c>
      <c r="J522" s="31" t="s">
        <v>147</v>
      </c>
    </row>
    <row r="523" ht="18.95" customHeight="1" spans="1:10">
      <c r="A523" s="127" t="s">
        <v>135</v>
      </c>
      <c r="B523" s="97" t="s">
        <v>135</v>
      </c>
      <c r="C523" s="97" t="s">
        <v>1010</v>
      </c>
      <c r="D523" s="90" t="s">
        <v>1012</v>
      </c>
      <c r="E523" s="97" t="s">
        <v>147</v>
      </c>
      <c r="F523" s="49" t="s">
        <v>2729</v>
      </c>
      <c r="G523" s="133">
        <v>806</v>
      </c>
      <c r="H523" s="132">
        <v>0.39</v>
      </c>
      <c r="I523" s="31" t="s">
        <v>147</v>
      </c>
      <c r="J523" s="31" t="s">
        <v>147</v>
      </c>
    </row>
    <row r="524" ht="18.95" customHeight="1" spans="1:10">
      <c r="A524" s="127" t="s">
        <v>135</v>
      </c>
      <c r="B524" s="97" t="s">
        <v>135</v>
      </c>
      <c r="C524" s="97" t="s">
        <v>1010</v>
      </c>
      <c r="D524" s="90" t="s">
        <v>1013</v>
      </c>
      <c r="E524" s="97" t="s">
        <v>147</v>
      </c>
      <c r="F524" s="49" t="s">
        <v>2731</v>
      </c>
      <c r="G524" s="133">
        <v>0</v>
      </c>
      <c r="H524" s="132" t="s">
        <v>135</v>
      </c>
      <c r="I524" s="31" t="s">
        <v>2730</v>
      </c>
      <c r="J524" s="31" t="s">
        <v>147</v>
      </c>
    </row>
    <row r="525" ht="18.95" customHeight="1" spans="1:10">
      <c r="A525" s="127" t="s">
        <v>135</v>
      </c>
      <c r="B525" s="97" t="s">
        <v>135</v>
      </c>
      <c r="C525" s="97" t="s">
        <v>1010</v>
      </c>
      <c r="D525" s="90" t="s">
        <v>1014</v>
      </c>
      <c r="E525" s="97" t="s">
        <v>147</v>
      </c>
      <c r="F525" s="49" t="s">
        <v>2732</v>
      </c>
      <c r="G525" s="133">
        <v>0</v>
      </c>
      <c r="H525" s="132" t="s">
        <v>135</v>
      </c>
      <c r="I525" s="31" t="s">
        <v>2730</v>
      </c>
      <c r="J525" s="31" t="s">
        <v>147</v>
      </c>
    </row>
    <row r="526" ht="18.95" customHeight="1" spans="1:10">
      <c r="A526" s="127" t="s">
        <v>135</v>
      </c>
      <c r="B526" s="97" t="s">
        <v>135</v>
      </c>
      <c r="C526" s="97" t="s">
        <v>1010</v>
      </c>
      <c r="D526" s="90" t="s">
        <v>1015</v>
      </c>
      <c r="E526" s="97" t="s">
        <v>147</v>
      </c>
      <c r="F526" s="49" t="s">
        <v>3020</v>
      </c>
      <c r="G526" s="131">
        <v>4406</v>
      </c>
      <c r="H526" s="132">
        <v>0.193</v>
      </c>
      <c r="I526" s="31" t="s">
        <v>147</v>
      </c>
      <c r="J526" s="31" t="s">
        <v>147</v>
      </c>
    </row>
    <row r="527" ht="18.95" customHeight="1" spans="1:10">
      <c r="A527" s="127" t="s">
        <v>135</v>
      </c>
      <c r="B527" s="97" t="s">
        <v>135</v>
      </c>
      <c r="C527" s="97" t="s">
        <v>1010</v>
      </c>
      <c r="D527" s="90" t="s">
        <v>1017</v>
      </c>
      <c r="E527" s="97" t="s">
        <v>147</v>
      </c>
      <c r="F527" s="49" t="s">
        <v>3021</v>
      </c>
      <c r="G527" s="133">
        <v>5868</v>
      </c>
      <c r="H527" s="132">
        <v>-0.079</v>
      </c>
      <c r="I527" s="31" t="s">
        <v>147</v>
      </c>
      <c r="J527" s="31" t="s">
        <v>147</v>
      </c>
    </row>
    <row r="528" ht="18.95" customHeight="1" spans="1:10">
      <c r="A528" s="127" t="s">
        <v>135</v>
      </c>
      <c r="B528" s="97"/>
      <c r="C528" s="97" t="s">
        <v>1010</v>
      </c>
      <c r="D528" s="90" t="s">
        <v>1019</v>
      </c>
      <c r="E528" s="97" t="s">
        <v>147</v>
      </c>
      <c r="F528" s="49" t="s">
        <v>3022</v>
      </c>
      <c r="G528" s="133">
        <v>10067</v>
      </c>
      <c r="H528" s="132">
        <v>105.812</v>
      </c>
      <c r="I528" s="31" t="s">
        <v>147</v>
      </c>
      <c r="J528" s="31" t="s">
        <v>147</v>
      </c>
    </row>
    <row r="529" ht="18.95" customHeight="1" spans="1:10">
      <c r="A529" s="127" t="s">
        <v>135</v>
      </c>
      <c r="B529" s="97" t="s">
        <v>135</v>
      </c>
      <c r="C529" s="97" t="s">
        <v>1010</v>
      </c>
      <c r="D529" s="90" t="s">
        <v>1021</v>
      </c>
      <c r="E529" s="97" t="s">
        <v>147</v>
      </c>
      <c r="F529" s="49" t="s">
        <v>3023</v>
      </c>
      <c r="G529" s="133">
        <v>10843</v>
      </c>
      <c r="H529" s="132">
        <v>-0.054</v>
      </c>
      <c r="I529" s="31" t="s">
        <v>147</v>
      </c>
      <c r="J529" s="31" t="s">
        <v>147</v>
      </c>
    </row>
    <row r="530" ht="18.95" customHeight="1" spans="1:10">
      <c r="A530" s="127" t="s">
        <v>135</v>
      </c>
      <c r="B530" s="469" t="s">
        <v>951</v>
      </c>
      <c r="C530" s="97"/>
      <c r="D530" s="90" t="s">
        <v>1023</v>
      </c>
      <c r="E530" s="97"/>
      <c r="F530" s="50" t="s">
        <v>1024</v>
      </c>
      <c r="G530" s="128">
        <v>4187</v>
      </c>
      <c r="H530" s="129">
        <v>0.083</v>
      </c>
      <c r="I530" s="31" t="s">
        <v>147</v>
      </c>
      <c r="J530" s="31" t="s">
        <v>147</v>
      </c>
    </row>
    <row r="531" ht="18.95" customHeight="1" spans="1:10">
      <c r="A531" s="127" t="s">
        <v>135</v>
      </c>
      <c r="B531" s="97" t="s">
        <v>135</v>
      </c>
      <c r="C531" s="97" t="s">
        <v>1023</v>
      </c>
      <c r="D531" s="90" t="s">
        <v>1025</v>
      </c>
      <c r="E531" s="97" t="s">
        <v>147</v>
      </c>
      <c r="F531" s="49" t="s">
        <v>2729</v>
      </c>
      <c r="G531" s="133">
        <v>797</v>
      </c>
      <c r="H531" s="132">
        <v>0.517</v>
      </c>
      <c r="I531" s="31" t="s">
        <v>147</v>
      </c>
      <c r="J531" s="31" t="s">
        <v>147</v>
      </c>
    </row>
    <row r="532" ht="18.95" customHeight="1" spans="1:10">
      <c r="A532" s="127" t="s">
        <v>135</v>
      </c>
      <c r="B532" s="97" t="s">
        <v>135</v>
      </c>
      <c r="C532" s="97" t="s">
        <v>1023</v>
      </c>
      <c r="D532" s="90" t="s">
        <v>1026</v>
      </c>
      <c r="E532" s="97" t="s">
        <v>147</v>
      </c>
      <c r="F532" s="49" t="s">
        <v>2731</v>
      </c>
      <c r="G532" s="133">
        <v>160</v>
      </c>
      <c r="H532" s="132">
        <v>0</v>
      </c>
      <c r="I532" s="31" t="s">
        <v>147</v>
      </c>
      <c r="J532" s="31" t="s">
        <v>147</v>
      </c>
    </row>
    <row r="533" ht="18.95" customHeight="1" spans="1:10">
      <c r="A533" s="127" t="s">
        <v>135</v>
      </c>
      <c r="B533" s="97" t="s">
        <v>135</v>
      </c>
      <c r="C533" s="97" t="s">
        <v>1023</v>
      </c>
      <c r="D533" s="90" t="s">
        <v>1027</v>
      </c>
      <c r="E533" s="97" t="s">
        <v>147</v>
      </c>
      <c r="F533" s="49" t="s">
        <v>2732</v>
      </c>
      <c r="G533" s="133">
        <v>46</v>
      </c>
      <c r="H533" s="132">
        <v>0.129</v>
      </c>
      <c r="I533" s="31" t="s">
        <v>147</v>
      </c>
      <c r="J533" s="31" t="s">
        <v>147</v>
      </c>
    </row>
    <row r="534" ht="18.95" customHeight="1" spans="1:10">
      <c r="A534" s="127" t="s">
        <v>135</v>
      </c>
      <c r="B534" s="97" t="s">
        <v>135</v>
      </c>
      <c r="C534" s="97" t="s">
        <v>1023</v>
      </c>
      <c r="D534" s="90" t="s">
        <v>1028</v>
      </c>
      <c r="E534" s="97" t="s">
        <v>147</v>
      </c>
      <c r="F534" s="49" t="s">
        <v>3024</v>
      </c>
      <c r="G534" s="133">
        <v>0</v>
      </c>
      <c r="H534" s="132" t="s">
        <v>135</v>
      </c>
      <c r="I534" s="31" t="s">
        <v>2730</v>
      </c>
      <c r="J534" s="31" t="s">
        <v>147</v>
      </c>
    </row>
    <row r="535" ht="18.95" customHeight="1" spans="1:10">
      <c r="A535" s="127" t="s">
        <v>135</v>
      </c>
      <c r="B535" s="97" t="s">
        <v>135</v>
      </c>
      <c r="C535" s="97" t="s">
        <v>1023</v>
      </c>
      <c r="D535" s="90" t="s">
        <v>1030</v>
      </c>
      <c r="E535" s="97" t="s">
        <v>147</v>
      </c>
      <c r="F535" s="49" t="s">
        <v>3025</v>
      </c>
      <c r="G535" s="133">
        <v>2894</v>
      </c>
      <c r="H535" s="132">
        <v>0.037</v>
      </c>
      <c r="I535" s="31" t="s">
        <v>147</v>
      </c>
      <c r="J535" s="31" t="s">
        <v>147</v>
      </c>
    </row>
    <row r="536" ht="18.95" customHeight="1" spans="1:10">
      <c r="A536" s="127" t="s">
        <v>135</v>
      </c>
      <c r="B536" s="97"/>
      <c r="C536" s="97" t="s">
        <v>1023</v>
      </c>
      <c r="D536" s="90" t="s">
        <v>1032</v>
      </c>
      <c r="E536" s="97" t="s">
        <v>147</v>
      </c>
      <c r="F536" s="49" t="s">
        <v>3026</v>
      </c>
      <c r="G536" s="133">
        <v>100</v>
      </c>
      <c r="H536" s="132">
        <v>0</v>
      </c>
      <c r="I536" s="31" t="s">
        <v>147</v>
      </c>
      <c r="J536" s="31" t="s">
        <v>147</v>
      </c>
    </row>
    <row r="537" ht="18.95" customHeight="1" spans="1:10">
      <c r="A537" s="127" t="s">
        <v>135</v>
      </c>
      <c r="B537" s="97" t="s">
        <v>135</v>
      </c>
      <c r="C537" s="97" t="s">
        <v>1023</v>
      </c>
      <c r="D537" s="90" t="s">
        <v>1034</v>
      </c>
      <c r="E537" s="97" t="s">
        <v>147</v>
      </c>
      <c r="F537" s="49" t="s">
        <v>3027</v>
      </c>
      <c r="G537" s="131">
        <v>140</v>
      </c>
      <c r="H537" s="132">
        <v>0</v>
      </c>
      <c r="I537" s="31" t="s">
        <v>147</v>
      </c>
      <c r="J537" s="31" t="s">
        <v>147</v>
      </c>
    </row>
    <row r="538" ht="18.95" customHeight="1" spans="1:10">
      <c r="A538" s="127" t="s">
        <v>135</v>
      </c>
      <c r="B538" s="97" t="s">
        <v>135</v>
      </c>
      <c r="C538" s="97" t="s">
        <v>1023</v>
      </c>
      <c r="D538" s="90" t="s">
        <v>1036</v>
      </c>
      <c r="E538" s="97" t="s">
        <v>147</v>
      </c>
      <c r="F538" s="49" t="s">
        <v>3028</v>
      </c>
      <c r="G538" s="133">
        <v>50</v>
      </c>
      <c r="H538" s="132">
        <v>-0.545</v>
      </c>
      <c r="I538" s="31" t="s">
        <v>147</v>
      </c>
      <c r="J538" s="31" t="s">
        <v>147</v>
      </c>
    </row>
    <row r="539" ht="18.95" customHeight="1" spans="1:10">
      <c r="A539" s="127"/>
      <c r="B539" s="469" t="s">
        <v>951</v>
      </c>
      <c r="C539" s="97" t="s">
        <v>135</v>
      </c>
      <c r="D539" s="90" t="s">
        <v>1038</v>
      </c>
      <c r="E539" s="97"/>
      <c r="F539" s="50" t="s">
        <v>3029</v>
      </c>
      <c r="G539" s="128">
        <v>29140</v>
      </c>
      <c r="H539" s="129">
        <v>1.454</v>
      </c>
      <c r="I539" s="31" t="s">
        <v>147</v>
      </c>
      <c r="J539" s="31" t="s">
        <v>147</v>
      </c>
    </row>
    <row r="540" ht="18.95" customHeight="1" spans="1:10">
      <c r="A540" s="127" t="s">
        <v>135</v>
      </c>
      <c r="B540" s="97"/>
      <c r="C540" s="469" t="s">
        <v>1038</v>
      </c>
      <c r="D540" s="90" t="s">
        <v>1040</v>
      </c>
      <c r="E540" s="97" t="s">
        <v>147</v>
      </c>
      <c r="F540" s="49" t="s">
        <v>3030</v>
      </c>
      <c r="G540" s="133">
        <v>3656</v>
      </c>
      <c r="H540" s="132">
        <v>0</v>
      </c>
      <c r="I540" s="31" t="s">
        <v>147</v>
      </c>
      <c r="J540" s="31" t="s">
        <v>147</v>
      </c>
    </row>
    <row r="541" ht="18.95" customHeight="1" spans="1:10">
      <c r="A541" s="127" t="s">
        <v>135</v>
      </c>
      <c r="B541" s="97" t="s">
        <v>135</v>
      </c>
      <c r="C541" s="469" t="s">
        <v>1038</v>
      </c>
      <c r="D541" s="90" t="s">
        <v>1042</v>
      </c>
      <c r="E541" s="97" t="s">
        <v>147</v>
      </c>
      <c r="F541" s="49" t="s">
        <v>3031</v>
      </c>
      <c r="G541" s="133">
        <v>21000</v>
      </c>
      <c r="H541" s="132" t="s">
        <v>135</v>
      </c>
      <c r="I541" s="31" t="s">
        <v>147</v>
      </c>
      <c r="J541" s="31" t="s">
        <v>147</v>
      </c>
    </row>
    <row r="542" ht="18.95" customHeight="1" spans="1:10">
      <c r="A542" s="127" t="s">
        <v>135</v>
      </c>
      <c r="B542" s="97" t="s">
        <v>135</v>
      </c>
      <c r="C542" s="469" t="s">
        <v>1038</v>
      </c>
      <c r="D542" s="90" t="s">
        <v>1044</v>
      </c>
      <c r="E542" s="97" t="s">
        <v>147</v>
      </c>
      <c r="F542" s="49" t="s">
        <v>3032</v>
      </c>
      <c r="G542" s="133">
        <v>4484</v>
      </c>
      <c r="H542" s="132">
        <v>-0.455</v>
      </c>
      <c r="I542" s="31" t="s">
        <v>147</v>
      </c>
      <c r="J542" s="31" t="s">
        <v>147</v>
      </c>
    </row>
    <row r="543" ht="18.95" customHeight="1" spans="1:10">
      <c r="A543" s="127" t="s">
        <v>134</v>
      </c>
      <c r="B543" s="97" t="s">
        <v>135</v>
      </c>
      <c r="C543" s="97"/>
      <c r="D543" s="90" t="s">
        <v>1046</v>
      </c>
      <c r="E543" s="97"/>
      <c r="F543" s="50" t="s">
        <v>3033</v>
      </c>
      <c r="G543" s="128">
        <v>979248</v>
      </c>
      <c r="H543" s="129">
        <v>0.121</v>
      </c>
      <c r="I543" s="31" t="s">
        <v>147</v>
      </c>
      <c r="J543" s="31" t="s">
        <v>147</v>
      </c>
    </row>
    <row r="544" ht="18.95" customHeight="1" spans="1:10">
      <c r="A544" s="127" t="s">
        <v>135</v>
      </c>
      <c r="B544" s="469" t="s">
        <v>1046</v>
      </c>
      <c r="C544" s="97"/>
      <c r="D544" s="90" t="s">
        <v>1048</v>
      </c>
      <c r="E544" s="97"/>
      <c r="F544" s="50" t="s">
        <v>1049</v>
      </c>
      <c r="G544" s="128">
        <v>10579</v>
      </c>
      <c r="H544" s="129">
        <v>-0.067</v>
      </c>
      <c r="I544" s="31" t="s">
        <v>147</v>
      </c>
      <c r="J544" s="31" t="s">
        <v>147</v>
      </c>
    </row>
    <row r="545" ht="18.95" customHeight="1" spans="1:10">
      <c r="A545" s="127" t="s">
        <v>135</v>
      </c>
      <c r="B545" s="97" t="s">
        <v>135</v>
      </c>
      <c r="C545" s="97" t="s">
        <v>1048</v>
      </c>
      <c r="D545" s="90" t="s">
        <v>1050</v>
      </c>
      <c r="E545" s="97" t="s">
        <v>147</v>
      </c>
      <c r="F545" s="49" t="s">
        <v>2729</v>
      </c>
      <c r="G545" s="133">
        <v>1153</v>
      </c>
      <c r="H545" s="132">
        <v>0.292</v>
      </c>
      <c r="I545" s="31" t="s">
        <v>147</v>
      </c>
      <c r="J545" s="31" t="s">
        <v>147</v>
      </c>
    </row>
    <row r="546" ht="18.95" customHeight="1" spans="1:10">
      <c r="A546" s="127" t="s">
        <v>135</v>
      </c>
      <c r="B546" s="97" t="s">
        <v>135</v>
      </c>
      <c r="C546" s="97" t="s">
        <v>1048</v>
      </c>
      <c r="D546" s="90" t="s">
        <v>1051</v>
      </c>
      <c r="E546" s="97" t="s">
        <v>147</v>
      </c>
      <c r="F546" s="49" t="s">
        <v>2731</v>
      </c>
      <c r="G546" s="131">
        <v>22</v>
      </c>
      <c r="H546" s="132" t="s">
        <v>135</v>
      </c>
      <c r="I546" s="31" t="s">
        <v>147</v>
      </c>
      <c r="J546" s="31" t="s">
        <v>147</v>
      </c>
    </row>
    <row r="547" ht="18.95" customHeight="1" spans="1:10">
      <c r="A547" s="127" t="s">
        <v>135</v>
      </c>
      <c r="B547" s="97" t="s">
        <v>135</v>
      </c>
      <c r="C547" s="97" t="s">
        <v>1048</v>
      </c>
      <c r="D547" s="90" t="s">
        <v>1052</v>
      </c>
      <c r="E547" s="97" t="s">
        <v>147</v>
      </c>
      <c r="F547" s="51" t="s">
        <v>2732</v>
      </c>
      <c r="G547" s="133">
        <v>309</v>
      </c>
      <c r="H547" s="132">
        <v>0.274</v>
      </c>
      <c r="I547" s="31" t="s">
        <v>147</v>
      </c>
      <c r="J547" s="31" t="s">
        <v>147</v>
      </c>
    </row>
    <row r="548" ht="18.95" customHeight="1" spans="1:10">
      <c r="A548" s="127" t="s">
        <v>135</v>
      </c>
      <c r="B548" s="97" t="s">
        <v>135</v>
      </c>
      <c r="C548" s="97" t="s">
        <v>1048</v>
      </c>
      <c r="D548" s="90" t="s">
        <v>1053</v>
      </c>
      <c r="E548" s="97" t="s">
        <v>147</v>
      </c>
      <c r="F548" s="51" t="s">
        <v>3034</v>
      </c>
      <c r="G548" s="133">
        <v>0</v>
      </c>
      <c r="H548" s="132" t="s">
        <v>135</v>
      </c>
      <c r="I548" s="31" t="s">
        <v>2730</v>
      </c>
      <c r="J548" s="31" t="s">
        <v>147</v>
      </c>
    </row>
    <row r="549" ht="18.95" customHeight="1" spans="1:10">
      <c r="A549" s="127" t="s">
        <v>135</v>
      </c>
      <c r="B549" s="97" t="s">
        <v>135</v>
      </c>
      <c r="C549" s="97" t="s">
        <v>1048</v>
      </c>
      <c r="D549" s="90" t="s">
        <v>1055</v>
      </c>
      <c r="E549" s="97" t="s">
        <v>147</v>
      </c>
      <c r="F549" s="51" t="s">
        <v>3035</v>
      </c>
      <c r="G549" s="133">
        <v>130</v>
      </c>
      <c r="H549" s="132">
        <v>-0.133</v>
      </c>
      <c r="I549" s="31" t="s">
        <v>147</v>
      </c>
      <c r="J549" s="31" t="s">
        <v>147</v>
      </c>
    </row>
    <row r="550" ht="18.95" customHeight="1" spans="1:10">
      <c r="A550" s="127" t="s">
        <v>135</v>
      </c>
      <c r="B550" s="97" t="s">
        <v>135</v>
      </c>
      <c r="C550" s="97" t="s">
        <v>1048</v>
      </c>
      <c r="D550" s="90" t="s">
        <v>1057</v>
      </c>
      <c r="E550" s="97" t="s">
        <v>147</v>
      </c>
      <c r="F550" s="51" t="s">
        <v>3036</v>
      </c>
      <c r="G550" s="133">
        <v>53</v>
      </c>
      <c r="H550" s="132">
        <v>1.356</v>
      </c>
      <c r="I550" s="31" t="s">
        <v>147</v>
      </c>
      <c r="J550" s="31" t="s">
        <v>147</v>
      </c>
    </row>
    <row r="551" ht="18.95" customHeight="1" spans="1:10">
      <c r="A551" s="127" t="s">
        <v>135</v>
      </c>
      <c r="B551" s="97" t="s">
        <v>135</v>
      </c>
      <c r="C551" s="97" t="s">
        <v>1048</v>
      </c>
      <c r="D551" s="90" t="s">
        <v>1059</v>
      </c>
      <c r="E551" s="97" t="s">
        <v>147</v>
      </c>
      <c r="F551" s="51" t="s">
        <v>3037</v>
      </c>
      <c r="G551" s="133">
        <v>5734</v>
      </c>
      <c r="H551" s="132">
        <v>-0.05</v>
      </c>
      <c r="I551" s="31" t="s">
        <v>147</v>
      </c>
      <c r="J551" s="31" t="s">
        <v>147</v>
      </c>
    </row>
    <row r="552" ht="18.95" customHeight="1" spans="1:10">
      <c r="A552" s="127" t="s">
        <v>135</v>
      </c>
      <c r="B552" s="97" t="s">
        <v>135</v>
      </c>
      <c r="C552" s="97" t="s">
        <v>1048</v>
      </c>
      <c r="D552" s="468" t="s">
        <v>1061</v>
      </c>
      <c r="E552" s="97" t="s">
        <v>147</v>
      </c>
      <c r="F552" s="51" t="s">
        <v>2767</v>
      </c>
      <c r="G552" s="133">
        <v>324</v>
      </c>
      <c r="H552" s="132">
        <v>3.32</v>
      </c>
      <c r="I552" s="31" t="s">
        <v>147</v>
      </c>
      <c r="J552" s="31" t="s">
        <v>147</v>
      </c>
    </row>
    <row r="553" ht="18.95" customHeight="1" spans="1:10">
      <c r="A553" s="127" t="s">
        <v>135</v>
      </c>
      <c r="B553" s="97" t="s">
        <v>135</v>
      </c>
      <c r="C553" s="97" t="s">
        <v>1048</v>
      </c>
      <c r="D553" s="90" t="s">
        <v>1062</v>
      </c>
      <c r="E553" s="97" t="s">
        <v>147</v>
      </c>
      <c r="F553" s="51" t="s">
        <v>3038</v>
      </c>
      <c r="G553" s="133">
        <v>2353</v>
      </c>
      <c r="H553" s="132">
        <v>-0.101</v>
      </c>
      <c r="I553" s="31" t="s">
        <v>147</v>
      </c>
      <c r="J553" s="31" t="s">
        <v>147</v>
      </c>
    </row>
    <row r="554" ht="18.95" customHeight="1" spans="1:10">
      <c r="A554" s="127" t="s">
        <v>135</v>
      </c>
      <c r="B554" s="97"/>
      <c r="C554" s="97" t="s">
        <v>1048</v>
      </c>
      <c r="D554" s="90" t="s">
        <v>1064</v>
      </c>
      <c r="E554" s="97" t="s">
        <v>147</v>
      </c>
      <c r="F554" s="51" t="s">
        <v>3039</v>
      </c>
      <c r="G554" s="133">
        <v>0</v>
      </c>
      <c r="H554" s="132" t="s">
        <v>135</v>
      </c>
      <c r="I554" s="31" t="s">
        <v>2730</v>
      </c>
      <c r="J554" s="31" t="s">
        <v>147</v>
      </c>
    </row>
    <row r="555" ht="18.95" customHeight="1" spans="1:10">
      <c r="A555" s="127" t="s">
        <v>135</v>
      </c>
      <c r="B555" s="97" t="s">
        <v>135</v>
      </c>
      <c r="C555" s="97" t="s">
        <v>1048</v>
      </c>
      <c r="D555" s="90" t="s">
        <v>1066</v>
      </c>
      <c r="E555" s="97" t="s">
        <v>147</v>
      </c>
      <c r="F555" s="49" t="s">
        <v>3040</v>
      </c>
      <c r="G555" s="131">
        <v>34</v>
      </c>
      <c r="H555" s="132">
        <v>0.229</v>
      </c>
      <c r="I555" s="31" t="s">
        <v>147</v>
      </c>
      <c r="J555" s="31" t="s">
        <v>147</v>
      </c>
    </row>
    <row r="556" ht="18.95" customHeight="1" spans="1:10">
      <c r="A556" s="127" t="s">
        <v>135</v>
      </c>
      <c r="B556" s="97" t="s">
        <v>135</v>
      </c>
      <c r="C556" s="97" t="s">
        <v>1048</v>
      </c>
      <c r="D556" s="90" t="s">
        <v>1068</v>
      </c>
      <c r="E556" s="97" t="s">
        <v>147</v>
      </c>
      <c r="F556" s="49" t="s">
        <v>3041</v>
      </c>
      <c r="G556" s="133">
        <v>0</v>
      </c>
      <c r="H556" s="132" t="s">
        <v>135</v>
      </c>
      <c r="I556" s="31" t="s">
        <v>2730</v>
      </c>
      <c r="J556" s="31" t="s">
        <v>147</v>
      </c>
    </row>
    <row r="557" ht="18.95" customHeight="1" spans="1:10">
      <c r="A557" s="127" t="s">
        <v>135</v>
      </c>
      <c r="B557" s="97" t="s">
        <v>135</v>
      </c>
      <c r="C557" s="97" t="s">
        <v>1048</v>
      </c>
      <c r="D557" s="90" t="s">
        <v>1070</v>
      </c>
      <c r="E557" s="97" t="s">
        <v>147</v>
      </c>
      <c r="F557" s="37" t="s">
        <v>3042</v>
      </c>
      <c r="G557" s="133">
        <v>467</v>
      </c>
      <c r="H557" s="132">
        <v>-0.634</v>
      </c>
      <c r="I557" s="31" t="s">
        <v>147</v>
      </c>
      <c r="J557" s="31" t="s">
        <v>147</v>
      </c>
    </row>
    <row r="558" ht="18.95" customHeight="1" spans="1:10">
      <c r="A558" s="127" t="s">
        <v>135</v>
      </c>
      <c r="B558" s="469" t="s">
        <v>1046</v>
      </c>
      <c r="C558" s="97"/>
      <c r="D558" s="90" t="s">
        <v>1072</v>
      </c>
      <c r="E558" s="97"/>
      <c r="F558" s="50" t="s">
        <v>1073</v>
      </c>
      <c r="G558" s="128">
        <v>32962</v>
      </c>
      <c r="H558" s="129">
        <v>0.155</v>
      </c>
      <c r="I558" s="31" t="s">
        <v>147</v>
      </c>
      <c r="J558" s="31" t="s">
        <v>147</v>
      </c>
    </row>
    <row r="559" ht="18.95" customHeight="1" spans="1:10">
      <c r="A559" s="127" t="s">
        <v>135</v>
      </c>
      <c r="B559" s="97" t="s">
        <v>135</v>
      </c>
      <c r="C559" s="97" t="s">
        <v>1072</v>
      </c>
      <c r="D559" s="90" t="s">
        <v>1074</v>
      </c>
      <c r="E559" s="97" t="s">
        <v>147</v>
      </c>
      <c r="F559" s="32" t="s">
        <v>2729</v>
      </c>
      <c r="G559" s="131">
        <v>1719</v>
      </c>
      <c r="H559" s="132">
        <v>0.453</v>
      </c>
      <c r="I559" s="31" t="s">
        <v>147</v>
      </c>
      <c r="J559" s="31" t="s">
        <v>147</v>
      </c>
    </row>
    <row r="560" ht="18.95" customHeight="1" spans="1:10">
      <c r="A560" s="127" t="s">
        <v>135</v>
      </c>
      <c r="B560" s="97" t="s">
        <v>135</v>
      </c>
      <c r="C560" s="97" t="s">
        <v>1072</v>
      </c>
      <c r="D560" s="90" t="s">
        <v>1075</v>
      </c>
      <c r="E560" s="97" t="s">
        <v>147</v>
      </c>
      <c r="F560" s="49" t="s">
        <v>2731</v>
      </c>
      <c r="G560" s="131">
        <v>0</v>
      </c>
      <c r="H560" s="132" t="s">
        <v>135</v>
      </c>
      <c r="I560" s="31" t="s">
        <v>2730</v>
      </c>
      <c r="J560" s="31" t="s">
        <v>147</v>
      </c>
    </row>
    <row r="561" ht="18.95" customHeight="1" spans="1:10">
      <c r="A561" s="127" t="s">
        <v>135</v>
      </c>
      <c r="B561" s="97" t="s">
        <v>135</v>
      </c>
      <c r="C561" s="97" t="s">
        <v>1072</v>
      </c>
      <c r="D561" s="90" t="s">
        <v>1076</v>
      </c>
      <c r="E561" s="97" t="s">
        <v>147</v>
      </c>
      <c r="F561" s="49" t="s">
        <v>2732</v>
      </c>
      <c r="G561" s="133">
        <v>154</v>
      </c>
      <c r="H561" s="132">
        <v>0.075</v>
      </c>
      <c r="I561" s="31" t="s">
        <v>147</v>
      </c>
      <c r="J561" s="31" t="s">
        <v>147</v>
      </c>
    </row>
    <row r="562" ht="18.95" customHeight="1" spans="1:10">
      <c r="A562" s="127" t="s">
        <v>135</v>
      </c>
      <c r="B562" s="97" t="s">
        <v>135</v>
      </c>
      <c r="C562" s="97" t="s">
        <v>1072</v>
      </c>
      <c r="D562" s="90" t="s">
        <v>1077</v>
      </c>
      <c r="E562" s="97" t="s">
        <v>147</v>
      </c>
      <c r="F562" s="49" t="s">
        <v>3043</v>
      </c>
      <c r="G562" s="133">
        <v>1085</v>
      </c>
      <c r="H562" s="132">
        <v>-0.052</v>
      </c>
      <c r="I562" s="31" t="s">
        <v>147</v>
      </c>
      <c r="J562" s="31" t="s">
        <v>147</v>
      </c>
    </row>
    <row r="563" ht="18.95" customHeight="1" spans="1:10">
      <c r="A563" s="127" t="s">
        <v>135</v>
      </c>
      <c r="B563" s="97" t="s">
        <v>135</v>
      </c>
      <c r="C563" s="97" t="s">
        <v>1072</v>
      </c>
      <c r="D563" s="90" t="s">
        <v>1079</v>
      </c>
      <c r="E563" s="97" t="s">
        <v>147</v>
      </c>
      <c r="F563" s="49" t="s">
        <v>3044</v>
      </c>
      <c r="G563" s="133">
        <v>23808</v>
      </c>
      <c r="H563" s="132">
        <v>0.145</v>
      </c>
      <c r="I563" s="31" t="s">
        <v>147</v>
      </c>
      <c r="J563" s="31" t="s">
        <v>147</v>
      </c>
    </row>
    <row r="564" ht="18.95" customHeight="1" spans="1:10">
      <c r="A564" s="127" t="s">
        <v>135</v>
      </c>
      <c r="B564" s="97" t="s">
        <v>135</v>
      </c>
      <c r="C564" s="97" t="s">
        <v>1072</v>
      </c>
      <c r="D564" s="90" t="s">
        <v>1081</v>
      </c>
      <c r="E564" s="97" t="s">
        <v>147</v>
      </c>
      <c r="F564" s="49" t="s">
        <v>3045</v>
      </c>
      <c r="G564" s="133">
        <v>0</v>
      </c>
      <c r="H564" s="132" t="s">
        <v>135</v>
      </c>
      <c r="I564" s="31" t="s">
        <v>2730</v>
      </c>
      <c r="J564" s="31" t="s">
        <v>147</v>
      </c>
    </row>
    <row r="565" ht="18.95" customHeight="1" spans="1:10">
      <c r="A565" s="127" t="s">
        <v>135</v>
      </c>
      <c r="B565" s="97"/>
      <c r="C565" s="97" t="s">
        <v>1072</v>
      </c>
      <c r="D565" s="90" t="s">
        <v>1083</v>
      </c>
      <c r="E565" s="97" t="s">
        <v>147</v>
      </c>
      <c r="F565" s="49" t="s">
        <v>3046</v>
      </c>
      <c r="G565" s="133">
        <v>1500</v>
      </c>
      <c r="H565" s="132">
        <v>17.75</v>
      </c>
      <c r="I565" s="31" t="s">
        <v>147</v>
      </c>
      <c r="J565" s="31" t="s">
        <v>147</v>
      </c>
    </row>
    <row r="566" ht="18.95" customHeight="1" spans="1:10">
      <c r="A566" s="127" t="s">
        <v>135</v>
      </c>
      <c r="B566" s="97" t="s">
        <v>135</v>
      </c>
      <c r="C566" s="97" t="s">
        <v>1072</v>
      </c>
      <c r="D566" s="90" t="s">
        <v>1085</v>
      </c>
      <c r="E566" s="97" t="s">
        <v>147</v>
      </c>
      <c r="F566" s="49" t="s">
        <v>3047</v>
      </c>
      <c r="G566" s="133">
        <v>311</v>
      </c>
      <c r="H566" s="132">
        <v>0.031</v>
      </c>
      <c r="I566" s="31" t="s">
        <v>147</v>
      </c>
      <c r="J566" s="31" t="s">
        <v>147</v>
      </c>
    </row>
    <row r="567" ht="18.95" customHeight="1" spans="1:10">
      <c r="A567" s="127" t="s">
        <v>135</v>
      </c>
      <c r="B567" s="97" t="s">
        <v>135</v>
      </c>
      <c r="C567" s="97" t="s">
        <v>1072</v>
      </c>
      <c r="D567" s="90" t="s">
        <v>1087</v>
      </c>
      <c r="E567" s="97" t="s">
        <v>147</v>
      </c>
      <c r="F567" s="49" t="s">
        <v>3048</v>
      </c>
      <c r="G567" s="133">
        <v>33</v>
      </c>
      <c r="H567" s="132">
        <v>0.373</v>
      </c>
      <c r="I567" s="31" t="s">
        <v>147</v>
      </c>
      <c r="J567" s="31" t="s">
        <v>147</v>
      </c>
    </row>
    <row r="568" ht="18.95" customHeight="1" spans="1:10">
      <c r="A568" s="127" t="s">
        <v>135</v>
      </c>
      <c r="B568" s="97" t="s">
        <v>135</v>
      </c>
      <c r="C568" s="97" t="s">
        <v>1072</v>
      </c>
      <c r="D568" s="90" t="s">
        <v>1089</v>
      </c>
      <c r="E568" s="97" t="s">
        <v>147</v>
      </c>
      <c r="F568" s="49" t="s">
        <v>3049</v>
      </c>
      <c r="G568" s="133">
        <v>4352</v>
      </c>
      <c r="H568" s="132">
        <v>-0.106</v>
      </c>
      <c r="I568" s="31" t="s">
        <v>147</v>
      </c>
      <c r="J568" s="31" t="s">
        <v>147</v>
      </c>
    </row>
    <row r="569" ht="18.95" customHeight="1" spans="1:10">
      <c r="A569" s="127" t="s">
        <v>135</v>
      </c>
      <c r="B569" s="469" t="s">
        <v>1046</v>
      </c>
      <c r="C569" s="97"/>
      <c r="D569" s="90" t="s">
        <v>1091</v>
      </c>
      <c r="E569" s="97"/>
      <c r="F569" s="50" t="s">
        <v>1092</v>
      </c>
      <c r="G569" s="128">
        <v>111713</v>
      </c>
      <c r="H569" s="129">
        <v>0.018</v>
      </c>
      <c r="I569" s="31" t="s">
        <v>147</v>
      </c>
      <c r="J569" s="31" t="s">
        <v>147</v>
      </c>
    </row>
    <row r="570" ht="18.95" customHeight="1" spans="1:10">
      <c r="A570" s="127" t="s">
        <v>135</v>
      </c>
      <c r="B570" s="97" t="s">
        <v>135</v>
      </c>
      <c r="C570" s="97" t="s">
        <v>1091</v>
      </c>
      <c r="D570" s="90" t="s">
        <v>1093</v>
      </c>
      <c r="E570" s="97" t="s">
        <v>147</v>
      </c>
      <c r="F570" s="49" t="s">
        <v>3050</v>
      </c>
      <c r="G570" s="133">
        <v>16693</v>
      </c>
      <c r="H570" s="132">
        <v>0</v>
      </c>
      <c r="I570" s="31" t="s">
        <v>147</v>
      </c>
      <c r="J570" s="31" t="s">
        <v>147</v>
      </c>
    </row>
    <row r="571" ht="18.95" customHeight="1" spans="1:10">
      <c r="A571" s="127" t="s">
        <v>135</v>
      </c>
      <c r="B571" s="97" t="s">
        <v>135</v>
      </c>
      <c r="C571" s="97" t="s">
        <v>1091</v>
      </c>
      <c r="D571" s="90" t="s">
        <v>1095</v>
      </c>
      <c r="E571" s="97" t="s">
        <v>147</v>
      </c>
      <c r="F571" s="49" t="s">
        <v>3051</v>
      </c>
      <c r="G571" s="133">
        <v>0</v>
      </c>
      <c r="H571" s="132" t="s">
        <v>135</v>
      </c>
      <c r="I571" s="31" t="s">
        <v>2730</v>
      </c>
      <c r="J571" s="31" t="s">
        <v>147</v>
      </c>
    </row>
    <row r="572" ht="18.95" customHeight="1" spans="1:10">
      <c r="A572" s="127" t="s">
        <v>135</v>
      </c>
      <c r="B572" s="97" t="s">
        <v>135</v>
      </c>
      <c r="C572" s="97" t="s">
        <v>1091</v>
      </c>
      <c r="D572" s="468" t="s">
        <v>1097</v>
      </c>
      <c r="E572" s="97" t="s">
        <v>147</v>
      </c>
      <c r="F572" s="49" t="s">
        <v>3052</v>
      </c>
      <c r="G572" s="133">
        <v>0</v>
      </c>
      <c r="H572" s="132">
        <v>-1</v>
      </c>
      <c r="I572" s="31" t="s">
        <v>2730</v>
      </c>
      <c r="J572" s="31" t="s">
        <v>147</v>
      </c>
    </row>
    <row r="573" ht="18.95" customHeight="1" spans="1:10">
      <c r="A573" s="127" t="s">
        <v>135</v>
      </c>
      <c r="B573" s="97" t="s">
        <v>135</v>
      </c>
      <c r="C573" s="97" t="s">
        <v>1091</v>
      </c>
      <c r="D573" s="90" t="s">
        <v>1099</v>
      </c>
      <c r="E573" s="97" t="s">
        <v>147</v>
      </c>
      <c r="F573" s="49" t="s">
        <v>3053</v>
      </c>
      <c r="G573" s="133">
        <v>0</v>
      </c>
      <c r="H573" s="132" t="s">
        <v>135</v>
      </c>
      <c r="I573" s="31" t="s">
        <v>2730</v>
      </c>
      <c r="J573" s="31" t="s">
        <v>147</v>
      </c>
    </row>
    <row r="574" ht="18.95" customHeight="1" spans="1:10">
      <c r="A574" s="127" t="s">
        <v>135</v>
      </c>
      <c r="B574" s="97"/>
      <c r="C574" s="97" t="s">
        <v>1091</v>
      </c>
      <c r="D574" s="90" t="s">
        <v>1101</v>
      </c>
      <c r="E574" s="97" t="s">
        <v>147</v>
      </c>
      <c r="F574" s="49" t="s">
        <v>3054</v>
      </c>
      <c r="G574" s="131">
        <v>0</v>
      </c>
      <c r="H574" s="132" t="s">
        <v>135</v>
      </c>
      <c r="I574" s="31" t="s">
        <v>2730</v>
      </c>
      <c r="J574" s="31" t="s">
        <v>147</v>
      </c>
    </row>
    <row r="575" ht="18.95" customHeight="1" spans="1:10">
      <c r="A575" s="127" t="s">
        <v>135</v>
      </c>
      <c r="B575" s="97" t="s">
        <v>135</v>
      </c>
      <c r="C575" s="97" t="s">
        <v>1091</v>
      </c>
      <c r="D575" s="90" t="s">
        <v>1103</v>
      </c>
      <c r="E575" s="97" t="s">
        <v>147</v>
      </c>
      <c r="F575" s="49" t="s">
        <v>3055</v>
      </c>
      <c r="G575" s="133">
        <v>95020</v>
      </c>
      <c r="H575" s="132">
        <v>0.044</v>
      </c>
      <c r="I575" s="31" t="s">
        <v>147</v>
      </c>
      <c r="J575" s="31" t="s">
        <v>147</v>
      </c>
    </row>
    <row r="576" ht="18.95" customHeight="1" spans="1:10">
      <c r="A576" s="127" t="s">
        <v>135</v>
      </c>
      <c r="B576" s="97" t="s">
        <v>135</v>
      </c>
      <c r="C576" s="97" t="s">
        <v>1091</v>
      </c>
      <c r="D576" s="90" t="s">
        <v>1105</v>
      </c>
      <c r="E576" s="97" t="s">
        <v>147</v>
      </c>
      <c r="F576" s="49" t="s">
        <v>3056</v>
      </c>
      <c r="G576" s="133">
        <v>0</v>
      </c>
      <c r="H576" s="132" t="s">
        <v>135</v>
      </c>
      <c r="I576" s="31" t="s">
        <v>2730</v>
      </c>
      <c r="J576" s="31" t="s">
        <v>147</v>
      </c>
    </row>
    <row r="577" ht="18.95" customHeight="1" spans="1:10">
      <c r="A577" s="127" t="s">
        <v>135</v>
      </c>
      <c r="B577" s="469" t="s">
        <v>1046</v>
      </c>
      <c r="C577" s="97"/>
      <c r="D577" s="90" t="s">
        <v>1107</v>
      </c>
      <c r="E577" s="97"/>
      <c r="F577" s="50" t="s">
        <v>1108</v>
      </c>
      <c r="G577" s="128">
        <v>386847</v>
      </c>
      <c r="H577" s="129">
        <v>-0.006</v>
      </c>
      <c r="I577" s="31" t="s">
        <v>147</v>
      </c>
      <c r="J577" s="31" t="s">
        <v>147</v>
      </c>
    </row>
    <row r="578" ht="18.95" customHeight="1" spans="1:10">
      <c r="A578" s="127" t="s">
        <v>135</v>
      </c>
      <c r="B578" s="97" t="s">
        <v>135</v>
      </c>
      <c r="C578" s="97" t="s">
        <v>1107</v>
      </c>
      <c r="D578" s="90" t="s">
        <v>1109</v>
      </c>
      <c r="E578" s="97" t="s">
        <v>147</v>
      </c>
      <c r="F578" s="49" t="s">
        <v>3057</v>
      </c>
      <c r="G578" s="133">
        <v>110764</v>
      </c>
      <c r="H578" s="132">
        <v>0.016</v>
      </c>
      <c r="I578" s="31" t="s">
        <v>147</v>
      </c>
      <c r="J578" s="31" t="s">
        <v>147</v>
      </c>
    </row>
    <row r="579" ht="18.95" customHeight="1" spans="1:10">
      <c r="A579" s="127" t="s">
        <v>135</v>
      </c>
      <c r="B579" s="97"/>
      <c r="C579" s="97" t="s">
        <v>1107</v>
      </c>
      <c r="D579" s="90" t="s">
        <v>1111</v>
      </c>
      <c r="E579" s="97" t="s">
        <v>147</v>
      </c>
      <c r="F579" s="49" t="s">
        <v>3058</v>
      </c>
      <c r="G579" s="133">
        <v>253697</v>
      </c>
      <c r="H579" s="132">
        <v>0.05</v>
      </c>
      <c r="I579" s="31" t="s">
        <v>147</v>
      </c>
      <c r="J579" s="31" t="s">
        <v>147</v>
      </c>
    </row>
    <row r="580" ht="18.95" customHeight="1" spans="1:10">
      <c r="A580" s="127" t="s">
        <v>135</v>
      </c>
      <c r="B580" s="97" t="s">
        <v>135</v>
      </c>
      <c r="C580" s="97" t="s">
        <v>1107</v>
      </c>
      <c r="D580" s="90" t="s">
        <v>1113</v>
      </c>
      <c r="E580" s="97" t="s">
        <v>147</v>
      </c>
      <c r="F580" s="49" t="s">
        <v>3059</v>
      </c>
      <c r="G580" s="133">
        <v>1773</v>
      </c>
      <c r="H580" s="132">
        <v>0.056</v>
      </c>
      <c r="I580" s="31" t="s">
        <v>147</v>
      </c>
      <c r="J580" s="31" t="s">
        <v>147</v>
      </c>
    </row>
    <row r="581" ht="18.95" customHeight="1" spans="1:10">
      <c r="A581" s="127" t="s">
        <v>135</v>
      </c>
      <c r="B581" s="97" t="s">
        <v>135</v>
      </c>
      <c r="C581" s="97" t="s">
        <v>1107</v>
      </c>
      <c r="D581" s="90" t="s">
        <v>1115</v>
      </c>
      <c r="E581" s="97" t="s">
        <v>147</v>
      </c>
      <c r="F581" s="49" t="s">
        <v>3060</v>
      </c>
      <c r="G581" s="133">
        <v>0</v>
      </c>
      <c r="H581" s="132" t="s">
        <v>135</v>
      </c>
      <c r="I581" s="31" t="s">
        <v>2730</v>
      </c>
      <c r="J581" s="31" t="s">
        <v>147</v>
      </c>
    </row>
    <row r="582" ht="18.95" customHeight="1" spans="1:10">
      <c r="A582" s="127" t="s">
        <v>135</v>
      </c>
      <c r="B582" s="97" t="s">
        <v>135</v>
      </c>
      <c r="C582" s="97" t="s">
        <v>1107</v>
      </c>
      <c r="D582" s="90" t="s">
        <v>1117</v>
      </c>
      <c r="E582" s="97" t="s">
        <v>147</v>
      </c>
      <c r="F582" s="49" t="s">
        <v>3061</v>
      </c>
      <c r="G582" s="133">
        <v>20613</v>
      </c>
      <c r="H582" s="132">
        <v>-0.437</v>
      </c>
      <c r="I582" s="31" t="s">
        <v>147</v>
      </c>
      <c r="J582" s="31" t="s">
        <v>147</v>
      </c>
    </row>
    <row r="583" ht="18.95" customHeight="1" spans="1:10">
      <c r="A583" s="127" t="s">
        <v>135</v>
      </c>
      <c r="B583" s="97" t="s">
        <v>1046</v>
      </c>
      <c r="C583" s="97" t="s">
        <v>135</v>
      </c>
      <c r="D583" s="90" t="s">
        <v>1119</v>
      </c>
      <c r="E583" s="97"/>
      <c r="F583" s="50" t="s">
        <v>1120</v>
      </c>
      <c r="G583" s="128">
        <v>0</v>
      </c>
      <c r="H583" s="129" t="s">
        <v>135</v>
      </c>
      <c r="I583" s="31" t="s">
        <v>2730</v>
      </c>
      <c r="J583" s="31" t="s">
        <v>147</v>
      </c>
    </row>
    <row r="584" ht="18.95" customHeight="1" spans="1:10">
      <c r="A584" s="127" t="s">
        <v>135</v>
      </c>
      <c r="B584" s="97" t="s">
        <v>135</v>
      </c>
      <c r="C584" s="469" t="s">
        <v>1119</v>
      </c>
      <c r="D584" s="90" t="s">
        <v>1121</v>
      </c>
      <c r="E584" s="97" t="s">
        <v>147</v>
      </c>
      <c r="F584" s="49" t="s">
        <v>3062</v>
      </c>
      <c r="G584" s="133">
        <v>0</v>
      </c>
      <c r="H584" s="132" t="s">
        <v>135</v>
      </c>
      <c r="I584" s="31" t="s">
        <v>2730</v>
      </c>
      <c r="J584" s="31" t="s">
        <v>147</v>
      </c>
    </row>
    <row r="585" ht="18.95" customHeight="1" spans="1:10">
      <c r="A585" s="127" t="s">
        <v>135</v>
      </c>
      <c r="B585" s="97" t="s">
        <v>135</v>
      </c>
      <c r="C585" s="469" t="s">
        <v>1119</v>
      </c>
      <c r="D585" s="90" t="s">
        <v>1123</v>
      </c>
      <c r="E585" s="97" t="s">
        <v>147</v>
      </c>
      <c r="F585" s="49" t="s">
        <v>3063</v>
      </c>
      <c r="G585" s="131">
        <v>0</v>
      </c>
      <c r="H585" s="132" t="s">
        <v>135</v>
      </c>
      <c r="I585" s="31" t="s">
        <v>2730</v>
      </c>
      <c r="J585" s="31" t="s">
        <v>147</v>
      </c>
    </row>
    <row r="586" ht="18.95" customHeight="1" spans="1:10">
      <c r="A586" s="127" t="s">
        <v>135</v>
      </c>
      <c r="B586" s="97" t="s">
        <v>135</v>
      </c>
      <c r="C586" s="469" t="s">
        <v>1119</v>
      </c>
      <c r="D586" s="90" t="s">
        <v>1125</v>
      </c>
      <c r="E586" s="97" t="s">
        <v>147</v>
      </c>
      <c r="F586" s="49" t="s">
        <v>3064</v>
      </c>
      <c r="G586" s="133">
        <v>0</v>
      </c>
      <c r="H586" s="132" t="s">
        <v>135</v>
      </c>
      <c r="I586" s="31" t="s">
        <v>2730</v>
      </c>
      <c r="J586" s="31" t="s">
        <v>147</v>
      </c>
    </row>
    <row r="587" ht="18.95" customHeight="1" spans="1:10">
      <c r="A587" s="127" t="s">
        <v>135</v>
      </c>
      <c r="B587" s="469" t="s">
        <v>1046</v>
      </c>
      <c r="C587" s="97"/>
      <c r="D587" s="90" t="s">
        <v>1127</v>
      </c>
      <c r="E587" s="97"/>
      <c r="F587" s="50" t="s">
        <v>1128</v>
      </c>
      <c r="G587" s="128">
        <v>57235</v>
      </c>
      <c r="H587" s="129">
        <v>0.252</v>
      </c>
      <c r="I587" s="31" t="s">
        <v>147</v>
      </c>
      <c r="J587" s="31" t="s">
        <v>147</v>
      </c>
    </row>
    <row r="588" ht="18.95" customHeight="1" spans="1:10">
      <c r="A588" s="127" t="s">
        <v>135</v>
      </c>
      <c r="B588" s="97" t="s">
        <v>135</v>
      </c>
      <c r="C588" s="97" t="s">
        <v>1127</v>
      </c>
      <c r="D588" s="90" t="s">
        <v>1129</v>
      </c>
      <c r="E588" s="97" t="s">
        <v>147</v>
      </c>
      <c r="F588" s="49" t="s">
        <v>3065</v>
      </c>
      <c r="G588" s="133">
        <v>0</v>
      </c>
      <c r="H588" s="132" t="s">
        <v>135</v>
      </c>
      <c r="I588" s="31" t="s">
        <v>2730</v>
      </c>
      <c r="J588" s="31" t="s">
        <v>147</v>
      </c>
    </row>
    <row r="589" ht="18.95" customHeight="1" spans="1:10">
      <c r="A589" s="127" t="s">
        <v>135</v>
      </c>
      <c r="B589" s="97" t="s">
        <v>135</v>
      </c>
      <c r="C589" s="97" t="s">
        <v>1127</v>
      </c>
      <c r="D589" s="90" t="s">
        <v>1131</v>
      </c>
      <c r="E589" s="97" t="s">
        <v>147</v>
      </c>
      <c r="F589" s="49" t="s">
        <v>3066</v>
      </c>
      <c r="G589" s="133">
        <v>0</v>
      </c>
      <c r="H589" s="132" t="s">
        <v>135</v>
      </c>
      <c r="I589" s="31" t="s">
        <v>2730</v>
      </c>
      <c r="J589" s="31" t="s">
        <v>147</v>
      </c>
    </row>
    <row r="590" ht="18.95" customHeight="1" spans="1:10">
      <c r="A590" s="127" t="s">
        <v>135</v>
      </c>
      <c r="B590" s="97" t="s">
        <v>135</v>
      </c>
      <c r="C590" s="97" t="s">
        <v>1127</v>
      </c>
      <c r="D590" s="90" t="s">
        <v>1133</v>
      </c>
      <c r="E590" s="97" t="s">
        <v>147</v>
      </c>
      <c r="F590" s="49" t="s">
        <v>3067</v>
      </c>
      <c r="G590" s="133">
        <v>0</v>
      </c>
      <c r="H590" s="132" t="s">
        <v>135</v>
      </c>
      <c r="I590" s="31" t="s">
        <v>2730</v>
      </c>
      <c r="J590" s="31" t="s">
        <v>147</v>
      </c>
    </row>
    <row r="591" ht="18.95" customHeight="1" spans="1:10">
      <c r="A591" s="127" t="s">
        <v>135</v>
      </c>
      <c r="B591" s="97" t="s">
        <v>135</v>
      </c>
      <c r="C591" s="97" t="s">
        <v>1127</v>
      </c>
      <c r="D591" s="90" t="s">
        <v>1135</v>
      </c>
      <c r="E591" s="97" t="s">
        <v>147</v>
      </c>
      <c r="F591" s="37" t="s">
        <v>3068</v>
      </c>
      <c r="G591" s="133">
        <v>0</v>
      </c>
      <c r="H591" s="132" t="s">
        <v>135</v>
      </c>
      <c r="I591" s="31" t="s">
        <v>2730</v>
      </c>
      <c r="J591" s="31" t="s">
        <v>147</v>
      </c>
    </row>
    <row r="592" ht="18.95" customHeight="1" spans="1:10">
      <c r="A592" s="127" t="s">
        <v>135</v>
      </c>
      <c r="B592" s="97" t="s">
        <v>135</v>
      </c>
      <c r="C592" s="97" t="s">
        <v>1127</v>
      </c>
      <c r="D592" s="90" t="s">
        <v>1137</v>
      </c>
      <c r="E592" s="97" t="s">
        <v>147</v>
      </c>
      <c r="F592" s="49" t="s">
        <v>3069</v>
      </c>
      <c r="G592" s="133">
        <v>0</v>
      </c>
      <c r="H592" s="132" t="s">
        <v>135</v>
      </c>
      <c r="I592" s="31" t="s">
        <v>2730</v>
      </c>
      <c r="J592" s="31" t="s">
        <v>147</v>
      </c>
    </row>
    <row r="593" ht="18.95" customHeight="1" spans="1:10">
      <c r="A593" s="127" t="s">
        <v>135</v>
      </c>
      <c r="B593" s="97" t="s">
        <v>135</v>
      </c>
      <c r="C593" s="97" t="s">
        <v>1127</v>
      </c>
      <c r="D593" s="90" t="s">
        <v>1139</v>
      </c>
      <c r="E593" s="97" t="s">
        <v>147</v>
      </c>
      <c r="F593" s="37" t="s">
        <v>3070</v>
      </c>
      <c r="G593" s="133">
        <v>28985</v>
      </c>
      <c r="H593" s="132">
        <v>0.208</v>
      </c>
      <c r="I593" s="31" t="s">
        <v>147</v>
      </c>
      <c r="J593" s="31" t="s">
        <v>147</v>
      </c>
    </row>
    <row r="594" ht="18.95" customHeight="1" spans="1:10">
      <c r="A594" s="127" t="s">
        <v>135</v>
      </c>
      <c r="B594" s="97" t="s">
        <v>135</v>
      </c>
      <c r="C594" s="97" t="s">
        <v>1127</v>
      </c>
      <c r="D594" s="468" t="s">
        <v>1141</v>
      </c>
      <c r="E594" s="97" t="s">
        <v>147</v>
      </c>
      <c r="F594" s="49" t="s">
        <v>3071</v>
      </c>
      <c r="G594" s="131">
        <v>0</v>
      </c>
      <c r="H594" s="132" t="s">
        <v>135</v>
      </c>
      <c r="I594" s="31" t="s">
        <v>2730</v>
      </c>
      <c r="J594" s="31" t="s">
        <v>147</v>
      </c>
    </row>
    <row r="595" ht="18.95" customHeight="1" spans="1:10">
      <c r="A595" s="127" t="s">
        <v>135</v>
      </c>
      <c r="B595" s="97" t="s">
        <v>135</v>
      </c>
      <c r="C595" s="97" t="s">
        <v>1127</v>
      </c>
      <c r="D595" s="90" t="s">
        <v>1143</v>
      </c>
      <c r="E595" s="97" t="s">
        <v>147</v>
      </c>
      <c r="F595" s="49" t="s">
        <v>3072</v>
      </c>
      <c r="G595" s="133">
        <v>0</v>
      </c>
      <c r="H595" s="132" t="s">
        <v>135</v>
      </c>
      <c r="I595" s="31" t="s">
        <v>2730</v>
      </c>
      <c r="J595" s="31" t="s">
        <v>147</v>
      </c>
    </row>
    <row r="596" ht="18.95" customHeight="1" spans="1:10">
      <c r="A596" s="127" t="s">
        <v>135</v>
      </c>
      <c r="B596" s="97"/>
      <c r="C596" s="97" t="s">
        <v>1127</v>
      </c>
      <c r="D596" s="90" t="s">
        <v>1145</v>
      </c>
      <c r="E596" s="97" t="s">
        <v>147</v>
      </c>
      <c r="F596" s="49" t="s">
        <v>3073</v>
      </c>
      <c r="G596" s="133">
        <v>0</v>
      </c>
      <c r="H596" s="132" t="s">
        <v>135</v>
      </c>
      <c r="I596" s="31" t="s">
        <v>2730</v>
      </c>
      <c r="J596" s="31" t="s">
        <v>147</v>
      </c>
    </row>
    <row r="597" ht="18.95" customHeight="1" spans="1:10">
      <c r="A597" s="127" t="s">
        <v>135</v>
      </c>
      <c r="B597" s="97" t="s">
        <v>135</v>
      </c>
      <c r="C597" s="97" t="s">
        <v>1127</v>
      </c>
      <c r="D597" s="90" t="s">
        <v>1147</v>
      </c>
      <c r="E597" s="97" t="s">
        <v>147</v>
      </c>
      <c r="F597" s="49" t="s">
        <v>3074</v>
      </c>
      <c r="G597" s="133">
        <v>5300</v>
      </c>
      <c r="H597" s="132">
        <v>0.325</v>
      </c>
      <c r="I597" s="31" t="s">
        <v>147</v>
      </c>
      <c r="J597" s="31" t="s">
        <v>147</v>
      </c>
    </row>
    <row r="598" ht="18.95" customHeight="1" spans="1:10">
      <c r="A598" s="127" t="s">
        <v>135</v>
      </c>
      <c r="B598" s="97" t="s">
        <v>135</v>
      </c>
      <c r="C598" s="97" t="s">
        <v>1127</v>
      </c>
      <c r="D598" s="90" t="s">
        <v>1149</v>
      </c>
      <c r="E598" s="97" t="s">
        <v>147</v>
      </c>
      <c r="F598" s="49" t="s">
        <v>3075</v>
      </c>
      <c r="G598" s="133">
        <v>5250</v>
      </c>
      <c r="H598" s="132" t="s">
        <v>135</v>
      </c>
      <c r="I598" s="31" t="s">
        <v>147</v>
      </c>
      <c r="J598" s="31" t="s">
        <v>147</v>
      </c>
    </row>
    <row r="599" ht="18.95" customHeight="1" spans="1:10">
      <c r="A599" s="127" t="s">
        <v>135</v>
      </c>
      <c r="B599" s="97" t="s">
        <v>135</v>
      </c>
      <c r="C599" s="97" t="s">
        <v>1127</v>
      </c>
      <c r="D599" s="90" t="s">
        <v>1151</v>
      </c>
      <c r="E599" s="97" t="s">
        <v>147</v>
      </c>
      <c r="F599" s="49" t="s">
        <v>3076</v>
      </c>
      <c r="G599" s="133">
        <v>0</v>
      </c>
      <c r="H599" s="132" t="s">
        <v>135</v>
      </c>
      <c r="I599" s="31" t="s">
        <v>2730</v>
      </c>
      <c r="J599" s="31" t="s">
        <v>147</v>
      </c>
    </row>
    <row r="600" ht="18.95" customHeight="1" spans="1:10">
      <c r="A600" s="127" t="s">
        <v>135</v>
      </c>
      <c r="B600" s="97" t="s">
        <v>135</v>
      </c>
      <c r="C600" s="97" t="s">
        <v>1127</v>
      </c>
      <c r="D600" s="90" t="s">
        <v>1153</v>
      </c>
      <c r="E600" s="97" t="s">
        <v>147</v>
      </c>
      <c r="F600" s="49" t="s">
        <v>3077</v>
      </c>
      <c r="G600" s="131">
        <v>17700</v>
      </c>
      <c r="H600" s="132">
        <v>0</v>
      </c>
      <c r="I600" s="31" t="s">
        <v>147</v>
      </c>
      <c r="J600" s="31" t="s">
        <v>147</v>
      </c>
    </row>
    <row r="601" ht="18.95" customHeight="1" spans="1:10">
      <c r="A601" s="127" t="s">
        <v>135</v>
      </c>
      <c r="B601" s="469" t="s">
        <v>1046</v>
      </c>
      <c r="C601" s="97"/>
      <c r="D601" s="90" t="s">
        <v>1155</v>
      </c>
      <c r="E601" s="97"/>
      <c r="F601" s="50" t="s">
        <v>1156</v>
      </c>
      <c r="G601" s="128">
        <v>25837</v>
      </c>
      <c r="H601" s="129">
        <v>-0.01</v>
      </c>
      <c r="I601" s="31" t="s">
        <v>147</v>
      </c>
      <c r="J601" s="31" t="s">
        <v>147</v>
      </c>
    </row>
    <row r="602" ht="18.95" customHeight="1" spans="1:10">
      <c r="A602" s="127" t="s">
        <v>135</v>
      </c>
      <c r="B602" s="97" t="s">
        <v>135</v>
      </c>
      <c r="C602" s="97" t="s">
        <v>1155</v>
      </c>
      <c r="D602" s="468" t="s">
        <v>1157</v>
      </c>
      <c r="E602" s="97" t="s">
        <v>147</v>
      </c>
      <c r="F602" s="49" t="s">
        <v>3078</v>
      </c>
      <c r="G602" s="133">
        <v>1138</v>
      </c>
      <c r="H602" s="132">
        <v>5.034</v>
      </c>
      <c r="I602" s="31" t="s">
        <v>147</v>
      </c>
      <c r="J602" s="31" t="s">
        <v>147</v>
      </c>
    </row>
    <row r="603" ht="18.95" customHeight="1" spans="1:10">
      <c r="A603" s="127" t="s">
        <v>135</v>
      </c>
      <c r="B603" s="97" t="s">
        <v>135</v>
      </c>
      <c r="C603" s="97" t="s">
        <v>1155</v>
      </c>
      <c r="D603" s="90" t="s">
        <v>1159</v>
      </c>
      <c r="E603" s="97" t="s">
        <v>147</v>
      </c>
      <c r="F603" s="49" t="s">
        <v>3079</v>
      </c>
      <c r="G603" s="133">
        <v>170</v>
      </c>
      <c r="H603" s="132">
        <v>0</v>
      </c>
      <c r="I603" s="31" t="s">
        <v>147</v>
      </c>
      <c r="J603" s="31" t="s">
        <v>147</v>
      </c>
    </row>
    <row r="604" ht="18.95" customHeight="1" spans="1:10">
      <c r="A604" s="127" t="s">
        <v>135</v>
      </c>
      <c r="B604" s="97"/>
      <c r="C604" s="97" t="s">
        <v>1155</v>
      </c>
      <c r="D604" s="90" t="s">
        <v>1161</v>
      </c>
      <c r="E604" s="97" t="s">
        <v>147</v>
      </c>
      <c r="F604" s="49" t="s">
        <v>3080</v>
      </c>
      <c r="G604" s="131">
        <v>0</v>
      </c>
      <c r="H604" s="132">
        <v>-1</v>
      </c>
      <c r="I604" s="31" t="s">
        <v>2730</v>
      </c>
      <c r="J604" s="31" t="s">
        <v>147</v>
      </c>
    </row>
    <row r="605" ht="18.95" customHeight="1" spans="1:10">
      <c r="A605" s="127" t="s">
        <v>135</v>
      </c>
      <c r="B605" s="97" t="s">
        <v>135</v>
      </c>
      <c r="C605" s="97" t="s">
        <v>1155</v>
      </c>
      <c r="D605" s="90" t="s">
        <v>1163</v>
      </c>
      <c r="E605" s="97" t="s">
        <v>147</v>
      </c>
      <c r="F605" s="49" t="s">
        <v>3081</v>
      </c>
      <c r="G605" s="133">
        <v>683</v>
      </c>
      <c r="H605" s="132">
        <v>0.062</v>
      </c>
      <c r="I605" s="31" t="s">
        <v>147</v>
      </c>
      <c r="J605" s="31" t="s">
        <v>147</v>
      </c>
    </row>
    <row r="606" ht="18.95" customHeight="1" spans="1:10">
      <c r="A606" s="127" t="s">
        <v>135</v>
      </c>
      <c r="B606" s="97" t="s">
        <v>135</v>
      </c>
      <c r="C606" s="97" t="s">
        <v>1155</v>
      </c>
      <c r="D606" s="90" t="s">
        <v>1165</v>
      </c>
      <c r="E606" s="97" t="s">
        <v>147</v>
      </c>
      <c r="F606" s="49" t="s">
        <v>3082</v>
      </c>
      <c r="G606" s="133">
        <v>0</v>
      </c>
      <c r="H606" s="132" t="s">
        <v>135</v>
      </c>
      <c r="I606" s="31" t="s">
        <v>2730</v>
      </c>
      <c r="J606" s="31" t="s">
        <v>147</v>
      </c>
    </row>
    <row r="607" ht="18.95" customHeight="1" spans="1:10">
      <c r="A607" s="127" t="s">
        <v>135</v>
      </c>
      <c r="B607" s="97" t="s">
        <v>135</v>
      </c>
      <c r="C607" s="97" t="s">
        <v>1155</v>
      </c>
      <c r="D607" s="90" t="s">
        <v>1167</v>
      </c>
      <c r="E607" s="97" t="s">
        <v>147</v>
      </c>
      <c r="F607" s="49" t="s">
        <v>3083</v>
      </c>
      <c r="G607" s="133">
        <v>0</v>
      </c>
      <c r="H607" s="132" t="s">
        <v>135</v>
      </c>
      <c r="I607" s="31" t="s">
        <v>2730</v>
      </c>
      <c r="J607" s="31" t="s">
        <v>147</v>
      </c>
    </row>
    <row r="608" ht="18.95" customHeight="1" spans="1:10">
      <c r="A608" s="127" t="s">
        <v>135</v>
      </c>
      <c r="B608" s="97" t="s">
        <v>135</v>
      </c>
      <c r="C608" s="97" t="s">
        <v>1155</v>
      </c>
      <c r="D608" s="468" t="s">
        <v>1169</v>
      </c>
      <c r="E608" s="97" t="s">
        <v>147</v>
      </c>
      <c r="F608" s="49" t="s">
        <v>3084</v>
      </c>
      <c r="G608" s="133">
        <v>23846</v>
      </c>
      <c r="H608" s="132">
        <v>0.123</v>
      </c>
      <c r="I608" s="31" t="s">
        <v>147</v>
      </c>
      <c r="J608" s="31" t="s">
        <v>147</v>
      </c>
    </row>
    <row r="609" ht="18.95" customHeight="1" spans="1:10">
      <c r="A609" s="127" t="s">
        <v>135</v>
      </c>
      <c r="B609" s="469" t="s">
        <v>1046</v>
      </c>
      <c r="C609" s="97"/>
      <c r="D609" s="90" t="s">
        <v>1171</v>
      </c>
      <c r="E609" s="97"/>
      <c r="F609" s="50" t="s">
        <v>1172</v>
      </c>
      <c r="G609" s="128">
        <v>5002</v>
      </c>
      <c r="H609" s="129">
        <v>-0.064</v>
      </c>
      <c r="I609" s="31" t="s">
        <v>147</v>
      </c>
      <c r="J609" s="31" t="s">
        <v>147</v>
      </c>
    </row>
    <row r="610" ht="18.95" customHeight="1" spans="1:10">
      <c r="A610" s="127" t="s">
        <v>135</v>
      </c>
      <c r="B610" s="97"/>
      <c r="C610" s="469" t="s">
        <v>1171</v>
      </c>
      <c r="D610" s="90" t="s">
        <v>1173</v>
      </c>
      <c r="E610" s="97" t="s">
        <v>147</v>
      </c>
      <c r="F610" s="49" t="s">
        <v>3085</v>
      </c>
      <c r="G610" s="133">
        <v>4260</v>
      </c>
      <c r="H610" s="132">
        <v>-0.073</v>
      </c>
      <c r="I610" s="31" t="s">
        <v>147</v>
      </c>
      <c r="J610" s="31" t="s">
        <v>147</v>
      </c>
    </row>
    <row r="611" ht="18.95" customHeight="1" spans="1:10">
      <c r="A611" s="127" t="s">
        <v>135</v>
      </c>
      <c r="B611" s="97" t="s">
        <v>135</v>
      </c>
      <c r="C611" s="469" t="s">
        <v>1171</v>
      </c>
      <c r="D611" s="90" t="s">
        <v>1175</v>
      </c>
      <c r="E611" s="97" t="s">
        <v>147</v>
      </c>
      <c r="F611" s="49" t="s">
        <v>3086</v>
      </c>
      <c r="G611" s="133">
        <v>75</v>
      </c>
      <c r="H611" s="132">
        <v>0.087</v>
      </c>
      <c r="I611" s="31" t="s">
        <v>147</v>
      </c>
      <c r="J611" s="31" t="s">
        <v>147</v>
      </c>
    </row>
    <row r="612" ht="18.95" customHeight="1" spans="1:10">
      <c r="A612" s="127" t="s">
        <v>135</v>
      </c>
      <c r="B612" s="97" t="s">
        <v>135</v>
      </c>
      <c r="C612" s="469" t="s">
        <v>1171</v>
      </c>
      <c r="D612" s="90" t="s">
        <v>1177</v>
      </c>
      <c r="E612" s="97" t="s">
        <v>147</v>
      </c>
      <c r="F612" s="49" t="s">
        <v>3087</v>
      </c>
      <c r="G612" s="133">
        <v>47</v>
      </c>
      <c r="H612" s="132">
        <v>0.089</v>
      </c>
      <c r="I612" s="31" t="s">
        <v>147</v>
      </c>
      <c r="J612" s="31" t="s">
        <v>147</v>
      </c>
    </row>
    <row r="613" ht="18.95" customHeight="1" spans="1:10">
      <c r="A613" s="127" t="s">
        <v>135</v>
      </c>
      <c r="B613" s="97" t="s">
        <v>135</v>
      </c>
      <c r="C613" s="469" t="s">
        <v>1171</v>
      </c>
      <c r="D613" s="90" t="s">
        <v>1179</v>
      </c>
      <c r="E613" s="97" t="s">
        <v>147</v>
      </c>
      <c r="F613" s="49" t="s">
        <v>3088</v>
      </c>
      <c r="G613" s="133">
        <v>0</v>
      </c>
      <c r="H613" s="132" t="s">
        <v>135</v>
      </c>
      <c r="I613" s="31" t="s">
        <v>2730</v>
      </c>
      <c r="J613" s="31" t="s">
        <v>147</v>
      </c>
    </row>
    <row r="614" ht="18.95" customHeight="1" spans="1:10">
      <c r="A614" s="127" t="s">
        <v>135</v>
      </c>
      <c r="B614" s="97" t="s">
        <v>135</v>
      </c>
      <c r="C614" s="469" t="s">
        <v>1171</v>
      </c>
      <c r="D614" s="90" t="s">
        <v>1181</v>
      </c>
      <c r="E614" s="97" t="s">
        <v>147</v>
      </c>
      <c r="F614" s="51" t="s">
        <v>3089</v>
      </c>
      <c r="G614" s="133">
        <v>620</v>
      </c>
      <c r="H614" s="132">
        <v>-0.024</v>
      </c>
      <c r="I614" s="31" t="s">
        <v>147</v>
      </c>
      <c r="J614" s="31" t="s">
        <v>147</v>
      </c>
    </row>
    <row r="615" ht="18.95" customHeight="1" spans="1:10">
      <c r="A615" s="127" t="s">
        <v>135</v>
      </c>
      <c r="B615" s="469" t="s">
        <v>1046</v>
      </c>
      <c r="C615" s="97"/>
      <c r="D615" s="90" t="s">
        <v>1183</v>
      </c>
      <c r="E615" s="97"/>
      <c r="F615" s="50" t="s">
        <v>1184</v>
      </c>
      <c r="G615" s="128">
        <v>6645</v>
      </c>
      <c r="H615" s="129">
        <v>-0.076</v>
      </c>
      <c r="I615" s="31" t="s">
        <v>147</v>
      </c>
      <c r="J615" s="31" t="s">
        <v>147</v>
      </c>
    </row>
    <row r="616" ht="18.95" customHeight="1" spans="1:10">
      <c r="A616" s="127" t="s">
        <v>135</v>
      </c>
      <c r="B616" s="97" t="s">
        <v>135</v>
      </c>
      <c r="C616" s="97" t="s">
        <v>1183</v>
      </c>
      <c r="D616" s="90" t="s">
        <v>1185</v>
      </c>
      <c r="E616" s="97" t="s">
        <v>147</v>
      </c>
      <c r="F616" s="37" t="s">
        <v>3090</v>
      </c>
      <c r="G616" s="133">
        <v>6000</v>
      </c>
      <c r="H616" s="132">
        <v>-0.083</v>
      </c>
      <c r="I616" s="31" t="s">
        <v>147</v>
      </c>
      <c r="J616" s="31" t="s">
        <v>147</v>
      </c>
    </row>
    <row r="617" ht="18.95" customHeight="1" spans="1:10">
      <c r="A617" s="127" t="s">
        <v>135</v>
      </c>
      <c r="B617" s="97"/>
      <c r="C617" s="97" t="s">
        <v>1183</v>
      </c>
      <c r="D617" s="90" t="s">
        <v>1187</v>
      </c>
      <c r="E617" s="97" t="s">
        <v>147</v>
      </c>
      <c r="F617" s="49" t="s">
        <v>3091</v>
      </c>
      <c r="G617" s="133">
        <v>0</v>
      </c>
      <c r="H617" s="132" t="s">
        <v>135</v>
      </c>
      <c r="I617" s="31" t="s">
        <v>2730</v>
      </c>
      <c r="J617" s="31" t="s">
        <v>147</v>
      </c>
    </row>
    <row r="618" ht="18.95" customHeight="1" spans="1:10">
      <c r="A618" s="127" t="s">
        <v>135</v>
      </c>
      <c r="B618" s="97" t="s">
        <v>135</v>
      </c>
      <c r="C618" s="97" t="s">
        <v>1183</v>
      </c>
      <c r="D618" s="90" t="s">
        <v>1189</v>
      </c>
      <c r="E618" s="97" t="s">
        <v>147</v>
      </c>
      <c r="F618" s="49" t="s">
        <v>3092</v>
      </c>
      <c r="G618" s="131">
        <v>0</v>
      </c>
      <c r="H618" s="132" t="s">
        <v>135</v>
      </c>
      <c r="I618" s="31" t="s">
        <v>2730</v>
      </c>
      <c r="J618" s="31" t="s">
        <v>147</v>
      </c>
    </row>
    <row r="619" ht="18.95" customHeight="1" spans="1:10">
      <c r="A619" s="127" t="s">
        <v>135</v>
      </c>
      <c r="B619" s="97" t="s">
        <v>135</v>
      </c>
      <c r="C619" s="97" t="s">
        <v>1183</v>
      </c>
      <c r="D619" s="90" t="s">
        <v>1191</v>
      </c>
      <c r="E619" s="97" t="s">
        <v>147</v>
      </c>
      <c r="F619" s="49" t="s">
        <v>3093</v>
      </c>
      <c r="G619" s="133">
        <v>300</v>
      </c>
      <c r="H619" s="132">
        <v>-0.032</v>
      </c>
      <c r="I619" s="31" t="s">
        <v>147</v>
      </c>
      <c r="J619" s="31" t="s">
        <v>147</v>
      </c>
    </row>
    <row r="620" ht="18.95" customHeight="1" spans="1:10">
      <c r="A620" s="127" t="s">
        <v>135</v>
      </c>
      <c r="B620" s="97" t="s">
        <v>135</v>
      </c>
      <c r="C620" s="97" t="s">
        <v>1183</v>
      </c>
      <c r="D620" s="90" t="s">
        <v>1193</v>
      </c>
      <c r="E620" s="97" t="s">
        <v>147</v>
      </c>
      <c r="F620" s="49" t="s">
        <v>3094</v>
      </c>
      <c r="G620" s="133">
        <v>345</v>
      </c>
      <c r="H620" s="132">
        <v>0.013</v>
      </c>
      <c r="I620" s="31" t="s">
        <v>147</v>
      </c>
      <c r="J620" s="31" t="s">
        <v>147</v>
      </c>
    </row>
    <row r="621" ht="18.95" customHeight="1" spans="1:10">
      <c r="A621" s="127" t="s">
        <v>135</v>
      </c>
      <c r="B621" s="97" t="s">
        <v>135</v>
      </c>
      <c r="C621" s="97" t="s">
        <v>1183</v>
      </c>
      <c r="D621" s="90" t="s">
        <v>1195</v>
      </c>
      <c r="E621" s="97" t="s">
        <v>147</v>
      </c>
      <c r="F621" s="49" t="s">
        <v>3095</v>
      </c>
      <c r="G621" s="133">
        <v>0</v>
      </c>
      <c r="H621" s="132" t="s">
        <v>135</v>
      </c>
      <c r="I621" s="31" t="s">
        <v>2730</v>
      </c>
      <c r="J621" s="31" t="s">
        <v>147</v>
      </c>
    </row>
    <row r="622" ht="18.95" customHeight="1" spans="1:10">
      <c r="A622" s="127" t="s">
        <v>135</v>
      </c>
      <c r="B622" s="469" t="s">
        <v>1046</v>
      </c>
      <c r="C622" s="97"/>
      <c r="D622" s="90" t="s">
        <v>1197</v>
      </c>
      <c r="E622" s="97"/>
      <c r="F622" s="50" t="s">
        <v>1198</v>
      </c>
      <c r="G622" s="128">
        <v>7272</v>
      </c>
      <c r="H622" s="129">
        <v>1.049</v>
      </c>
      <c r="I622" s="31" t="s">
        <v>147</v>
      </c>
      <c r="J622" s="31" t="s">
        <v>147</v>
      </c>
    </row>
    <row r="623" ht="18.95" customHeight="1" spans="1:10">
      <c r="A623" s="127" t="s">
        <v>135</v>
      </c>
      <c r="B623" s="97" t="s">
        <v>135</v>
      </c>
      <c r="C623" s="97" t="s">
        <v>1197</v>
      </c>
      <c r="D623" s="90" t="s">
        <v>1199</v>
      </c>
      <c r="E623" s="97" t="s">
        <v>147</v>
      </c>
      <c r="F623" s="49" t="s">
        <v>2729</v>
      </c>
      <c r="G623" s="133">
        <v>615</v>
      </c>
      <c r="H623" s="132">
        <v>0.439</v>
      </c>
      <c r="I623" s="31" t="s">
        <v>147</v>
      </c>
      <c r="J623" s="31" t="s">
        <v>147</v>
      </c>
    </row>
    <row r="624" ht="18.95" customHeight="1" spans="1:10">
      <c r="A624" s="127" t="s">
        <v>135</v>
      </c>
      <c r="B624" s="97" t="s">
        <v>135</v>
      </c>
      <c r="C624" s="97" t="s">
        <v>1197</v>
      </c>
      <c r="D624" s="90" t="s">
        <v>1200</v>
      </c>
      <c r="E624" s="97" t="s">
        <v>147</v>
      </c>
      <c r="F624" s="49" t="s">
        <v>2731</v>
      </c>
      <c r="G624" s="133">
        <v>0</v>
      </c>
      <c r="H624" s="132" t="s">
        <v>135</v>
      </c>
      <c r="I624" s="31" t="s">
        <v>2730</v>
      </c>
      <c r="J624" s="31" t="s">
        <v>147</v>
      </c>
    </row>
    <row r="625" ht="18.95" customHeight="1" spans="1:10">
      <c r="A625" s="127" t="s">
        <v>135</v>
      </c>
      <c r="B625" s="97"/>
      <c r="C625" s="97" t="s">
        <v>1197</v>
      </c>
      <c r="D625" s="90" t="s">
        <v>1201</v>
      </c>
      <c r="E625" s="97" t="s">
        <v>147</v>
      </c>
      <c r="F625" s="49" t="s">
        <v>2732</v>
      </c>
      <c r="G625" s="133">
        <v>0</v>
      </c>
      <c r="H625" s="132" t="s">
        <v>135</v>
      </c>
      <c r="I625" s="31" t="s">
        <v>2730</v>
      </c>
      <c r="J625" s="31" t="s">
        <v>147</v>
      </c>
    </row>
    <row r="626" ht="18.95" customHeight="1" spans="1:10">
      <c r="A626" s="127" t="s">
        <v>135</v>
      </c>
      <c r="B626" s="97" t="s">
        <v>135</v>
      </c>
      <c r="C626" s="97" t="s">
        <v>1197</v>
      </c>
      <c r="D626" s="468" t="s">
        <v>1202</v>
      </c>
      <c r="E626" s="97" t="s">
        <v>147</v>
      </c>
      <c r="F626" s="49" t="s">
        <v>3096</v>
      </c>
      <c r="G626" s="131">
        <v>1341</v>
      </c>
      <c r="H626" s="132">
        <v>0.43</v>
      </c>
      <c r="I626" s="31" t="s">
        <v>147</v>
      </c>
      <c r="J626" s="31" t="s">
        <v>147</v>
      </c>
    </row>
    <row r="627" ht="18.95" customHeight="1" spans="1:10">
      <c r="A627" s="127" t="s">
        <v>135</v>
      </c>
      <c r="B627" s="97" t="s">
        <v>135</v>
      </c>
      <c r="C627" s="97" t="s">
        <v>1197</v>
      </c>
      <c r="D627" s="468" t="s">
        <v>1204</v>
      </c>
      <c r="E627" s="97" t="s">
        <v>147</v>
      </c>
      <c r="F627" s="51" t="s">
        <v>3097</v>
      </c>
      <c r="G627" s="133">
        <v>4228</v>
      </c>
      <c r="H627" s="132">
        <v>2.272</v>
      </c>
      <c r="I627" s="31" t="s">
        <v>147</v>
      </c>
      <c r="J627" s="31" t="s">
        <v>147</v>
      </c>
    </row>
    <row r="628" ht="18.95" customHeight="1" spans="1:10">
      <c r="A628" s="127" t="s">
        <v>135</v>
      </c>
      <c r="B628" s="97"/>
      <c r="C628" s="97" t="s">
        <v>1197</v>
      </c>
      <c r="D628" s="90" t="s">
        <v>1206</v>
      </c>
      <c r="E628" s="97" t="s">
        <v>147</v>
      </c>
      <c r="F628" s="49" t="s">
        <v>3098</v>
      </c>
      <c r="G628" s="133">
        <v>142</v>
      </c>
      <c r="H628" s="132">
        <v>0.044</v>
      </c>
      <c r="I628" s="31" t="s">
        <v>147</v>
      </c>
      <c r="J628" s="31" t="s">
        <v>147</v>
      </c>
    </row>
    <row r="629" ht="18.95" customHeight="1" spans="1:10">
      <c r="A629" s="127" t="s">
        <v>135</v>
      </c>
      <c r="B629" s="97" t="s">
        <v>135</v>
      </c>
      <c r="C629" s="97" t="s">
        <v>1197</v>
      </c>
      <c r="D629" s="468" t="s">
        <v>1208</v>
      </c>
      <c r="E629" s="97" t="s">
        <v>147</v>
      </c>
      <c r="F629" s="49" t="s">
        <v>3099</v>
      </c>
      <c r="G629" s="133">
        <v>946</v>
      </c>
      <c r="H629" s="132">
        <v>0.252</v>
      </c>
      <c r="I629" s="31" t="s">
        <v>147</v>
      </c>
      <c r="J629" s="31" t="s">
        <v>147</v>
      </c>
    </row>
    <row r="630" ht="18.95" customHeight="1" spans="1:10">
      <c r="A630" s="127" t="s">
        <v>135</v>
      </c>
      <c r="B630" s="469" t="s">
        <v>1046</v>
      </c>
      <c r="C630" s="97"/>
      <c r="D630" s="468" t="s">
        <v>3100</v>
      </c>
      <c r="E630" s="97"/>
      <c r="F630" s="50" t="s">
        <v>1211</v>
      </c>
      <c r="G630" s="128">
        <v>2200</v>
      </c>
      <c r="H630" s="129">
        <v>0</v>
      </c>
      <c r="I630" s="31" t="s">
        <v>147</v>
      </c>
      <c r="J630" s="31" t="s">
        <v>147</v>
      </c>
    </row>
    <row r="631" ht="18.95" customHeight="1" spans="1:10">
      <c r="A631" s="127" t="s">
        <v>135</v>
      </c>
      <c r="B631" s="97"/>
      <c r="C631" s="469" t="s">
        <v>3101</v>
      </c>
      <c r="D631" s="468" t="s">
        <v>1212</v>
      </c>
      <c r="E631" s="97" t="s">
        <v>147</v>
      </c>
      <c r="F631" s="49" t="s">
        <v>3102</v>
      </c>
      <c r="G631" s="133">
        <v>0</v>
      </c>
      <c r="H631" s="132" t="s">
        <v>135</v>
      </c>
      <c r="I631" s="31" t="s">
        <v>2730</v>
      </c>
      <c r="J631" s="31" t="s">
        <v>147</v>
      </c>
    </row>
    <row r="632" ht="18.95" customHeight="1" spans="1:10">
      <c r="A632" s="127" t="s">
        <v>135</v>
      </c>
      <c r="B632" s="97" t="s">
        <v>135</v>
      </c>
      <c r="C632" s="469" t="s">
        <v>3101</v>
      </c>
      <c r="D632" s="468" t="s">
        <v>3103</v>
      </c>
      <c r="E632" s="97" t="s">
        <v>147</v>
      </c>
      <c r="F632" s="49" t="s">
        <v>3104</v>
      </c>
      <c r="G632" s="131">
        <v>2200</v>
      </c>
      <c r="H632" s="132">
        <v>0</v>
      </c>
      <c r="I632" s="31" t="s">
        <v>147</v>
      </c>
      <c r="J632" s="31" t="s">
        <v>147</v>
      </c>
    </row>
    <row r="633" ht="18.95" customHeight="1" spans="1:10">
      <c r="A633" s="127" t="s">
        <v>135</v>
      </c>
      <c r="B633" s="97" t="s">
        <v>135</v>
      </c>
      <c r="C633" s="469" t="s">
        <v>3101</v>
      </c>
      <c r="D633" s="468" t="s">
        <v>1216</v>
      </c>
      <c r="E633" s="97" t="s">
        <v>147</v>
      </c>
      <c r="F633" s="49" t="s">
        <v>3105</v>
      </c>
      <c r="G633" s="133">
        <v>0</v>
      </c>
      <c r="H633" s="132" t="s">
        <v>135</v>
      </c>
      <c r="I633" s="31" t="s">
        <v>2730</v>
      </c>
      <c r="J633" s="31" t="s">
        <v>147</v>
      </c>
    </row>
    <row r="634" ht="18.95" customHeight="1" spans="1:10">
      <c r="A634" s="127" t="s">
        <v>135</v>
      </c>
      <c r="B634" s="97" t="s">
        <v>135</v>
      </c>
      <c r="C634" s="469" t="s">
        <v>3101</v>
      </c>
      <c r="D634" s="468" t="s">
        <v>1218</v>
      </c>
      <c r="E634" s="97" t="s">
        <v>147</v>
      </c>
      <c r="F634" s="49" t="s">
        <v>3106</v>
      </c>
      <c r="G634" s="133">
        <v>0</v>
      </c>
      <c r="H634" s="132" t="s">
        <v>135</v>
      </c>
      <c r="I634" s="31" t="s">
        <v>2730</v>
      </c>
      <c r="J634" s="31" t="s">
        <v>147</v>
      </c>
    </row>
    <row r="635" ht="18.95" customHeight="1" spans="1:10">
      <c r="A635" s="127" t="s">
        <v>135</v>
      </c>
      <c r="B635" s="469" t="s">
        <v>1046</v>
      </c>
      <c r="C635" s="97"/>
      <c r="D635" s="468" t="s">
        <v>3107</v>
      </c>
      <c r="E635" s="97"/>
      <c r="F635" s="50" t="s">
        <v>1221</v>
      </c>
      <c r="G635" s="128">
        <v>1560</v>
      </c>
      <c r="H635" s="129">
        <v>0.181</v>
      </c>
      <c r="I635" s="31" t="s">
        <v>147</v>
      </c>
      <c r="J635" s="31" t="s">
        <v>147</v>
      </c>
    </row>
    <row r="636" ht="18.95" customHeight="1" spans="1:10">
      <c r="A636" s="127" t="s">
        <v>135</v>
      </c>
      <c r="B636" s="97" t="s">
        <v>135</v>
      </c>
      <c r="C636" s="469" t="s">
        <v>1220</v>
      </c>
      <c r="D636" s="468" t="s">
        <v>1222</v>
      </c>
      <c r="E636" s="97" t="s">
        <v>147</v>
      </c>
      <c r="F636" s="49" t="s">
        <v>2729</v>
      </c>
      <c r="G636" s="133">
        <v>428</v>
      </c>
      <c r="H636" s="132">
        <v>0.563</v>
      </c>
      <c r="I636" s="31" t="s">
        <v>147</v>
      </c>
      <c r="J636" s="31" t="s">
        <v>147</v>
      </c>
    </row>
    <row r="637" ht="18.95" customHeight="1" spans="1:10">
      <c r="A637" s="127" t="s">
        <v>135</v>
      </c>
      <c r="B637" s="97" t="s">
        <v>135</v>
      </c>
      <c r="C637" s="469" t="s">
        <v>1220</v>
      </c>
      <c r="D637" s="468" t="s">
        <v>1223</v>
      </c>
      <c r="E637" s="97" t="s">
        <v>147</v>
      </c>
      <c r="F637" s="49" t="s">
        <v>2731</v>
      </c>
      <c r="G637" s="133">
        <v>0</v>
      </c>
      <c r="H637" s="132">
        <v>-1</v>
      </c>
      <c r="I637" s="31" t="s">
        <v>2730</v>
      </c>
      <c r="J637" s="31" t="s">
        <v>147</v>
      </c>
    </row>
    <row r="638" ht="18.95" customHeight="1" spans="1:10">
      <c r="A638" s="127" t="s">
        <v>135</v>
      </c>
      <c r="B638" s="97"/>
      <c r="C638" s="469" t="s">
        <v>1220</v>
      </c>
      <c r="D638" s="90" t="s">
        <v>1224</v>
      </c>
      <c r="E638" s="97" t="s">
        <v>147</v>
      </c>
      <c r="F638" s="49" t="s">
        <v>2732</v>
      </c>
      <c r="G638" s="133">
        <v>0</v>
      </c>
      <c r="H638" s="132" t="s">
        <v>135</v>
      </c>
      <c r="I638" s="31" t="s">
        <v>2730</v>
      </c>
      <c r="J638" s="31" t="s">
        <v>147</v>
      </c>
    </row>
    <row r="639" ht="18.95" customHeight="1" spans="1:10">
      <c r="A639" s="127" t="s">
        <v>135</v>
      </c>
      <c r="B639" s="97" t="s">
        <v>135</v>
      </c>
      <c r="C639" s="469" t="s">
        <v>1220</v>
      </c>
      <c r="D639" s="90" t="s">
        <v>1225</v>
      </c>
      <c r="E639" s="97" t="s">
        <v>147</v>
      </c>
      <c r="F639" s="49" t="s">
        <v>3108</v>
      </c>
      <c r="G639" s="131">
        <v>1132</v>
      </c>
      <c r="H639" s="132">
        <v>0.369</v>
      </c>
      <c r="I639" s="31" t="s">
        <v>147</v>
      </c>
      <c r="J639" s="31" t="s">
        <v>147</v>
      </c>
    </row>
    <row r="640" ht="18.95" customHeight="1" spans="1:10">
      <c r="A640" s="127" t="s">
        <v>135</v>
      </c>
      <c r="B640" s="469" t="s">
        <v>1046</v>
      </c>
      <c r="C640" s="97"/>
      <c r="D640" s="468" t="s">
        <v>3109</v>
      </c>
      <c r="E640" s="97"/>
      <c r="F640" s="50" t="s">
        <v>1228</v>
      </c>
      <c r="G640" s="128">
        <v>284874</v>
      </c>
      <c r="H640" s="129">
        <v>0.418</v>
      </c>
      <c r="I640" s="31" t="s">
        <v>147</v>
      </c>
      <c r="J640" s="31" t="s">
        <v>147</v>
      </c>
    </row>
    <row r="641" ht="18.95" customHeight="1" spans="1:10">
      <c r="A641" s="127" t="s">
        <v>135</v>
      </c>
      <c r="B641" s="97"/>
      <c r="C641" s="469" t="s">
        <v>3109</v>
      </c>
      <c r="D641" s="468" t="s">
        <v>1229</v>
      </c>
      <c r="E641" s="97" t="s">
        <v>147</v>
      </c>
      <c r="F641" s="49" t="s">
        <v>3110</v>
      </c>
      <c r="G641" s="133">
        <v>113671</v>
      </c>
      <c r="H641" s="132">
        <v>0.56</v>
      </c>
      <c r="I641" s="31" t="s">
        <v>147</v>
      </c>
      <c r="J641" s="31" t="s">
        <v>147</v>
      </c>
    </row>
    <row r="642" ht="18.95" customHeight="1" spans="1:10">
      <c r="A642" s="127" t="s">
        <v>135</v>
      </c>
      <c r="B642" s="97" t="s">
        <v>135</v>
      </c>
      <c r="C642" s="469" t="s">
        <v>3109</v>
      </c>
      <c r="D642" s="468" t="s">
        <v>3111</v>
      </c>
      <c r="E642" s="97" t="s">
        <v>147</v>
      </c>
      <c r="F642" s="49" t="s">
        <v>3112</v>
      </c>
      <c r="G642" s="133">
        <v>171203</v>
      </c>
      <c r="H642" s="132">
        <v>0.338</v>
      </c>
      <c r="I642" s="31" t="s">
        <v>147</v>
      </c>
      <c r="J642" s="31" t="s">
        <v>147</v>
      </c>
    </row>
    <row r="643" ht="18.95" customHeight="1" spans="1:10">
      <c r="A643" s="127" t="s">
        <v>135</v>
      </c>
      <c r="B643" s="469" t="s">
        <v>1046</v>
      </c>
      <c r="C643" s="97"/>
      <c r="D643" s="468" t="s">
        <v>3113</v>
      </c>
      <c r="E643" s="97"/>
      <c r="F643" s="50" t="s">
        <v>1234</v>
      </c>
      <c r="G643" s="128">
        <v>299</v>
      </c>
      <c r="H643" s="129">
        <v>0.014</v>
      </c>
      <c r="I643" s="31" t="s">
        <v>147</v>
      </c>
      <c r="J643" s="31" t="s">
        <v>147</v>
      </c>
    </row>
    <row r="644" ht="18.95" customHeight="1" spans="1:10">
      <c r="A644" s="127" t="s">
        <v>135</v>
      </c>
      <c r="B644" s="97"/>
      <c r="C644" s="469" t="s">
        <v>3113</v>
      </c>
      <c r="D644" s="468" t="s">
        <v>3114</v>
      </c>
      <c r="E644" s="97" t="s">
        <v>147</v>
      </c>
      <c r="F644" s="49" t="s">
        <v>3115</v>
      </c>
      <c r="G644" s="133">
        <v>0</v>
      </c>
      <c r="H644" s="132">
        <v>-1</v>
      </c>
      <c r="I644" s="31" t="s">
        <v>2730</v>
      </c>
      <c r="J644" s="31" t="s">
        <v>147</v>
      </c>
    </row>
    <row r="645" ht="18.95" customHeight="1" spans="1:10">
      <c r="A645" s="127"/>
      <c r="B645" s="97" t="s">
        <v>135</v>
      </c>
      <c r="C645" s="469" t="s">
        <v>3113</v>
      </c>
      <c r="D645" s="468" t="s">
        <v>3116</v>
      </c>
      <c r="E645" s="97" t="s">
        <v>147</v>
      </c>
      <c r="F645" s="49" t="s">
        <v>3117</v>
      </c>
      <c r="G645" s="133">
        <v>299</v>
      </c>
      <c r="H645" s="132" t="s">
        <v>135</v>
      </c>
      <c r="I645" s="31" t="s">
        <v>147</v>
      </c>
      <c r="J645" s="31" t="s">
        <v>147</v>
      </c>
    </row>
    <row r="646" ht="18.95" customHeight="1" spans="1:10">
      <c r="A646" s="127" t="s">
        <v>135</v>
      </c>
      <c r="B646" s="469" t="s">
        <v>1046</v>
      </c>
      <c r="C646" s="97" t="s">
        <v>135</v>
      </c>
      <c r="D646" s="468" t="s">
        <v>3118</v>
      </c>
      <c r="E646" s="97"/>
      <c r="F646" s="50" t="s">
        <v>1240</v>
      </c>
      <c r="G646" s="128">
        <v>0</v>
      </c>
      <c r="H646" s="129" t="s">
        <v>135</v>
      </c>
      <c r="I646" s="31" t="s">
        <v>2730</v>
      </c>
      <c r="J646" s="31" t="s">
        <v>147</v>
      </c>
    </row>
    <row r="647" ht="18.95" customHeight="1" spans="1:10">
      <c r="A647" s="127" t="s">
        <v>135</v>
      </c>
      <c r="B647" s="97" t="s">
        <v>135</v>
      </c>
      <c r="C647" s="469" t="s">
        <v>3118</v>
      </c>
      <c r="D647" s="468" t="s">
        <v>3119</v>
      </c>
      <c r="E647" s="97" t="s">
        <v>147</v>
      </c>
      <c r="F647" s="49" t="s">
        <v>3120</v>
      </c>
      <c r="G647" s="131">
        <v>0</v>
      </c>
      <c r="H647" s="132" t="s">
        <v>135</v>
      </c>
      <c r="I647" s="31" t="s">
        <v>2730</v>
      </c>
      <c r="J647" s="31" t="s">
        <v>147</v>
      </c>
    </row>
    <row r="648" ht="18.95" customHeight="1" spans="1:10">
      <c r="A648" s="127" t="s">
        <v>135</v>
      </c>
      <c r="B648" s="97" t="s">
        <v>135</v>
      </c>
      <c r="C648" s="469" t="s">
        <v>3118</v>
      </c>
      <c r="D648" s="468" t="s">
        <v>1243</v>
      </c>
      <c r="E648" s="97" t="s">
        <v>147</v>
      </c>
      <c r="F648" s="49" t="s">
        <v>3121</v>
      </c>
      <c r="G648" s="133">
        <v>0</v>
      </c>
      <c r="H648" s="132" t="s">
        <v>135</v>
      </c>
      <c r="I648" s="31" t="s">
        <v>2730</v>
      </c>
      <c r="J648" s="31" t="s">
        <v>147</v>
      </c>
    </row>
    <row r="649" ht="18.95" customHeight="1" spans="1:10">
      <c r="A649" s="127" t="s">
        <v>135</v>
      </c>
      <c r="B649" s="469" t="s">
        <v>1046</v>
      </c>
      <c r="C649" s="97"/>
      <c r="D649" s="468" t="s">
        <v>1245</v>
      </c>
      <c r="E649" s="97"/>
      <c r="F649" s="50" t="s">
        <v>1246</v>
      </c>
      <c r="G649" s="128">
        <v>3000</v>
      </c>
      <c r="H649" s="129">
        <v>-0.4</v>
      </c>
      <c r="I649" s="31" t="s">
        <v>147</v>
      </c>
      <c r="J649" s="31" t="s">
        <v>147</v>
      </c>
    </row>
    <row r="650" ht="18.95" customHeight="1" spans="1:10">
      <c r="A650" s="127"/>
      <c r="B650" s="97" t="s">
        <v>135</v>
      </c>
      <c r="C650" s="469" t="s">
        <v>1245</v>
      </c>
      <c r="D650" s="96">
        <v>2082401</v>
      </c>
      <c r="E650" s="97" t="s">
        <v>147</v>
      </c>
      <c r="F650" s="49" t="s">
        <v>3122</v>
      </c>
      <c r="G650" s="131">
        <v>3000</v>
      </c>
      <c r="H650" s="132">
        <v>-0.4</v>
      </c>
      <c r="I650" s="31" t="s">
        <v>147</v>
      </c>
      <c r="J650" s="31" t="s">
        <v>147</v>
      </c>
    </row>
    <row r="651" ht="18.95" customHeight="1" spans="1:10">
      <c r="A651" s="127"/>
      <c r="B651" s="97"/>
      <c r="C651" s="469" t="s">
        <v>1245</v>
      </c>
      <c r="D651" s="468" t="s">
        <v>1248</v>
      </c>
      <c r="E651" s="97" t="s">
        <v>147</v>
      </c>
      <c r="F651" s="49" t="s">
        <v>3123</v>
      </c>
      <c r="G651" s="133">
        <v>0</v>
      </c>
      <c r="H651" s="132" t="s">
        <v>135</v>
      </c>
      <c r="I651" s="31" t="s">
        <v>2730</v>
      </c>
      <c r="J651" s="31" t="s">
        <v>147</v>
      </c>
    </row>
    <row r="652" ht="18.95" customHeight="1" spans="1:10">
      <c r="A652" s="127" t="s">
        <v>135</v>
      </c>
      <c r="B652" s="469" t="s">
        <v>1046</v>
      </c>
      <c r="C652" s="97"/>
      <c r="D652" s="468" t="s">
        <v>1250</v>
      </c>
      <c r="E652" s="97"/>
      <c r="F652" s="50" t="s">
        <v>1251</v>
      </c>
      <c r="G652" s="128">
        <v>144</v>
      </c>
      <c r="H652" s="129">
        <v>-0.002</v>
      </c>
      <c r="I652" s="31" t="s">
        <v>147</v>
      </c>
      <c r="J652" s="31" t="s">
        <v>147</v>
      </c>
    </row>
    <row r="653" ht="18.95" customHeight="1" spans="1:10">
      <c r="A653" s="127" t="s">
        <v>135</v>
      </c>
      <c r="B653" s="97" t="s">
        <v>135</v>
      </c>
      <c r="C653" s="469" t="s">
        <v>3124</v>
      </c>
      <c r="D653" s="468" t="s">
        <v>1252</v>
      </c>
      <c r="E653" s="97" t="s">
        <v>147</v>
      </c>
      <c r="F653" s="49" t="s">
        <v>3125</v>
      </c>
      <c r="G653" s="131">
        <v>0</v>
      </c>
      <c r="H653" s="132" t="s">
        <v>135</v>
      </c>
      <c r="I653" s="31" t="s">
        <v>2730</v>
      </c>
      <c r="J653" s="31" t="s">
        <v>147</v>
      </c>
    </row>
    <row r="654" ht="18.95" customHeight="1" spans="1:10">
      <c r="A654" s="127" t="s">
        <v>135</v>
      </c>
      <c r="B654" s="97" t="s">
        <v>135</v>
      </c>
      <c r="C654" s="469" t="s">
        <v>3124</v>
      </c>
      <c r="D654" s="468" t="s">
        <v>1254</v>
      </c>
      <c r="E654" s="97" t="s">
        <v>147</v>
      </c>
      <c r="F654" s="49" t="s">
        <v>3126</v>
      </c>
      <c r="G654" s="133">
        <v>144</v>
      </c>
      <c r="H654" s="132">
        <v>-0.002</v>
      </c>
      <c r="I654" s="31" t="s">
        <v>147</v>
      </c>
      <c r="J654" s="31" t="s">
        <v>147</v>
      </c>
    </row>
    <row r="655" ht="18.95" customHeight="1" spans="1:10">
      <c r="A655" s="127" t="s">
        <v>135</v>
      </c>
      <c r="B655" s="469" t="s">
        <v>1046</v>
      </c>
      <c r="C655" s="97"/>
      <c r="D655" s="468" t="s">
        <v>1256</v>
      </c>
      <c r="E655" s="97"/>
      <c r="F655" s="50" t="s">
        <v>3127</v>
      </c>
      <c r="G655" s="128">
        <v>43079</v>
      </c>
      <c r="H655" s="129">
        <v>0.168</v>
      </c>
      <c r="I655" s="31" t="s">
        <v>147</v>
      </c>
      <c r="J655" s="31" t="s">
        <v>147</v>
      </c>
    </row>
    <row r="656" ht="18.95" customHeight="1" spans="1:10">
      <c r="A656" s="127" t="s">
        <v>135</v>
      </c>
      <c r="B656" s="97"/>
      <c r="C656" s="469" t="s">
        <v>1256</v>
      </c>
      <c r="D656" s="468" t="s">
        <v>1258</v>
      </c>
      <c r="E656" s="97" t="s">
        <v>147</v>
      </c>
      <c r="F656" s="49" t="s">
        <v>3128</v>
      </c>
      <c r="G656" s="133">
        <v>43079</v>
      </c>
      <c r="H656" s="132">
        <v>0.168</v>
      </c>
      <c r="I656" s="31" t="s">
        <v>147</v>
      </c>
      <c r="J656" s="31" t="s">
        <v>147</v>
      </c>
    </row>
    <row r="657" ht="18.95" customHeight="1" spans="1:10">
      <c r="A657" s="127" t="s">
        <v>134</v>
      </c>
      <c r="B657" s="97" t="s">
        <v>135</v>
      </c>
      <c r="C657" s="97"/>
      <c r="D657" s="90" t="s">
        <v>1260</v>
      </c>
      <c r="E657" s="97"/>
      <c r="F657" s="50" t="s">
        <v>1261</v>
      </c>
      <c r="G657" s="128">
        <v>741925</v>
      </c>
      <c r="H657" s="129">
        <v>0.055</v>
      </c>
      <c r="I657" s="31" t="s">
        <v>147</v>
      </c>
      <c r="J657" s="31" t="s">
        <v>147</v>
      </c>
    </row>
    <row r="658" ht="18.95" customHeight="1" spans="1:10">
      <c r="A658" s="127" t="s">
        <v>135</v>
      </c>
      <c r="B658" s="97" t="s">
        <v>1260</v>
      </c>
      <c r="C658" s="97" t="s">
        <v>135</v>
      </c>
      <c r="D658" s="90" t="s">
        <v>1262</v>
      </c>
      <c r="E658" s="97"/>
      <c r="F658" s="50" t="s">
        <v>1263</v>
      </c>
      <c r="G658" s="128">
        <v>2392</v>
      </c>
      <c r="H658" s="129">
        <v>0.813</v>
      </c>
      <c r="I658" s="31" t="s">
        <v>147</v>
      </c>
      <c r="J658" s="31" t="s">
        <v>147</v>
      </c>
    </row>
    <row r="659" ht="18.95" customHeight="1" spans="1:10">
      <c r="A659" s="127" t="s">
        <v>135</v>
      </c>
      <c r="B659" s="97" t="s">
        <v>135</v>
      </c>
      <c r="C659" s="469" t="s">
        <v>1262</v>
      </c>
      <c r="D659" s="90" t="s">
        <v>1264</v>
      </c>
      <c r="E659" s="97" t="s">
        <v>147</v>
      </c>
      <c r="F659" s="49" t="s">
        <v>2729</v>
      </c>
      <c r="G659" s="133">
        <v>2220</v>
      </c>
      <c r="H659" s="132">
        <v>1.405</v>
      </c>
      <c r="I659" s="31" t="s">
        <v>147</v>
      </c>
      <c r="J659" s="31" t="s">
        <v>147</v>
      </c>
    </row>
    <row r="660" ht="18.95" customHeight="1" spans="1:10">
      <c r="A660" s="127" t="s">
        <v>135</v>
      </c>
      <c r="B660" s="97" t="s">
        <v>135</v>
      </c>
      <c r="C660" s="469" t="s">
        <v>1262</v>
      </c>
      <c r="D660" s="90" t="s">
        <v>1265</v>
      </c>
      <c r="E660" s="97" t="s">
        <v>147</v>
      </c>
      <c r="F660" s="49" t="s">
        <v>2731</v>
      </c>
      <c r="G660" s="133">
        <v>64</v>
      </c>
      <c r="H660" s="132">
        <v>-0.787</v>
      </c>
      <c r="I660" s="31" t="s">
        <v>147</v>
      </c>
      <c r="J660" s="31" t="s">
        <v>147</v>
      </c>
    </row>
    <row r="661" ht="18.95" customHeight="1" spans="1:10">
      <c r="A661" s="127" t="s">
        <v>135</v>
      </c>
      <c r="B661" s="97" t="s">
        <v>135</v>
      </c>
      <c r="C661" s="469" t="s">
        <v>1262</v>
      </c>
      <c r="D661" s="90" t="s">
        <v>1266</v>
      </c>
      <c r="E661" s="97" t="s">
        <v>147</v>
      </c>
      <c r="F661" s="49" t="s">
        <v>2732</v>
      </c>
      <c r="G661" s="133">
        <v>108</v>
      </c>
      <c r="H661" s="132">
        <v>0.122</v>
      </c>
      <c r="I661" s="31" t="s">
        <v>147</v>
      </c>
      <c r="J661" s="31" t="s">
        <v>147</v>
      </c>
    </row>
    <row r="662" ht="18.95" customHeight="1" spans="1:10">
      <c r="A662" s="127" t="s">
        <v>135</v>
      </c>
      <c r="B662" s="97" t="s">
        <v>135</v>
      </c>
      <c r="C662" s="469" t="s">
        <v>1262</v>
      </c>
      <c r="D662" s="90" t="s">
        <v>1267</v>
      </c>
      <c r="E662" s="97" t="s">
        <v>147</v>
      </c>
      <c r="F662" s="49" t="s">
        <v>3129</v>
      </c>
      <c r="G662" s="133">
        <v>0</v>
      </c>
      <c r="H662" s="132" t="s">
        <v>135</v>
      </c>
      <c r="I662" s="31" t="s">
        <v>2730</v>
      </c>
      <c r="J662" s="31" t="s">
        <v>147</v>
      </c>
    </row>
    <row r="663" ht="18.95" customHeight="1" spans="1:10">
      <c r="A663" s="127" t="s">
        <v>135</v>
      </c>
      <c r="B663" s="469" t="s">
        <v>1260</v>
      </c>
      <c r="C663" s="97"/>
      <c r="D663" s="90" t="s">
        <v>1269</v>
      </c>
      <c r="E663" s="97"/>
      <c r="F663" s="50" t="s">
        <v>1270</v>
      </c>
      <c r="G663" s="128">
        <v>94535</v>
      </c>
      <c r="H663" s="129">
        <v>-0.183</v>
      </c>
      <c r="I663" s="31" t="s">
        <v>147</v>
      </c>
      <c r="J663" s="31" t="s">
        <v>147</v>
      </c>
    </row>
    <row r="664" ht="18.95" customHeight="1" spans="1:10">
      <c r="A664" s="127" t="s">
        <v>135</v>
      </c>
      <c r="B664" s="97" t="s">
        <v>135</v>
      </c>
      <c r="C664" s="469" t="s">
        <v>1269</v>
      </c>
      <c r="D664" s="90" t="s">
        <v>1271</v>
      </c>
      <c r="E664" s="97" t="s">
        <v>147</v>
      </c>
      <c r="F664" s="49" t="s">
        <v>3130</v>
      </c>
      <c r="G664" s="133">
        <v>83529</v>
      </c>
      <c r="H664" s="132">
        <v>-0.149</v>
      </c>
      <c r="I664" s="31" t="s">
        <v>147</v>
      </c>
      <c r="J664" s="31" t="s">
        <v>147</v>
      </c>
    </row>
    <row r="665" ht="18.95" customHeight="1" spans="1:10">
      <c r="A665" s="127" t="s">
        <v>135</v>
      </c>
      <c r="B665" s="97" t="s">
        <v>135</v>
      </c>
      <c r="C665" s="469" t="s">
        <v>1269</v>
      </c>
      <c r="D665" s="90" t="s">
        <v>1273</v>
      </c>
      <c r="E665" s="97" t="s">
        <v>147</v>
      </c>
      <c r="F665" s="49" t="s">
        <v>3131</v>
      </c>
      <c r="G665" s="133">
        <v>1905</v>
      </c>
      <c r="H665" s="132">
        <v>-0.562</v>
      </c>
      <c r="I665" s="31" t="s">
        <v>147</v>
      </c>
      <c r="J665" s="31" t="s">
        <v>147</v>
      </c>
    </row>
    <row r="666" ht="18.95" customHeight="1" spans="1:10">
      <c r="A666" s="127" t="s">
        <v>135</v>
      </c>
      <c r="B666" s="97" t="s">
        <v>135</v>
      </c>
      <c r="C666" s="469" t="s">
        <v>1269</v>
      </c>
      <c r="D666" s="90" t="s">
        <v>1275</v>
      </c>
      <c r="E666" s="97" t="s">
        <v>147</v>
      </c>
      <c r="F666" s="49" t="s">
        <v>3132</v>
      </c>
      <c r="G666" s="131">
        <v>2736</v>
      </c>
      <c r="H666" s="132">
        <v>0.01</v>
      </c>
      <c r="I666" s="31" t="s">
        <v>147</v>
      </c>
      <c r="J666" s="31" t="s">
        <v>147</v>
      </c>
    </row>
    <row r="667" ht="18.95" customHeight="1" spans="1:10">
      <c r="A667" s="127" t="s">
        <v>135</v>
      </c>
      <c r="B667" s="97" t="s">
        <v>135</v>
      </c>
      <c r="C667" s="469" t="s">
        <v>1269</v>
      </c>
      <c r="D667" s="90" t="s">
        <v>1277</v>
      </c>
      <c r="E667" s="97" t="s">
        <v>147</v>
      </c>
      <c r="F667" s="49" t="s">
        <v>3133</v>
      </c>
      <c r="G667" s="133">
        <v>0</v>
      </c>
      <c r="H667" s="132" t="s">
        <v>135</v>
      </c>
      <c r="I667" s="31" t="s">
        <v>2730</v>
      </c>
      <c r="J667" s="31" t="s">
        <v>147</v>
      </c>
    </row>
    <row r="668" ht="18.95" customHeight="1" spans="1:10">
      <c r="A668" s="127" t="s">
        <v>135</v>
      </c>
      <c r="B668" s="97" t="s">
        <v>135</v>
      </c>
      <c r="C668" s="469" t="s">
        <v>1269</v>
      </c>
      <c r="D668" s="90" t="s">
        <v>1279</v>
      </c>
      <c r="E668" s="97" t="s">
        <v>147</v>
      </c>
      <c r="F668" s="49" t="s">
        <v>3134</v>
      </c>
      <c r="G668" s="133">
        <v>0</v>
      </c>
      <c r="H668" s="129" t="s">
        <v>135</v>
      </c>
      <c r="I668" s="31" t="s">
        <v>2730</v>
      </c>
      <c r="J668" s="31" t="s">
        <v>147</v>
      </c>
    </row>
    <row r="669" ht="18.95" customHeight="1" spans="1:10">
      <c r="A669" s="127" t="s">
        <v>135</v>
      </c>
      <c r="B669" s="97" t="s">
        <v>135</v>
      </c>
      <c r="C669" s="469" t="s">
        <v>1269</v>
      </c>
      <c r="D669" s="90" t="s">
        <v>1281</v>
      </c>
      <c r="E669" s="97" t="s">
        <v>147</v>
      </c>
      <c r="F669" s="49" t="s">
        <v>3135</v>
      </c>
      <c r="G669" s="131">
        <v>0</v>
      </c>
      <c r="H669" s="132" t="s">
        <v>135</v>
      </c>
      <c r="I669" s="31" t="s">
        <v>2730</v>
      </c>
      <c r="J669" s="31" t="s">
        <v>147</v>
      </c>
    </row>
    <row r="670" ht="18.95" customHeight="1" spans="1:10">
      <c r="A670" s="127" t="s">
        <v>135</v>
      </c>
      <c r="B670" s="97" t="s">
        <v>135</v>
      </c>
      <c r="C670" s="469" t="s">
        <v>1269</v>
      </c>
      <c r="D670" s="90" t="s">
        <v>1283</v>
      </c>
      <c r="E670" s="97" t="s">
        <v>147</v>
      </c>
      <c r="F670" s="49" t="s">
        <v>3136</v>
      </c>
      <c r="G670" s="133">
        <v>0</v>
      </c>
      <c r="H670" s="132" t="s">
        <v>135</v>
      </c>
      <c r="I670" s="31" t="s">
        <v>2730</v>
      </c>
      <c r="J670" s="31" t="s">
        <v>147</v>
      </c>
    </row>
    <row r="671" ht="18.95" customHeight="1" spans="1:10">
      <c r="A671" s="127" t="s">
        <v>135</v>
      </c>
      <c r="B671" s="97"/>
      <c r="C671" s="469" t="s">
        <v>1269</v>
      </c>
      <c r="D671" s="90" t="s">
        <v>1285</v>
      </c>
      <c r="E671" s="97" t="s">
        <v>147</v>
      </c>
      <c r="F671" s="51" t="s">
        <v>3137</v>
      </c>
      <c r="G671" s="133">
        <v>2959</v>
      </c>
      <c r="H671" s="132">
        <v>0.054</v>
      </c>
      <c r="I671" s="31" t="s">
        <v>147</v>
      </c>
      <c r="J671" s="31" t="s">
        <v>147</v>
      </c>
    </row>
    <row r="672" ht="18.95" customHeight="1" spans="1:10">
      <c r="A672" s="127" t="s">
        <v>135</v>
      </c>
      <c r="B672" s="97" t="s">
        <v>135</v>
      </c>
      <c r="C672" s="469" t="s">
        <v>1269</v>
      </c>
      <c r="D672" s="90" t="s">
        <v>1287</v>
      </c>
      <c r="E672" s="97" t="s">
        <v>147</v>
      </c>
      <c r="F672" s="49" t="s">
        <v>3138</v>
      </c>
      <c r="G672" s="133">
        <v>0</v>
      </c>
      <c r="H672" s="132" t="s">
        <v>135</v>
      </c>
      <c r="I672" s="31" t="s">
        <v>2730</v>
      </c>
      <c r="J672" s="31" t="s">
        <v>147</v>
      </c>
    </row>
    <row r="673" ht="18.95" customHeight="1" spans="1:10">
      <c r="A673" s="127" t="s">
        <v>135</v>
      </c>
      <c r="B673" s="97" t="s">
        <v>135</v>
      </c>
      <c r="C673" s="469" t="s">
        <v>1269</v>
      </c>
      <c r="D673" s="90" t="s">
        <v>1289</v>
      </c>
      <c r="E673" s="97" t="s">
        <v>147</v>
      </c>
      <c r="F673" s="37" t="s">
        <v>3139</v>
      </c>
      <c r="G673" s="131">
        <v>387</v>
      </c>
      <c r="H673" s="132">
        <v>-0.719</v>
      </c>
      <c r="I673" s="31" t="s">
        <v>147</v>
      </c>
      <c r="J673" s="31" t="s">
        <v>147</v>
      </c>
    </row>
    <row r="674" ht="18.95" customHeight="1" spans="1:10">
      <c r="A674" s="127" t="s">
        <v>135</v>
      </c>
      <c r="B674" s="97" t="s">
        <v>135</v>
      </c>
      <c r="C674" s="469" t="s">
        <v>1269</v>
      </c>
      <c r="D674" s="90" t="s">
        <v>1291</v>
      </c>
      <c r="E674" s="97" t="s">
        <v>147</v>
      </c>
      <c r="F674" s="49" t="s">
        <v>3140</v>
      </c>
      <c r="G674" s="131">
        <v>0</v>
      </c>
      <c r="H674" s="132" t="s">
        <v>135</v>
      </c>
      <c r="I674" s="31" t="s">
        <v>2730</v>
      </c>
      <c r="J674" s="31" t="s">
        <v>147</v>
      </c>
    </row>
    <row r="675" ht="18.95" customHeight="1" spans="1:10">
      <c r="A675" s="127" t="s">
        <v>135</v>
      </c>
      <c r="B675" s="97"/>
      <c r="C675" s="469" t="s">
        <v>1269</v>
      </c>
      <c r="D675" s="90" t="s">
        <v>1293</v>
      </c>
      <c r="E675" s="97" t="s">
        <v>147</v>
      </c>
      <c r="F675" s="49" t="s">
        <v>3141</v>
      </c>
      <c r="G675" s="133">
        <v>3019</v>
      </c>
      <c r="H675" s="132">
        <v>-0.524</v>
      </c>
      <c r="I675" s="31" t="s">
        <v>147</v>
      </c>
      <c r="J675" s="31" t="s">
        <v>147</v>
      </c>
    </row>
    <row r="676" ht="18.95" customHeight="1" spans="1:10">
      <c r="A676" s="127" t="s">
        <v>135</v>
      </c>
      <c r="B676" s="469" t="s">
        <v>1260</v>
      </c>
      <c r="C676" s="97"/>
      <c r="D676" s="90" t="s">
        <v>1295</v>
      </c>
      <c r="E676" s="97"/>
      <c r="F676" s="50" t="s">
        <v>1296</v>
      </c>
      <c r="G676" s="128">
        <v>31939</v>
      </c>
      <c r="H676" s="129">
        <v>-0.038</v>
      </c>
      <c r="I676" s="31" t="s">
        <v>147</v>
      </c>
      <c r="J676" s="31" t="s">
        <v>147</v>
      </c>
    </row>
    <row r="677" ht="18.95" customHeight="1" spans="1:10">
      <c r="A677" s="127" t="s">
        <v>135</v>
      </c>
      <c r="B677" s="97" t="s">
        <v>135</v>
      </c>
      <c r="C677" s="469" t="s">
        <v>1295</v>
      </c>
      <c r="D677" s="90" t="s">
        <v>1297</v>
      </c>
      <c r="E677" s="97" t="s">
        <v>147</v>
      </c>
      <c r="F677" s="49" t="s">
        <v>3142</v>
      </c>
      <c r="G677" s="133">
        <v>0</v>
      </c>
      <c r="H677" s="132">
        <v>-1</v>
      </c>
      <c r="I677" s="31" t="s">
        <v>2730</v>
      </c>
      <c r="J677" s="31" t="s">
        <v>147</v>
      </c>
    </row>
    <row r="678" ht="18.95" customHeight="1" spans="1:10">
      <c r="A678" s="127" t="s">
        <v>135</v>
      </c>
      <c r="B678" s="97" t="s">
        <v>135</v>
      </c>
      <c r="C678" s="469" t="s">
        <v>1295</v>
      </c>
      <c r="D678" s="90" t="s">
        <v>1299</v>
      </c>
      <c r="E678" s="97" t="s">
        <v>147</v>
      </c>
      <c r="F678" s="49" t="s">
        <v>3143</v>
      </c>
      <c r="G678" s="133">
        <v>1147</v>
      </c>
      <c r="H678" s="132">
        <v>-0.666</v>
      </c>
      <c r="I678" s="31" t="s">
        <v>147</v>
      </c>
      <c r="J678" s="31" t="s">
        <v>147</v>
      </c>
    </row>
    <row r="679" ht="18.95" customHeight="1" spans="1:10">
      <c r="A679" s="127" t="s">
        <v>135</v>
      </c>
      <c r="B679" s="97" t="s">
        <v>135</v>
      </c>
      <c r="C679" s="469" t="s">
        <v>1295</v>
      </c>
      <c r="D679" s="90" t="s">
        <v>1301</v>
      </c>
      <c r="E679" s="97" t="s">
        <v>147</v>
      </c>
      <c r="F679" s="49" t="s">
        <v>3144</v>
      </c>
      <c r="G679" s="131">
        <v>30792</v>
      </c>
      <c r="H679" s="132">
        <v>0.038</v>
      </c>
      <c r="I679" s="31" t="s">
        <v>147</v>
      </c>
      <c r="J679" s="31" t="s">
        <v>147</v>
      </c>
    </row>
    <row r="680" ht="18.95" customHeight="1" spans="1:10">
      <c r="A680" s="127" t="s">
        <v>135</v>
      </c>
      <c r="B680" s="469" t="s">
        <v>1260</v>
      </c>
      <c r="C680" s="97"/>
      <c r="D680" s="90" t="s">
        <v>1303</v>
      </c>
      <c r="E680" s="97"/>
      <c r="F680" s="50" t="s">
        <v>1304</v>
      </c>
      <c r="G680" s="128">
        <v>56262</v>
      </c>
      <c r="H680" s="129">
        <v>0.129</v>
      </c>
      <c r="I680" s="31" t="s">
        <v>147</v>
      </c>
      <c r="J680" s="31" t="s">
        <v>147</v>
      </c>
    </row>
    <row r="681" ht="18.95" customHeight="1" spans="1:10">
      <c r="A681" s="127" t="s">
        <v>135</v>
      </c>
      <c r="B681" s="97" t="s">
        <v>135</v>
      </c>
      <c r="C681" s="97" t="s">
        <v>1303</v>
      </c>
      <c r="D681" s="90" t="s">
        <v>1305</v>
      </c>
      <c r="E681" s="97" t="s">
        <v>147</v>
      </c>
      <c r="F681" s="49" t="s">
        <v>3145</v>
      </c>
      <c r="G681" s="133">
        <v>10086</v>
      </c>
      <c r="H681" s="132">
        <v>0.46</v>
      </c>
      <c r="I681" s="31" t="s">
        <v>147</v>
      </c>
      <c r="J681" s="31" t="s">
        <v>147</v>
      </c>
    </row>
    <row r="682" ht="18.95" customHeight="1" spans="1:10">
      <c r="A682" s="127" t="s">
        <v>135</v>
      </c>
      <c r="B682" s="97" t="s">
        <v>135</v>
      </c>
      <c r="C682" s="97" t="s">
        <v>1303</v>
      </c>
      <c r="D682" s="90" t="s">
        <v>1307</v>
      </c>
      <c r="E682" s="97" t="s">
        <v>147</v>
      </c>
      <c r="F682" s="49" t="s">
        <v>3146</v>
      </c>
      <c r="G682" s="133">
        <v>624</v>
      </c>
      <c r="H682" s="132">
        <v>0.128</v>
      </c>
      <c r="I682" s="31" t="s">
        <v>147</v>
      </c>
      <c r="J682" s="31" t="s">
        <v>147</v>
      </c>
    </row>
    <row r="683" ht="18.95" customHeight="1" spans="1:10">
      <c r="A683" s="127" t="s">
        <v>135</v>
      </c>
      <c r="B683" s="97" t="s">
        <v>135</v>
      </c>
      <c r="C683" s="97" t="s">
        <v>1303</v>
      </c>
      <c r="D683" s="90" t="s">
        <v>1309</v>
      </c>
      <c r="E683" s="97" t="s">
        <v>147</v>
      </c>
      <c r="F683" s="49" t="s">
        <v>3147</v>
      </c>
      <c r="G683" s="133">
        <v>3361</v>
      </c>
      <c r="H683" s="132">
        <v>1.135</v>
      </c>
      <c r="I683" s="31" t="s">
        <v>147</v>
      </c>
      <c r="J683" s="31" t="s">
        <v>147</v>
      </c>
    </row>
    <row r="684" ht="18.95" customHeight="1" spans="1:10">
      <c r="A684" s="127" t="s">
        <v>135</v>
      </c>
      <c r="B684" s="97" t="s">
        <v>135</v>
      </c>
      <c r="C684" s="97" t="s">
        <v>1303</v>
      </c>
      <c r="D684" s="90" t="s">
        <v>1311</v>
      </c>
      <c r="E684" s="97" t="s">
        <v>147</v>
      </c>
      <c r="F684" s="49" t="s">
        <v>3148</v>
      </c>
      <c r="G684" s="133">
        <v>0</v>
      </c>
      <c r="H684" s="132" t="s">
        <v>135</v>
      </c>
      <c r="I684" s="31" t="s">
        <v>2730</v>
      </c>
      <c r="J684" s="31" t="s">
        <v>147</v>
      </c>
    </row>
    <row r="685" ht="18.95" customHeight="1" spans="1:10">
      <c r="A685" s="127" t="s">
        <v>135</v>
      </c>
      <c r="B685" s="97" t="s">
        <v>135</v>
      </c>
      <c r="C685" s="97" t="s">
        <v>1303</v>
      </c>
      <c r="D685" s="90" t="s">
        <v>1313</v>
      </c>
      <c r="E685" s="97" t="s">
        <v>147</v>
      </c>
      <c r="F685" s="49" t="s">
        <v>3149</v>
      </c>
      <c r="G685" s="133">
        <v>1021</v>
      </c>
      <c r="H685" s="132">
        <v>0.145</v>
      </c>
      <c r="I685" s="31" t="s">
        <v>147</v>
      </c>
      <c r="J685" s="31" t="s">
        <v>147</v>
      </c>
    </row>
    <row r="686" ht="18.95" customHeight="1" spans="1:10">
      <c r="A686" s="127" t="s">
        <v>135</v>
      </c>
      <c r="B686" s="97" t="s">
        <v>135</v>
      </c>
      <c r="C686" s="97" t="s">
        <v>1303</v>
      </c>
      <c r="D686" s="90" t="s">
        <v>1315</v>
      </c>
      <c r="E686" s="97" t="s">
        <v>147</v>
      </c>
      <c r="F686" s="49" t="s">
        <v>3150</v>
      </c>
      <c r="G686" s="133">
        <v>0</v>
      </c>
      <c r="H686" s="132">
        <v>-1</v>
      </c>
      <c r="I686" s="31" t="s">
        <v>2730</v>
      </c>
      <c r="J686" s="31" t="s">
        <v>147</v>
      </c>
    </row>
    <row r="687" ht="18.95" customHeight="1" spans="1:10">
      <c r="A687" s="127" t="s">
        <v>135</v>
      </c>
      <c r="B687" s="97"/>
      <c r="C687" s="97" t="s">
        <v>1303</v>
      </c>
      <c r="D687" s="90" t="s">
        <v>1317</v>
      </c>
      <c r="E687" s="97" t="s">
        <v>147</v>
      </c>
      <c r="F687" s="49" t="s">
        <v>3151</v>
      </c>
      <c r="G687" s="133">
        <v>0</v>
      </c>
      <c r="H687" s="132" t="s">
        <v>135</v>
      </c>
      <c r="I687" s="31" t="s">
        <v>2730</v>
      </c>
      <c r="J687" s="31" t="s">
        <v>147</v>
      </c>
    </row>
    <row r="688" ht="18.95" customHeight="1" spans="1:10">
      <c r="A688" s="127" t="s">
        <v>135</v>
      </c>
      <c r="B688" s="97" t="s">
        <v>135</v>
      </c>
      <c r="C688" s="97" t="s">
        <v>1303</v>
      </c>
      <c r="D688" s="90" t="s">
        <v>1319</v>
      </c>
      <c r="E688" s="97" t="s">
        <v>147</v>
      </c>
      <c r="F688" s="49" t="s">
        <v>3152</v>
      </c>
      <c r="G688" s="133">
        <v>25940</v>
      </c>
      <c r="H688" s="132">
        <v>0.359</v>
      </c>
      <c r="I688" s="31" t="s">
        <v>147</v>
      </c>
      <c r="J688" s="31" t="s">
        <v>147</v>
      </c>
    </row>
    <row r="689" ht="18.95" customHeight="1" spans="1:10">
      <c r="A689" s="127" t="s">
        <v>135</v>
      </c>
      <c r="B689" s="97" t="s">
        <v>135</v>
      </c>
      <c r="C689" s="97" t="s">
        <v>1303</v>
      </c>
      <c r="D689" s="90" t="s">
        <v>1321</v>
      </c>
      <c r="E689" s="97" t="s">
        <v>147</v>
      </c>
      <c r="F689" s="49" t="s">
        <v>3153</v>
      </c>
      <c r="G689" s="133">
        <v>12700</v>
      </c>
      <c r="H689" s="132">
        <v>-0.244</v>
      </c>
      <c r="I689" s="31" t="s">
        <v>147</v>
      </c>
      <c r="J689" s="31" t="s">
        <v>147</v>
      </c>
    </row>
    <row r="690" ht="18.95" customHeight="1" spans="1:10">
      <c r="A690" s="127" t="s">
        <v>135</v>
      </c>
      <c r="B690" s="97" t="s">
        <v>135</v>
      </c>
      <c r="C690" s="97" t="s">
        <v>1303</v>
      </c>
      <c r="D690" s="90" t="s">
        <v>1323</v>
      </c>
      <c r="E690" s="97" t="s">
        <v>147</v>
      </c>
      <c r="F690" s="49" t="s">
        <v>3154</v>
      </c>
      <c r="G690" s="133">
        <v>500</v>
      </c>
      <c r="H690" s="132">
        <v>-0.145</v>
      </c>
      <c r="I690" s="31" t="s">
        <v>147</v>
      </c>
      <c r="J690" s="31" t="s">
        <v>147</v>
      </c>
    </row>
    <row r="691" ht="18.95" customHeight="1" spans="1:10">
      <c r="A691" s="127" t="s">
        <v>135</v>
      </c>
      <c r="B691" s="97" t="s">
        <v>135</v>
      </c>
      <c r="C691" s="97" t="s">
        <v>1303</v>
      </c>
      <c r="D691" s="90" t="s">
        <v>1325</v>
      </c>
      <c r="E691" s="97" t="s">
        <v>147</v>
      </c>
      <c r="F691" s="49" t="s">
        <v>3155</v>
      </c>
      <c r="G691" s="133">
        <v>2030</v>
      </c>
      <c r="H691" s="132">
        <v>-0.048</v>
      </c>
      <c r="I691" s="31" t="s">
        <v>147</v>
      </c>
      <c r="J691" s="31" t="s">
        <v>147</v>
      </c>
    </row>
    <row r="692" ht="18.95" customHeight="1" spans="1:10">
      <c r="A692" s="127" t="s">
        <v>135</v>
      </c>
      <c r="B692" s="469" t="s">
        <v>1260</v>
      </c>
      <c r="C692" s="97"/>
      <c r="D692" s="90" t="s">
        <v>1327</v>
      </c>
      <c r="E692" s="97"/>
      <c r="F692" s="50" t="s">
        <v>1328</v>
      </c>
      <c r="G692" s="128">
        <v>483740</v>
      </c>
      <c r="H692" s="129">
        <v>0.099</v>
      </c>
      <c r="I692" s="31" t="s">
        <v>147</v>
      </c>
      <c r="J692" s="31" t="s">
        <v>147</v>
      </c>
    </row>
    <row r="693" ht="18.95" customHeight="1" spans="1:10">
      <c r="A693" s="127" t="s">
        <v>135</v>
      </c>
      <c r="B693" s="97" t="s">
        <v>135</v>
      </c>
      <c r="C693" s="97" t="s">
        <v>1327</v>
      </c>
      <c r="D693" s="90" t="s">
        <v>1329</v>
      </c>
      <c r="E693" s="97" t="s">
        <v>147</v>
      </c>
      <c r="F693" s="49" t="s">
        <v>3156</v>
      </c>
      <c r="G693" s="133">
        <v>31476</v>
      </c>
      <c r="H693" s="132">
        <v>-0.056</v>
      </c>
      <c r="I693" s="31" t="s">
        <v>147</v>
      </c>
      <c r="J693" s="31" t="s">
        <v>147</v>
      </c>
    </row>
    <row r="694" ht="18.95" customHeight="1" spans="1:10">
      <c r="A694" s="127" t="s">
        <v>135</v>
      </c>
      <c r="B694" s="97" t="s">
        <v>135</v>
      </c>
      <c r="C694" s="97" t="s">
        <v>1327</v>
      </c>
      <c r="D694" s="90" t="s">
        <v>1331</v>
      </c>
      <c r="E694" s="97" t="s">
        <v>147</v>
      </c>
      <c r="F694" s="49" t="s">
        <v>3157</v>
      </c>
      <c r="G694" s="133">
        <v>24905</v>
      </c>
      <c r="H694" s="132">
        <v>0.228</v>
      </c>
      <c r="I694" s="31" t="s">
        <v>147</v>
      </c>
      <c r="J694" s="31" t="s">
        <v>147</v>
      </c>
    </row>
    <row r="695" ht="18.95" customHeight="1" spans="1:10">
      <c r="A695" s="127" t="s">
        <v>135</v>
      </c>
      <c r="B695" s="97" t="s">
        <v>135</v>
      </c>
      <c r="C695" s="97" t="s">
        <v>1327</v>
      </c>
      <c r="D695" s="90" t="s">
        <v>1333</v>
      </c>
      <c r="E695" s="97" t="s">
        <v>147</v>
      </c>
      <c r="F695" s="49" t="s">
        <v>3158</v>
      </c>
      <c r="G695" s="133">
        <v>31824</v>
      </c>
      <c r="H695" s="132">
        <v>0.006</v>
      </c>
      <c r="I695" s="31" t="s">
        <v>147</v>
      </c>
      <c r="J695" s="31" t="s">
        <v>147</v>
      </c>
    </row>
    <row r="696" ht="18.95" customHeight="1" spans="1:10">
      <c r="A696" s="127" t="s">
        <v>135</v>
      </c>
      <c r="B696" s="97" t="s">
        <v>135</v>
      </c>
      <c r="C696" s="97" t="s">
        <v>1327</v>
      </c>
      <c r="D696" s="90" t="s">
        <v>1335</v>
      </c>
      <c r="E696" s="97" t="s">
        <v>147</v>
      </c>
      <c r="F696" s="49" t="s">
        <v>3159</v>
      </c>
      <c r="G696" s="131">
        <v>0</v>
      </c>
      <c r="H696" s="132" t="s">
        <v>135</v>
      </c>
      <c r="I696" s="31" t="s">
        <v>2730</v>
      </c>
      <c r="J696" s="31" t="s">
        <v>147</v>
      </c>
    </row>
    <row r="697" ht="18.95" customHeight="1" spans="1:10">
      <c r="A697" s="127" t="s">
        <v>135</v>
      </c>
      <c r="B697" s="97"/>
      <c r="C697" s="97" t="s">
        <v>1327</v>
      </c>
      <c r="D697" s="90" t="s">
        <v>1337</v>
      </c>
      <c r="E697" s="97" t="s">
        <v>147</v>
      </c>
      <c r="F697" s="49" t="s">
        <v>3160</v>
      </c>
      <c r="G697" s="133">
        <v>315011</v>
      </c>
      <c r="H697" s="132">
        <v>0.123</v>
      </c>
      <c r="I697" s="31" t="s">
        <v>147</v>
      </c>
      <c r="J697" s="31" t="s">
        <v>147</v>
      </c>
    </row>
    <row r="698" ht="18.95" customHeight="1" spans="1:10">
      <c r="A698" s="127" t="s">
        <v>135</v>
      </c>
      <c r="B698" s="97" t="s">
        <v>135</v>
      </c>
      <c r="C698" s="97" t="s">
        <v>1327</v>
      </c>
      <c r="D698" s="90" t="s">
        <v>1339</v>
      </c>
      <c r="E698" s="97" t="s">
        <v>147</v>
      </c>
      <c r="F698" s="49" t="s">
        <v>3161</v>
      </c>
      <c r="G698" s="133">
        <v>46190</v>
      </c>
      <c r="H698" s="132">
        <v>0.171</v>
      </c>
      <c r="I698" s="31" t="s">
        <v>147</v>
      </c>
      <c r="J698" s="31" t="s">
        <v>147</v>
      </c>
    </row>
    <row r="699" ht="18.95" customHeight="1" spans="1:10">
      <c r="A699" s="127" t="s">
        <v>135</v>
      </c>
      <c r="B699" s="97" t="s">
        <v>135</v>
      </c>
      <c r="C699" s="97" t="s">
        <v>1327</v>
      </c>
      <c r="D699" s="90" t="s">
        <v>1341</v>
      </c>
      <c r="E699" s="97" t="s">
        <v>147</v>
      </c>
      <c r="F699" s="49" t="s">
        <v>3162</v>
      </c>
      <c r="G699" s="133">
        <v>8780</v>
      </c>
      <c r="H699" s="132">
        <v>0.003</v>
      </c>
      <c r="I699" s="31" t="s">
        <v>147</v>
      </c>
      <c r="J699" s="31" t="s">
        <v>147</v>
      </c>
    </row>
    <row r="700" ht="18.95" customHeight="1" spans="1:10">
      <c r="A700" s="127" t="s">
        <v>135</v>
      </c>
      <c r="B700" s="97"/>
      <c r="C700" s="97" t="s">
        <v>1327</v>
      </c>
      <c r="D700" s="90" t="s">
        <v>1343</v>
      </c>
      <c r="E700" s="97" t="s">
        <v>147</v>
      </c>
      <c r="F700" s="49" t="s">
        <v>3163</v>
      </c>
      <c r="G700" s="133">
        <v>0</v>
      </c>
      <c r="H700" s="132" t="s">
        <v>135</v>
      </c>
      <c r="I700" s="31" t="s">
        <v>2730</v>
      </c>
      <c r="J700" s="31" t="s">
        <v>147</v>
      </c>
    </row>
    <row r="701" ht="18.95" customHeight="1" spans="1:10">
      <c r="A701" s="127" t="s">
        <v>135</v>
      </c>
      <c r="B701" s="97" t="s">
        <v>135</v>
      </c>
      <c r="C701" s="97" t="s">
        <v>1327</v>
      </c>
      <c r="D701" s="90" t="s">
        <v>1345</v>
      </c>
      <c r="E701" s="97" t="s">
        <v>147</v>
      </c>
      <c r="F701" s="49" t="s">
        <v>3164</v>
      </c>
      <c r="G701" s="133">
        <v>25554</v>
      </c>
      <c r="H701" s="132">
        <v>-0.027</v>
      </c>
      <c r="I701" s="31" t="s">
        <v>147</v>
      </c>
      <c r="J701" s="31" t="s">
        <v>147</v>
      </c>
    </row>
    <row r="702" ht="18.95" customHeight="1" spans="1:10">
      <c r="A702" s="127" t="s">
        <v>135</v>
      </c>
      <c r="B702" s="469" t="s">
        <v>1260</v>
      </c>
      <c r="C702" s="97"/>
      <c r="D702" s="90" t="s">
        <v>1347</v>
      </c>
      <c r="E702" s="97"/>
      <c r="F702" s="50" t="s">
        <v>1348</v>
      </c>
      <c r="G702" s="128">
        <v>5000</v>
      </c>
      <c r="H702" s="129">
        <v>1</v>
      </c>
      <c r="I702" s="31" t="s">
        <v>147</v>
      </c>
      <c r="J702" s="31" t="s">
        <v>147</v>
      </c>
    </row>
    <row r="703" ht="18.95" customHeight="1" spans="1:10">
      <c r="A703" s="127" t="s">
        <v>135</v>
      </c>
      <c r="B703" s="97" t="s">
        <v>135</v>
      </c>
      <c r="C703" s="469" t="s">
        <v>1347</v>
      </c>
      <c r="D703" s="90" t="s">
        <v>1349</v>
      </c>
      <c r="E703" s="97" t="s">
        <v>147</v>
      </c>
      <c r="F703" s="49" t="s">
        <v>3165</v>
      </c>
      <c r="G703" s="133">
        <v>5000</v>
      </c>
      <c r="H703" s="132">
        <v>1</v>
      </c>
      <c r="I703" s="31" t="s">
        <v>147</v>
      </c>
      <c r="J703" s="31" t="s">
        <v>147</v>
      </c>
    </row>
    <row r="704" ht="18.95" customHeight="1" spans="1:10">
      <c r="A704" s="127" t="s">
        <v>135</v>
      </c>
      <c r="B704" s="97" t="s">
        <v>135</v>
      </c>
      <c r="C704" s="469" t="s">
        <v>1347</v>
      </c>
      <c r="D704" s="468" t="s">
        <v>1351</v>
      </c>
      <c r="E704" s="97" t="s">
        <v>147</v>
      </c>
      <c r="F704" s="49" t="s">
        <v>3166</v>
      </c>
      <c r="G704" s="133">
        <v>0</v>
      </c>
      <c r="H704" s="132" t="s">
        <v>135</v>
      </c>
      <c r="I704" s="31" t="s">
        <v>2730</v>
      </c>
      <c r="J704" s="31" t="s">
        <v>147</v>
      </c>
    </row>
    <row r="705" ht="18.95" customHeight="1" spans="1:11">
      <c r="A705" s="127" t="s">
        <v>135</v>
      </c>
      <c r="B705" s="469" t="s">
        <v>1260</v>
      </c>
      <c r="C705" s="97"/>
      <c r="D705" s="468" t="s">
        <v>3167</v>
      </c>
      <c r="E705" s="97"/>
      <c r="F705" s="50" t="s">
        <v>1354</v>
      </c>
      <c r="G705" s="128">
        <v>34149</v>
      </c>
      <c r="H705" s="129">
        <v>0.17</v>
      </c>
      <c r="I705" s="31" t="s">
        <v>147</v>
      </c>
      <c r="J705" s="31" t="s">
        <v>147</v>
      </c>
      <c r="K705" s="243"/>
    </row>
    <row r="706" ht="18.95" customHeight="1" spans="1:11">
      <c r="A706" s="127" t="s">
        <v>135</v>
      </c>
      <c r="B706" s="97" t="s">
        <v>135</v>
      </c>
      <c r="C706" s="469" t="s">
        <v>1353</v>
      </c>
      <c r="D706" s="468" t="s">
        <v>1355</v>
      </c>
      <c r="E706" s="97" t="s">
        <v>147</v>
      </c>
      <c r="F706" s="49" t="s">
        <v>3168</v>
      </c>
      <c r="G706" s="133">
        <v>207</v>
      </c>
      <c r="H706" s="132">
        <v>-0.992</v>
      </c>
      <c r="I706" s="31" t="s">
        <v>147</v>
      </c>
      <c r="J706" s="31" t="s">
        <v>147</v>
      </c>
    </row>
    <row r="707" ht="18.95" customHeight="1" spans="1:11">
      <c r="A707" s="127" t="s">
        <v>135</v>
      </c>
      <c r="B707" s="97" t="s">
        <v>135</v>
      </c>
      <c r="C707" s="469" t="s">
        <v>1353</v>
      </c>
      <c r="D707" s="468" t="s">
        <v>1357</v>
      </c>
      <c r="E707" s="97" t="s">
        <v>147</v>
      </c>
      <c r="F707" s="49" t="s">
        <v>3169</v>
      </c>
      <c r="G707" s="133">
        <v>5822</v>
      </c>
      <c r="H707" s="132">
        <v>4.735</v>
      </c>
      <c r="I707" s="31" t="s">
        <v>147</v>
      </c>
      <c r="J707" s="31" t="s">
        <v>147</v>
      </c>
    </row>
    <row r="708" ht="18.95" customHeight="1" spans="1:11">
      <c r="A708" s="127" t="s">
        <v>135</v>
      </c>
      <c r="B708" s="97" t="s">
        <v>135</v>
      </c>
      <c r="C708" s="469" t="s">
        <v>1353</v>
      </c>
      <c r="D708" s="468" t="s">
        <v>1359</v>
      </c>
      <c r="E708" s="97" t="s">
        <v>147</v>
      </c>
      <c r="F708" s="49" t="s">
        <v>3170</v>
      </c>
      <c r="G708" s="131">
        <v>28120</v>
      </c>
      <c r="H708" s="132">
        <v>13.527</v>
      </c>
      <c r="I708" s="31" t="s">
        <v>147</v>
      </c>
      <c r="J708" s="31" t="s">
        <v>147</v>
      </c>
    </row>
    <row r="709" ht="18.95" customHeight="1" spans="1:11">
      <c r="A709" s="127" t="s">
        <v>135</v>
      </c>
      <c r="B709" s="469" t="s">
        <v>1260</v>
      </c>
      <c r="C709" s="97"/>
      <c r="D709" s="468" t="s">
        <v>1361</v>
      </c>
      <c r="E709" s="97"/>
      <c r="F709" s="50" t="s">
        <v>1362</v>
      </c>
      <c r="G709" s="128">
        <v>24862</v>
      </c>
      <c r="H709" s="129">
        <v>0.079</v>
      </c>
      <c r="I709" s="31" t="s">
        <v>147</v>
      </c>
      <c r="J709" s="31" t="s">
        <v>147</v>
      </c>
    </row>
    <row r="710" ht="18.95" customHeight="1" spans="1:11">
      <c r="A710" s="127" t="s">
        <v>135</v>
      </c>
      <c r="B710" s="97" t="s">
        <v>135</v>
      </c>
      <c r="C710" s="97" t="s">
        <v>1361</v>
      </c>
      <c r="D710" s="468" t="s">
        <v>1363</v>
      </c>
      <c r="E710" s="97" t="s">
        <v>147</v>
      </c>
      <c r="F710" s="49" t="s">
        <v>2729</v>
      </c>
      <c r="G710" s="133">
        <v>2428</v>
      </c>
      <c r="H710" s="132">
        <v>0.565</v>
      </c>
      <c r="I710" s="31" t="s">
        <v>147</v>
      </c>
      <c r="J710" s="31" t="s">
        <v>147</v>
      </c>
    </row>
    <row r="711" ht="18.95" customHeight="1" spans="1:11">
      <c r="A711" s="127" t="s">
        <v>135</v>
      </c>
      <c r="B711" s="97"/>
      <c r="C711" s="97" t="s">
        <v>1361</v>
      </c>
      <c r="D711" s="468" t="s">
        <v>1364</v>
      </c>
      <c r="E711" s="97" t="s">
        <v>147</v>
      </c>
      <c r="F711" s="49" t="s">
        <v>2731</v>
      </c>
      <c r="G711" s="133">
        <v>0</v>
      </c>
      <c r="H711" s="132" t="s">
        <v>135</v>
      </c>
      <c r="I711" s="31" t="s">
        <v>2730</v>
      </c>
      <c r="J711" s="31" t="s">
        <v>147</v>
      </c>
    </row>
    <row r="712" ht="18.95" customHeight="1" spans="1:11">
      <c r="A712" s="127"/>
      <c r="B712" s="97" t="s">
        <v>135</v>
      </c>
      <c r="C712" s="97" t="s">
        <v>1361</v>
      </c>
      <c r="D712" s="468" t="s">
        <v>1365</v>
      </c>
      <c r="E712" s="97" t="s">
        <v>147</v>
      </c>
      <c r="F712" s="49" t="s">
        <v>2732</v>
      </c>
      <c r="G712" s="133">
        <v>61</v>
      </c>
      <c r="H712" s="132">
        <v>0.127</v>
      </c>
      <c r="I712" s="31" t="s">
        <v>147</v>
      </c>
      <c r="J712" s="31" t="s">
        <v>147</v>
      </c>
    </row>
    <row r="713" ht="18.95" customHeight="1" spans="1:11">
      <c r="A713" s="127" t="s">
        <v>135</v>
      </c>
      <c r="B713" s="97"/>
      <c r="C713" s="97" t="s">
        <v>1361</v>
      </c>
      <c r="D713" s="468" t="s">
        <v>1366</v>
      </c>
      <c r="E713" s="97" t="s">
        <v>147</v>
      </c>
      <c r="F713" s="51" t="s">
        <v>3171</v>
      </c>
      <c r="G713" s="133">
        <v>1621</v>
      </c>
      <c r="H713" s="132">
        <v>-0.016</v>
      </c>
      <c r="I713" s="31" t="s">
        <v>147</v>
      </c>
      <c r="J713" s="31" t="s">
        <v>147</v>
      </c>
    </row>
    <row r="714" ht="18.95" customHeight="1" spans="1:11">
      <c r="A714" s="127" t="s">
        <v>135</v>
      </c>
      <c r="B714" s="97" t="s">
        <v>135</v>
      </c>
      <c r="C714" s="97" t="s">
        <v>1361</v>
      </c>
      <c r="D714" s="468" t="s">
        <v>1368</v>
      </c>
      <c r="E714" s="97" t="s">
        <v>147</v>
      </c>
      <c r="F714" s="51" t="s">
        <v>3172</v>
      </c>
      <c r="G714" s="133">
        <v>215</v>
      </c>
      <c r="H714" s="132">
        <v>1.622</v>
      </c>
      <c r="I714" s="31" t="s">
        <v>147</v>
      </c>
      <c r="J714" s="31" t="s">
        <v>147</v>
      </c>
    </row>
    <row r="715" ht="18.95" customHeight="1" spans="1:11">
      <c r="A715" s="127" t="s">
        <v>135</v>
      </c>
      <c r="B715" s="97"/>
      <c r="C715" s="97" t="s">
        <v>1361</v>
      </c>
      <c r="D715" s="468" t="s">
        <v>1370</v>
      </c>
      <c r="E715" s="97" t="s">
        <v>147</v>
      </c>
      <c r="F715" s="37" t="s">
        <v>3173</v>
      </c>
      <c r="G715" s="133">
        <v>996</v>
      </c>
      <c r="H715" s="132">
        <v>0.089</v>
      </c>
      <c r="I715" s="31" t="s">
        <v>147</v>
      </c>
      <c r="J715" s="31" t="s">
        <v>147</v>
      </c>
    </row>
    <row r="716" ht="18.95" customHeight="1" spans="1:11">
      <c r="A716" s="127"/>
      <c r="B716" s="97"/>
      <c r="C716" s="97" t="s">
        <v>1361</v>
      </c>
      <c r="D716" s="468" t="s">
        <v>1372</v>
      </c>
      <c r="E716" s="97" t="s">
        <v>147</v>
      </c>
      <c r="F716" s="37" t="s">
        <v>3174</v>
      </c>
      <c r="G716" s="133">
        <v>17413</v>
      </c>
      <c r="H716" s="132">
        <v>0.024</v>
      </c>
      <c r="I716" s="31" t="s">
        <v>147</v>
      </c>
      <c r="J716" s="31" t="s">
        <v>147</v>
      </c>
    </row>
    <row r="717" ht="18.95" customHeight="1" spans="1:11">
      <c r="A717" s="127"/>
      <c r="B717" s="97"/>
      <c r="C717" s="97" t="s">
        <v>1361</v>
      </c>
      <c r="D717" s="468" t="s">
        <v>1374</v>
      </c>
      <c r="E717" s="97" t="s">
        <v>147</v>
      </c>
      <c r="F717" s="51" t="s">
        <v>2739</v>
      </c>
      <c r="G717" s="133">
        <v>1217</v>
      </c>
      <c r="H717" s="132">
        <v>0.14</v>
      </c>
      <c r="I717" s="31" t="s">
        <v>147</v>
      </c>
      <c r="J717" s="31" t="s">
        <v>147</v>
      </c>
    </row>
    <row r="718" ht="18.95" customHeight="1" spans="1:11">
      <c r="A718" s="127"/>
      <c r="B718" s="97"/>
      <c r="C718" s="97" t="s">
        <v>1361</v>
      </c>
      <c r="D718" s="468" t="s">
        <v>1375</v>
      </c>
      <c r="E718" s="97" t="s">
        <v>147</v>
      </c>
      <c r="F718" s="49" t="s">
        <v>3175</v>
      </c>
      <c r="G718" s="131">
        <v>911</v>
      </c>
      <c r="H718" s="132">
        <v>0.248</v>
      </c>
      <c r="I718" s="31" t="s">
        <v>147</v>
      </c>
      <c r="J718" s="31" t="s">
        <v>147</v>
      </c>
    </row>
    <row r="719" ht="18.95" customHeight="1" spans="1:11">
      <c r="A719" s="127"/>
      <c r="B719" s="469" t="s">
        <v>1260</v>
      </c>
      <c r="C719" s="97"/>
      <c r="D719" s="96">
        <v>21099</v>
      </c>
      <c r="E719" s="97"/>
      <c r="F719" s="50" t="s">
        <v>1377</v>
      </c>
      <c r="G719" s="128">
        <v>9046</v>
      </c>
      <c r="H719" s="129">
        <v>0.123</v>
      </c>
      <c r="I719" s="31" t="s">
        <v>147</v>
      </c>
      <c r="J719" s="31" t="s">
        <v>147</v>
      </c>
    </row>
    <row r="720" ht="18.95" customHeight="1" spans="1:11">
      <c r="A720" s="127"/>
      <c r="B720" s="97"/>
      <c r="C720" s="96">
        <v>21099</v>
      </c>
      <c r="D720" s="96">
        <v>2109901</v>
      </c>
      <c r="E720" s="97" t="s">
        <v>147</v>
      </c>
      <c r="F720" s="49" t="s">
        <v>3176</v>
      </c>
      <c r="G720" s="133">
        <v>9046</v>
      </c>
      <c r="H720" s="132">
        <v>0.123</v>
      </c>
      <c r="I720" s="31" t="s">
        <v>147</v>
      </c>
      <c r="J720" s="31" t="s">
        <v>147</v>
      </c>
    </row>
    <row r="721" ht="18.95" customHeight="1" spans="1:10">
      <c r="A721" s="127" t="s">
        <v>134</v>
      </c>
      <c r="B721" s="97" t="s">
        <v>135</v>
      </c>
      <c r="C721" s="97"/>
      <c r="D721" s="90" t="s">
        <v>1379</v>
      </c>
      <c r="E721" s="97"/>
      <c r="F721" s="50" t="s">
        <v>1380</v>
      </c>
      <c r="G721" s="128">
        <v>171480</v>
      </c>
      <c r="H721" s="129">
        <v>-0.078</v>
      </c>
      <c r="I721" s="31" t="s">
        <v>147</v>
      </c>
      <c r="J721" s="31" t="s">
        <v>147</v>
      </c>
    </row>
    <row r="722" ht="18.95" customHeight="1" spans="1:10">
      <c r="A722" s="127" t="s">
        <v>135</v>
      </c>
      <c r="B722" s="469" t="s">
        <v>1379</v>
      </c>
      <c r="C722" s="97"/>
      <c r="D722" s="90" t="s">
        <v>1381</v>
      </c>
      <c r="E722" s="97"/>
      <c r="F722" s="50" t="s">
        <v>1382</v>
      </c>
      <c r="G722" s="128">
        <v>14451</v>
      </c>
      <c r="H722" s="129">
        <v>0.273</v>
      </c>
      <c r="I722" s="31" t="s">
        <v>147</v>
      </c>
      <c r="J722" s="31" t="s">
        <v>147</v>
      </c>
    </row>
    <row r="723" ht="18.95" customHeight="1" spans="1:10">
      <c r="A723" s="127" t="s">
        <v>135</v>
      </c>
      <c r="B723" s="97" t="s">
        <v>135</v>
      </c>
      <c r="C723" s="97" t="s">
        <v>1381</v>
      </c>
      <c r="D723" s="90" t="s">
        <v>1383</v>
      </c>
      <c r="E723" s="97" t="s">
        <v>147</v>
      </c>
      <c r="F723" s="49" t="s">
        <v>2729</v>
      </c>
      <c r="G723" s="133">
        <v>1603</v>
      </c>
      <c r="H723" s="132">
        <v>0.479</v>
      </c>
      <c r="I723" s="31" t="s">
        <v>147</v>
      </c>
      <c r="J723" s="31" t="s">
        <v>2730</v>
      </c>
    </row>
    <row r="724" ht="18.95" customHeight="1" spans="1:10">
      <c r="A724" s="127" t="s">
        <v>135</v>
      </c>
      <c r="B724" s="97" t="s">
        <v>135</v>
      </c>
      <c r="C724" s="97" t="s">
        <v>1381</v>
      </c>
      <c r="D724" s="90" t="s">
        <v>1384</v>
      </c>
      <c r="E724" s="97" t="s">
        <v>147</v>
      </c>
      <c r="F724" s="49" t="s">
        <v>2731</v>
      </c>
      <c r="G724" s="133">
        <v>0</v>
      </c>
      <c r="H724" s="132">
        <v>-1</v>
      </c>
      <c r="I724" s="31" t="s">
        <v>2730</v>
      </c>
      <c r="J724" s="31" t="s">
        <v>2730</v>
      </c>
    </row>
    <row r="725" ht="18.95" customHeight="1" spans="1:10">
      <c r="A725" s="127" t="s">
        <v>135</v>
      </c>
      <c r="B725" s="97" t="s">
        <v>135</v>
      </c>
      <c r="C725" s="97" t="s">
        <v>1381</v>
      </c>
      <c r="D725" s="90" t="s">
        <v>1385</v>
      </c>
      <c r="E725" s="97" t="s">
        <v>147</v>
      </c>
      <c r="F725" s="49" t="s">
        <v>2732</v>
      </c>
      <c r="G725" s="133">
        <v>89</v>
      </c>
      <c r="H725" s="132">
        <v>0.309</v>
      </c>
      <c r="I725" s="31" t="s">
        <v>147</v>
      </c>
      <c r="J725" s="31" t="s">
        <v>2730</v>
      </c>
    </row>
    <row r="726" ht="18.95" customHeight="1" spans="1:10">
      <c r="A726" s="127" t="s">
        <v>135</v>
      </c>
      <c r="B726" s="97" t="s">
        <v>135</v>
      </c>
      <c r="C726" s="97" t="s">
        <v>1381</v>
      </c>
      <c r="D726" s="90" t="s">
        <v>1386</v>
      </c>
      <c r="E726" s="97" t="s">
        <v>147</v>
      </c>
      <c r="F726" s="49" t="s">
        <v>3177</v>
      </c>
      <c r="G726" s="133">
        <v>109</v>
      </c>
      <c r="H726" s="132">
        <v>0.056</v>
      </c>
      <c r="I726" s="31" t="s">
        <v>147</v>
      </c>
      <c r="J726" s="31" t="s">
        <v>2730</v>
      </c>
    </row>
    <row r="727" ht="18.95" customHeight="1" spans="1:10">
      <c r="A727" s="127" t="s">
        <v>135</v>
      </c>
      <c r="B727" s="97"/>
      <c r="C727" s="97" t="s">
        <v>1381</v>
      </c>
      <c r="D727" s="90" t="s">
        <v>1388</v>
      </c>
      <c r="E727" s="97" t="s">
        <v>147</v>
      </c>
      <c r="F727" s="49" t="s">
        <v>3178</v>
      </c>
      <c r="G727" s="133">
        <v>0</v>
      </c>
      <c r="H727" s="132" t="s">
        <v>135</v>
      </c>
      <c r="I727" s="31" t="s">
        <v>2730</v>
      </c>
      <c r="J727" s="31" t="s">
        <v>2730</v>
      </c>
    </row>
    <row r="728" ht="18.95" customHeight="1" spans="1:10">
      <c r="A728" s="127" t="s">
        <v>135</v>
      </c>
      <c r="B728" s="97" t="s">
        <v>135</v>
      </c>
      <c r="C728" s="97" t="s">
        <v>1381</v>
      </c>
      <c r="D728" s="90" t="s">
        <v>1390</v>
      </c>
      <c r="E728" s="97" t="s">
        <v>147</v>
      </c>
      <c r="F728" s="49" t="s">
        <v>3179</v>
      </c>
      <c r="G728" s="133">
        <v>54</v>
      </c>
      <c r="H728" s="132">
        <v>0.121</v>
      </c>
      <c r="I728" s="31" t="s">
        <v>147</v>
      </c>
      <c r="J728" s="31" t="s">
        <v>2730</v>
      </c>
    </row>
    <row r="729" ht="18.95" customHeight="1" spans="1:10">
      <c r="A729" s="127" t="s">
        <v>135</v>
      </c>
      <c r="B729" s="97" t="s">
        <v>135</v>
      </c>
      <c r="C729" s="97" t="s">
        <v>1381</v>
      </c>
      <c r="D729" s="90" t="s">
        <v>1392</v>
      </c>
      <c r="E729" s="97" t="s">
        <v>147</v>
      </c>
      <c r="F729" s="49" t="s">
        <v>3180</v>
      </c>
      <c r="G729" s="133">
        <v>0</v>
      </c>
      <c r="H729" s="132" t="s">
        <v>135</v>
      </c>
      <c r="I729" s="31" t="s">
        <v>2730</v>
      </c>
      <c r="J729" s="31" t="s">
        <v>2730</v>
      </c>
    </row>
    <row r="730" ht="18.95" customHeight="1" spans="1:10">
      <c r="A730" s="127" t="s">
        <v>135</v>
      </c>
      <c r="B730" s="97" t="s">
        <v>135</v>
      </c>
      <c r="C730" s="97" t="s">
        <v>1381</v>
      </c>
      <c r="D730" s="90" t="s">
        <v>1394</v>
      </c>
      <c r="E730" s="97" t="s">
        <v>147</v>
      </c>
      <c r="F730" s="49" t="s">
        <v>3181</v>
      </c>
      <c r="G730" s="133">
        <v>12596</v>
      </c>
      <c r="H730" s="132">
        <v>0.26</v>
      </c>
      <c r="I730" s="31" t="s">
        <v>147</v>
      </c>
      <c r="J730" s="31" t="s">
        <v>2730</v>
      </c>
    </row>
    <row r="731" ht="18.95" customHeight="1" spans="1:10">
      <c r="A731" s="127" t="s">
        <v>135</v>
      </c>
      <c r="B731" s="97" t="s">
        <v>1379</v>
      </c>
      <c r="C731" s="97" t="s">
        <v>135</v>
      </c>
      <c r="D731" s="90" t="s">
        <v>1396</v>
      </c>
      <c r="E731" s="97"/>
      <c r="F731" s="50" t="s">
        <v>1397</v>
      </c>
      <c r="G731" s="128">
        <v>122</v>
      </c>
      <c r="H731" s="129">
        <v>-0.686</v>
      </c>
      <c r="I731" s="31" t="s">
        <v>147</v>
      </c>
      <c r="J731" s="31" t="s">
        <v>147</v>
      </c>
    </row>
    <row r="732" ht="18.95" customHeight="1" spans="1:10">
      <c r="A732" s="127" t="s">
        <v>135</v>
      </c>
      <c r="B732" s="97" t="s">
        <v>135</v>
      </c>
      <c r="C732" s="469" t="s">
        <v>1396</v>
      </c>
      <c r="D732" s="90" t="s">
        <v>1398</v>
      </c>
      <c r="E732" s="97" t="s">
        <v>147</v>
      </c>
      <c r="F732" s="37" t="s">
        <v>3182</v>
      </c>
      <c r="G732" s="128">
        <v>0</v>
      </c>
      <c r="H732" s="132" t="s">
        <v>135</v>
      </c>
      <c r="I732" s="31" t="s">
        <v>2730</v>
      </c>
      <c r="J732" s="31" t="s">
        <v>2730</v>
      </c>
    </row>
    <row r="733" ht="18.95" customHeight="1" spans="1:10">
      <c r="A733" s="127" t="s">
        <v>135</v>
      </c>
      <c r="B733" s="97" t="s">
        <v>135</v>
      </c>
      <c r="C733" s="469" t="s">
        <v>1396</v>
      </c>
      <c r="D733" s="90" t="s">
        <v>1400</v>
      </c>
      <c r="E733" s="97" t="s">
        <v>147</v>
      </c>
      <c r="F733" s="49" t="s">
        <v>3183</v>
      </c>
      <c r="G733" s="131">
        <v>122</v>
      </c>
      <c r="H733" s="132">
        <v>-0.686</v>
      </c>
      <c r="I733" s="31" t="s">
        <v>147</v>
      </c>
      <c r="J733" s="31" t="s">
        <v>2730</v>
      </c>
    </row>
    <row r="734" ht="18.95" customHeight="1" spans="1:10">
      <c r="A734" s="127" t="s">
        <v>135</v>
      </c>
      <c r="B734" s="97" t="s">
        <v>135</v>
      </c>
      <c r="C734" s="469" t="s">
        <v>1396</v>
      </c>
      <c r="D734" s="90" t="s">
        <v>1402</v>
      </c>
      <c r="E734" s="97" t="s">
        <v>147</v>
      </c>
      <c r="F734" s="49" t="s">
        <v>3184</v>
      </c>
      <c r="G734" s="133">
        <v>0</v>
      </c>
      <c r="H734" s="132" t="s">
        <v>135</v>
      </c>
      <c r="I734" s="31" t="s">
        <v>2730</v>
      </c>
      <c r="J734" s="31" t="s">
        <v>2730</v>
      </c>
    </row>
    <row r="735" ht="18.95" customHeight="1" spans="1:10">
      <c r="A735" s="127" t="s">
        <v>135</v>
      </c>
      <c r="B735" s="469" t="s">
        <v>1379</v>
      </c>
      <c r="C735" s="97"/>
      <c r="D735" s="90" t="s">
        <v>1404</v>
      </c>
      <c r="E735" s="97"/>
      <c r="F735" s="50" t="s">
        <v>1405</v>
      </c>
      <c r="G735" s="128">
        <v>94352</v>
      </c>
      <c r="H735" s="129">
        <v>-0.108</v>
      </c>
      <c r="I735" s="31" t="s">
        <v>147</v>
      </c>
      <c r="J735" s="31" t="s">
        <v>147</v>
      </c>
    </row>
    <row r="736" ht="18.95" customHeight="1" spans="1:10">
      <c r="A736" s="127" t="s">
        <v>135</v>
      </c>
      <c r="B736" s="97" t="s">
        <v>135</v>
      </c>
      <c r="C736" s="469" t="s">
        <v>1404</v>
      </c>
      <c r="D736" s="90" t="s">
        <v>1406</v>
      </c>
      <c r="E736" s="97" t="s">
        <v>147</v>
      </c>
      <c r="F736" s="49" t="s">
        <v>3185</v>
      </c>
      <c r="G736" s="133">
        <v>0</v>
      </c>
      <c r="H736" s="132" t="s">
        <v>135</v>
      </c>
      <c r="I736" s="31" t="s">
        <v>2730</v>
      </c>
      <c r="J736" s="31" t="s">
        <v>2730</v>
      </c>
    </row>
    <row r="737" ht="18.95" customHeight="1" spans="1:10">
      <c r="A737" s="127" t="s">
        <v>135</v>
      </c>
      <c r="B737" s="97" t="s">
        <v>135</v>
      </c>
      <c r="C737" s="469" t="s">
        <v>1404</v>
      </c>
      <c r="D737" s="90" t="s">
        <v>1408</v>
      </c>
      <c r="E737" s="97" t="s">
        <v>147</v>
      </c>
      <c r="F737" s="49" t="s">
        <v>3186</v>
      </c>
      <c r="G737" s="133">
        <v>79100</v>
      </c>
      <c r="H737" s="132">
        <v>-0.133</v>
      </c>
      <c r="I737" s="31" t="s">
        <v>147</v>
      </c>
      <c r="J737" s="31" t="s">
        <v>2730</v>
      </c>
    </row>
    <row r="738" ht="18.95" customHeight="1" spans="1:10">
      <c r="A738" s="127" t="s">
        <v>135</v>
      </c>
      <c r="B738" s="97" t="s">
        <v>135</v>
      </c>
      <c r="C738" s="469" t="s">
        <v>1404</v>
      </c>
      <c r="D738" s="90" t="s">
        <v>1410</v>
      </c>
      <c r="E738" s="97" t="s">
        <v>147</v>
      </c>
      <c r="F738" s="49" t="s">
        <v>3187</v>
      </c>
      <c r="G738" s="133">
        <v>0</v>
      </c>
      <c r="H738" s="132" t="s">
        <v>135</v>
      </c>
      <c r="I738" s="31" t="s">
        <v>2730</v>
      </c>
      <c r="J738" s="31" t="s">
        <v>2730</v>
      </c>
    </row>
    <row r="739" ht="18.95" customHeight="1" spans="1:10">
      <c r="A739" s="127" t="s">
        <v>135</v>
      </c>
      <c r="B739" s="97" t="s">
        <v>135</v>
      </c>
      <c r="C739" s="469" t="s">
        <v>1404</v>
      </c>
      <c r="D739" s="90" t="s">
        <v>1412</v>
      </c>
      <c r="E739" s="97" t="s">
        <v>147</v>
      </c>
      <c r="F739" s="49" t="s">
        <v>3188</v>
      </c>
      <c r="G739" s="133">
        <v>77</v>
      </c>
      <c r="H739" s="132">
        <v>-0.983</v>
      </c>
      <c r="I739" s="31" t="s">
        <v>147</v>
      </c>
      <c r="J739" s="31" t="s">
        <v>2730</v>
      </c>
    </row>
    <row r="740" ht="18.95" customHeight="1" spans="1:10">
      <c r="A740" s="127" t="s">
        <v>135</v>
      </c>
      <c r="B740" s="97"/>
      <c r="C740" s="469" t="s">
        <v>1404</v>
      </c>
      <c r="D740" s="90" t="s">
        <v>1414</v>
      </c>
      <c r="E740" s="97" t="s">
        <v>147</v>
      </c>
      <c r="F740" s="49" t="s">
        <v>3189</v>
      </c>
      <c r="G740" s="133">
        <v>80</v>
      </c>
      <c r="H740" s="132" t="s">
        <v>135</v>
      </c>
      <c r="I740" s="31" t="s">
        <v>147</v>
      </c>
      <c r="J740" s="31" t="s">
        <v>2730</v>
      </c>
    </row>
    <row r="741" ht="18.95" customHeight="1" spans="1:10">
      <c r="A741" s="127" t="s">
        <v>135</v>
      </c>
      <c r="B741" s="97" t="s">
        <v>135</v>
      </c>
      <c r="C741" s="469" t="s">
        <v>1404</v>
      </c>
      <c r="D741" s="90" t="s">
        <v>1416</v>
      </c>
      <c r="E741" s="97" t="s">
        <v>147</v>
      </c>
      <c r="F741" s="49" t="s">
        <v>3190</v>
      </c>
      <c r="G741" s="133">
        <v>0</v>
      </c>
      <c r="H741" s="132" t="s">
        <v>135</v>
      </c>
      <c r="I741" s="31" t="s">
        <v>2730</v>
      </c>
      <c r="J741" s="31" t="s">
        <v>2730</v>
      </c>
    </row>
    <row r="742" ht="18.95" customHeight="1" spans="1:10">
      <c r="A742" s="127" t="s">
        <v>135</v>
      </c>
      <c r="B742" s="97" t="s">
        <v>135</v>
      </c>
      <c r="C742" s="469" t="s">
        <v>1404</v>
      </c>
      <c r="D742" s="90" t="s">
        <v>1418</v>
      </c>
      <c r="E742" s="97" t="s">
        <v>147</v>
      </c>
      <c r="F742" s="49" t="s">
        <v>3191</v>
      </c>
      <c r="G742" s="131">
        <v>10000</v>
      </c>
      <c r="H742" s="132">
        <v>0</v>
      </c>
      <c r="I742" s="31" t="s">
        <v>147</v>
      </c>
      <c r="J742" s="31" t="s">
        <v>2730</v>
      </c>
    </row>
    <row r="743" ht="18.95" customHeight="1" spans="1:10">
      <c r="A743" s="127" t="s">
        <v>135</v>
      </c>
      <c r="B743" s="97" t="s">
        <v>135</v>
      </c>
      <c r="C743" s="469" t="s">
        <v>1404</v>
      </c>
      <c r="D743" s="90" t="s">
        <v>1420</v>
      </c>
      <c r="E743" s="97" t="s">
        <v>147</v>
      </c>
      <c r="F743" s="49" t="s">
        <v>3192</v>
      </c>
      <c r="G743" s="133">
        <v>5095</v>
      </c>
      <c r="H743" s="132" t="s">
        <v>135</v>
      </c>
      <c r="I743" s="31" t="s">
        <v>147</v>
      </c>
      <c r="J743" s="31" t="s">
        <v>2730</v>
      </c>
    </row>
    <row r="744" ht="18.95" customHeight="1" spans="1:10">
      <c r="A744" s="127" t="s">
        <v>135</v>
      </c>
      <c r="B744" s="469" t="s">
        <v>1379</v>
      </c>
      <c r="C744" s="97"/>
      <c r="D744" s="90" t="s">
        <v>1422</v>
      </c>
      <c r="E744" s="97"/>
      <c r="F744" s="50" t="s">
        <v>1423</v>
      </c>
      <c r="G744" s="128">
        <v>10946</v>
      </c>
      <c r="H744" s="129">
        <v>0.488</v>
      </c>
      <c r="I744" s="31" t="s">
        <v>147</v>
      </c>
      <c r="J744" s="31" t="s">
        <v>147</v>
      </c>
    </row>
    <row r="745" ht="18.95" customHeight="1" spans="1:10">
      <c r="A745" s="127" t="s">
        <v>135</v>
      </c>
      <c r="B745" s="97" t="s">
        <v>135</v>
      </c>
      <c r="C745" s="97" t="s">
        <v>1422</v>
      </c>
      <c r="D745" s="468" t="s">
        <v>1424</v>
      </c>
      <c r="E745" s="97" t="s">
        <v>147</v>
      </c>
      <c r="F745" s="49" t="s">
        <v>3193</v>
      </c>
      <c r="G745" s="133">
        <v>1176</v>
      </c>
      <c r="H745" s="132">
        <v>-0.772</v>
      </c>
      <c r="I745" s="31" t="s">
        <v>147</v>
      </c>
      <c r="J745" s="31" t="s">
        <v>2730</v>
      </c>
    </row>
    <row r="746" ht="18.95" customHeight="1" spans="1:10">
      <c r="A746" s="127" t="s">
        <v>135</v>
      </c>
      <c r="B746" s="97" t="s">
        <v>135</v>
      </c>
      <c r="C746" s="97" t="s">
        <v>1422</v>
      </c>
      <c r="D746" s="90" t="s">
        <v>1426</v>
      </c>
      <c r="E746" s="97" t="s">
        <v>147</v>
      </c>
      <c r="F746" s="49" t="s">
        <v>3194</v>
      </c>
      <c r="G746" s="131">
        <v>1100</v>
      </c>
      <c r="H746" s="132" t="s">
        <v>135</v>
      </c>
      <c r="I746" s="31" t="s">
        <v>147</v>
      </c>
      <c r="J746" s="31" t="s">
        <v>2730</v>
      </c>
    </row>
    <row r="747" ht="18.95" customHeight="1" spans="1:10">
      <c r="A747" s="127" t="s">
        <v>135</v>
      </c>
      <c r="B747" s="97"/>
      <c r="C747" s="97" t="s">
        <v>1422</v>
      </c>
      <c r="D747" s="90" t="s">
        <v>1428</v>
      </c>
      <c r="E747" s="97" t="s">
        <v>147</v>
      </c>
      <c r="F747" s="49" t="s">
        <v>3195</v>
      </c>
      <c r="G747" s="133">
        <v>610</v>
      </c>
      <c r="H747" s="132" t="s">
        <v>135</v>
      </c>
      <c r="I747" s="31" t="s">
        <v>147</v>
      </c>
      <c r="J747" s="31" t="s">
        <v>2730</v>
      </c>
    </row>
    <row r="748" ht="18.95" customHeight="1" spans="1:10">
      <c r="A748" s="127" t="s">
        <v>135</v>
      </c>
      <c r="B748" s="97" t="s">
        <v>135</v>
      </c>
      <c r="C748" s="97" t="s">
        <v>1422</v>
      </c>
      <c r="D748" s="90" t="s">
        <v>1430</v>
      </c>
      <c r="E748" s="97" t="s">
        <v>147</v>
      </c>
      <c r="F748" s="49" t="s">
        <v>3196</v>
      </c>
      <c r="G748" s="133">
        <v>8060</v>
      </c>
      <c r="H748" s="132">
        <v>2.664</v>
      </c>
      <c r="I748" s="31" t="s">
        <v>147</v>
      </c>
      <c r="J748" s="31" t="s">
        <v>2730</v>
      </c>
    </row>
    <row r="749" ht="18.95" customHeight="1" spans="1:10">
      <c r="A749" s="127" t="s">
        <v>135</v>
      </c>
      <c r="B749" s="97" t="s">
        <v>135</v>
      </c>
      <c r="C749" s="97" t="s">
        <v>1422</v>
      </c>
      <c r="D749" s="90" t="s">
        <v>1432</v>
      </c>
      <c r="E749" s="97" t="s">
        <v>147</v>
      </c>
      <c r="F749" s="49" t="s">
        <v>3197</v>
      </c>
      <c r="G749" s="133">
        <v>0</v>
      </c>
      <c r="H749" s="132" t="s">
        <v>135</v>
      </c>
      <c r="I749" s="31" t="s">
        <v>2730</v>
      </c>
      <c r="J749" s="31" t="s">
        <v>2730</v>
      </c>
    </row>
    <row r="750" ht="18.95" customHeight="1" spans="1:10">
      <c r="A750" s="127" t="s">
        <v>135</v>
      </c>
      <c r="B750" s="469" t="s">
        <v>1379</v>
      </c>
      <c r="C750" s="97"/>
      <c r="D750" s="90" t="s">
        <v>1434</v>
      </c>
      <c r="E750" s="97"/>
      <c r="F750" s="50" t="s">
        <v>1435</v>
      </c>
      <c r="G750" s="128">
        <v>4106</v>
      </c>
      <c r="H750" s="129">
        <v>0</v>
      </c>
      <c r="I750" s="31" t="s">
        <v>147</v>
      </c>
      <c r="J750" s="31" t="s">
        <v>147</v>
      </c>
    </row>
    <row r="751" ht="18.95" customHeight="1" spans="1:10">
      <c r="A751" s="127" t="s">
        <v>135</v>
      </c>
      <c r="B751" s="97" t="s">
        <v>135</v>
      </c>
      <c r="C751" s="97" t="s">
        <v>1434</v>
      </c>
      <c r="D751" s="90" t="s">
        <v>1436</v>
      </c>
      <c r="E751" s="97" t="s">
        <v>147</v>
      </c>
      <c r="F751" s="49" t="s">
        <v>3198</v>
      </c>
      <c r="G751" s="133">
        <v>4106</v>
      </c>
      <c r="H751" s="132">
        <v>0</v>
      </c>
      <c r="I751" s="31" t="s">
        <v>147</v>
      </c>
      <c r="J751" s="31" t="s">
        <v>2730</v>
      </c>
    </row>
    <row r="752" ht="18.95" customHeight="1" spans="1:10">
      <c r="A752" s="127"/>
      <c r="B752" s="97" t="s">
        <v>135</v>
      </c>
      <c r="C752" s="97" t="s">
        <v>1434</v>
      </c>
      <c r="D752" s="90" t="s">
        <v>1438</v>
      </c>
      <c r="E752" s="97" t="s">
        <v>147</v>
      </c>
      <c r="F752" s="49" t="s">
        <v>3199</v>
      </c>
      <c r="G752" s="133">
        <v>0</v>
      </c>
      <c r="H752" s="132" t="s">
        <v>135</v>
      </c>
      <c r="I752" s="31" t="s">
        <v>2730</v>
      </c>
      <c r="J752" s="31" t="s">
        <v>2730</v>
      </c>
    </row>
    <row r="753" ht="18.95" customHeight="1" spans="1:10">
      <c r="A753" s="127" t="s">
        <v>135</v>
      </c>
      <c r="B753" s="97" t="s">
        <v>135</v>
      </c>
      <c r="C753" s="97" t="s">
        <v>1434</v>
      </c>
      <c r="D753" s="90" t="s">
        <v>1440</v>
      </c>
      <c r="E753" s="97" t="s">
        <v>147</v>
      </c>
      <c r="F753" s="49" t="s">
        <v>3200</v>
      </c>
      <c r="G753" s="133">
        <v>0</v>
      </c>
      <c r="H753" s="132" t="s">
        <v>135</v>
      </c>
      <c r="I753" s="31" t="s">
        <v>2730</v>
      </c>
      <c r="J753" s="31" t="s">
        <v>2730</v>
      </c>
    </row>
    <row r="754" ht="18.95" customHeight="1" spans="1:10">
      <c r="A754" s="127" t="s">
        <v>135</v>
      </c>
      <c r="B754" s="97"/>
      <c r="C754" s="97" t="s">
        <v>1434</v>
      </c>
      <c r="D754" s="90" t="s">
        <v>1442</v>
      </c>
      <c r="E754" s="97" t="s">
        <v>147</v>
      </c>
      <c r="F754" s="49" t="s">
        <v>3201</v>
      </c>
      <c r="G754" s="133">
        <v>0</v>
      </c>
      <c r="H754" s="132" t="s">
        <v>135</v>
      </c>
      <c r="I754" s="31" t="s">
        <v>2730</v>
      </c>
      <c r="J754" s="31" t="s">
        <v>2730</v>
      </c>
    </row>
    <row r="755" ht="18.95" customHeight="1" spans="1:10">
      <c r="A755" s="127" t="s">
        <v>135</v>
      </c>
      <c r="B755" s="97" t="s">
        <v>135</v>
      </c>
      <c r="C755" s="97" t="s">
        <v>1434</v>
      </c>
      <c r="D755" s="90" t="s">
        <v>1444</v>
      </c>
      <c r="E755" s="97" t="s">
        <v>147</v>
      </c>
      <c r="F755" s="49" t="s">
        <v>3202</v>
      </c>
      <c r="G755" s="131">
        <v>0</v>
      </c>
      <c r="H755" s="132" t="s">
        <v>135</v>
      </c>
      <c r="I755" s="31" t="s">
        <v>2730</v>
      </c>
      <c r="J755" s="31" t="s">
        <v>2730</v>
      </c>
    </row>
    <row r="756" ht="18.95" customHeight="1" spans="1:10">
      <c r="A756" s="127" t="s">
        <v>135</v>
      </c>
      <c r="B756" s="469" t="s">
        <v>1379</v>
      </c>
      <c r="C756" s="97"/>
      <c r="D756" s="90" t="s">
        <v>1446</v>
      </c>
      <c r="E756" s="97"/>
      <c r="F756" s="50" t="s">
        <v>1447</v>
      </c>
      <c r="G756" s="128">
        <v>25000</v>
      </c>
      <c r="H756" s="129">
        <v>0</v>
      </c>
      <c r="I756" s="31" t="s">
        <v>147</v>
      </c>
      <c r="J756" s="31" t="s">
        <v>147</v>
      </c>
    </row>
    <row r="757" ht="18.95" customHeight="1" spans="1:10">
      <c r="A757" s="127" t="s">
        <v>135</v>
      </c>
      <c r="B757" s="97" t="s">
        <v>135</v>
      </c>
      <c r="C757" s="97" t="s">
        <v>1446</v>
      </c>
      <c r="D757" s="90" t="s">
        <v>1448</v>
      </c>
      <c r="E757" s="97" t="s">
        <v>147</v>
      </c>
      <c r="F757" s="49" t="s">
        <v>3203</v>
      </c>
      <c r="G757" s="133">
        <v>0</v>
      </c>
      <c r="H757" s="132" t="s">
        <v>135</v>
      </c>
      <c r="I757" s="31" t="s">
        <v>2730</v>
      </c>
      <c r="J757" s="31" t="s">
        <v>2730</v>
      </c>
    </row>
    <row r="758" ht="18.95" customHeight="1" spans="1:10">
      <c r="A758" s="127" t="s">
        <v>135</v>
      </c>
      <c r="B758" s="97" t="s">
        <v>135</v>
      </c>
      <c r="C758" s="97" t="s">
        <v>1446</v>
      </c>
      <c r="D758" s="90" t="s">
        <v>1450</v>
      </c>
      <c r="E758" s="97" t="s">
        <v>147</v>
      </c>
      <c r="F758" s="49" t="s">
        <v>3204</v>
      </c>
      <c r="G758" s="133">
        <v>0</v>
      </c>
      <c r="H758" s="132" t="s">
        <v>135</v>
      </c>
      <c r="I758" s="31" t="s">
        <v>2730</v>
      </c>
      <c r="J758" s="31" t="s">
        <v>2730</v>
      </c>
    </row>
    <row r="759" ht="18.95" customHeight="1" spans="1:10">
      <c r="A759" s="127" t="s">
        <v>135</v>
      </c>
      <c r="B759" s="97" t="s">
        <v>135</v>
      </c>
      <c r="C759" s="97" t="s">
        <v>1446</v>
      </c>
      <c r="D759" s="90" t="s">
        <v>1452</v>
      </c>
      <c r="E759" s="97" t="s">
        <v>147</v>
      </c>
      <c r="F759" s="49" t="s">
        <v>3205</v>
      </c>
      <c r="G759" s="133">
        <v>0</v>
      </c>
      <c r="H759" s="132" t="s">
        <v>135</v>
      </c>
      <c r="I759" s="31" t="s">
        <v>2730</v>
      </c>
      <c r="J759" s="31" t="s">
        <v>2730</v>
      </c>
    </row>
    <row r="760" ht="18.95" customHeight="1" spans="1:10">
      <c r="A760" s="127" t="s">
        <v>135</v>
      </c>
      <c r="B760" s="97" t="s">
        <v>135</v>
      </c>
      <c r="C760" s="97" t="s">
        <v>1446</v>
      </c>
      <c r="D760" s="90" t="s">
        <v>1454</v>
      </c>
      <c r="E760" s="97" t="s">
        <v>147</v>
      </c>
      <c r="F760" s="49" t="s">
        <v>3206</v>
      </c>
      <c r="G760" s="133">
        <v>0</v>
      </c>
      <c r="H760" s="132" t="s">
        <v>135</v>
      </c>
      <c r="I760" s="31" t="s">
        <v>2730</v>
      </c>
      <c r="J760" s="31" t="s">
        <v>2730</v>
      </c>
    </row>
    <row r="761" ht="18.95" customHeight="1" spans="1:10">
      <c r="A761" s="127" t="s">
        <v>135</v>
      </c>
      <c r="B761" s="97"/>
      <c r="C761" s="97" t="s">
        <v>1446</v>
      </c>
      <c r="D761" s="90" t="s">
        <v>1456</v>
      </c>
      <c r="E761" s="97" t="s">
        <v>147</v>
      </c>
      <c r="F761" s="49" t="s">
        <v>3207</v>
      </c>
      <c r="G761" s="133">
        <v>25000</v>
      </c>
      <c r="H761" s="132">
        <v>0</v>
      </c>
      <c r="I761" s="31" t="s">
        <v>147</v>
      </c>
      <c r="J761" s="31" t="s">
        <v>2730</v>
      </c>
    </row>
    <row r="762" ht="18.95" customHeight="1" spans="1:10">
      <c r="A762" s="127" t="s">
        <v>135</v>
      </c>
      <c r="B762" s="469" t="s">
        <v>1379</v>
      </c>
      <c r="C762" s="97"/>
      <c r="D762" s="90" t="s">
        <v>1458</v>
      </c>
      <c r="E762" s="97"/>
      <c r="F762" s="50" t="s">
        <v>1459</v>
      </c>
      <c r="G762" s="128">
        <v>0</v>
      </c>
      <c r="H762" s="129" t="s">
        <v>135</v>
      </c>
      <c r="I762" s="31" t="s">
        <v>2730</v>
      </c>
      <c r="J762" s="31" t="s">
        <v>147</v>
      </c>
    </row>
    <row r="763" ht="18.95" customHeight="1" spans="1:10">
      <c r="A763" s="127" t="s">
        <v>135</v>
      </c>
      <c r="B763" s="97" t="s">
        <v>135</v>
      </c>
      <c r="C763" s="97" t="s">
        <v>1458</v>
      </c>
      <c r="D763" s="90" t="s">
        <v>1460</v>
      </c>
      <c r="E763" s="97" t="s">
        <v>147</v>
      </c>
      <c r="F763" s="49" t="s">
        <v>3208</v>
      </c>
      <c r="G763" s="133">
        <v>0</v>
      </c>
      <c r="H763" s="132" t="s">
        <v>135</v>
      </c>
      <c r="I763" s="31" t="s">
        <v>2730</v>
      </c>
      <c r="J763" s="31" t="s">
        <v>2730</v>
      </c>
    </row>
    <row r="764" ht="18.95" customHeight="1" spans="1:10">
      <c r="A764" s="127" t="s">
        <v>135</v>
      </c>
      <c r="B764" s="97" t="s">
        <v>135</v>
      </c>
      <c r="C764" s="97" t="s">
        <v>1458</v>
      </c>
      <c r="D764" s="90" t="s">
        <v>1462</v>
      </c>
      <c r="E764" s="97" t="s">
        <v>147</v>
      </c>
      <c r="F764" s="49" t="s">
        <v>3209</v>
      </c>
      <c r="G764" s="133">
        <v>0</v>
      </c>
      <c r="H764" s="132" t="s">
        <v>135</v>
      </c>
      <c r="I764" s="31" t="s">
        <v>2730</v>
      </c>
      <c r="J764" s="31" t="s">
        <v>2730</v>
      </c>
    </row>
    <row r="765" ht="18.95" customHeight="1" spans="1:10">
      <c r="A765" s="127" t="s">
        <v>135</v>
      </c>
      <c r="B765" s="469" t="s">
        <v>1379</v>
      </c>
      <c r="C765" s="97"/>
      <c r="D765" s="90" t="s">
        <v>1464</v>
      </c>
      <c r="E765" s="97"/>
      <c r="F765" s="50" t="s">
        <v>1465</v>
      </c>
      <c r="G765" s="128">
        <v>0</v>
      </c>
      <c r="H765" s="129" t="s">
        <v>135</v>
      </c>
      <c r="I765" s="31" t="s">
        <v>2730</v>
      </c>
      <c r="J765" s="31" t="s">
        <v>147</v>
      </c>
    </row>
    <row r="766" ht="18.95" customHeight="1" spans="1:10">
      <c r="A766" s="127" t="s">
        <v>135</v>
      </c>
      <c r="B766" s="97" t="s">
        <v>135</v>
      </c>
      <c r="C766" s="469" t="s">
        <v>1464</v>
      </c>
      <c r="D766" s="90" t="s">
        <v>1466</v>
      </c>
      <c r="E766" s="97" t="s">
        <v>147</v>
      </c>
      <c r="F766" s="49" t="s">
        <v>3210</v>
      </c>
      <c r="G766" s="133">
        <v>0</v>
      </c>
      <c r="H766" s="132" t="s">
        <v>135</v>
      </c>
      <c r="I766" s="31" t="s">
        <v>2730</v>
      </c>
      <c r="J766" s="31" t="s">
        <v>2730</v>
      </c>
    </row>
    <row r="767" ht="18.95" customHeight="1" spans="1:10">
      <c r="A767" s="127" t="s">
        <v>135</v>
      </c>
      <c r="B767" s="97"/>
      <c r="C767" s="469" t="s">
        <v>1464</v>
      </c>
      <c r="D767" s="90" t="s">
        <v>1468</v>
      </c>
      <c r="E767" s="97" t="s">
        <v>147</v>
      </c>
      <c r="F767" s="49" t="s">
        <v>3211</v>
      </c>
      <c r="G767" s="133">
        <v>0</v>
      </c>
      <c r="H767" s="132" t="s">
        <v>135</v>
      </c>
      <c r="I767" s="31" t="s">
        <v>2730</v>
      </c>
      <c r="J767" s="31" t="s">
        <v>2730</v>
      </c>
    </row>
    <row r="768" ht="18.95" customHeight="1" spans="1:10">
      <c r="A768" s="127" t="s">
        <v>135</v>
      </c>
      <c r="B768" s="469" t="s">
        <v>1379</v>
      </c>
      <c r="C768" s="97"/>
      <c r="D768" s="90" t="s">
        <v>1470</v>
      </c>
      <c r="E768" s="97" t="s">
        <v>147</v>
      </c>
      <c r="F768" s="50" t="s">
        <v>3212</v>
      </c>
      <c r="G768" s="128">
        <v>0</v>
      </c>
      <c r="H768" s="129" t="s">
        <v>135</v>
      </c>
      <c r="I768" s="31" t="s">
        <v>2730</v>
      </c>
      <c r="J768" s="31" t="s">
        <v>147</v>
      </c>
    </row>
    <row r="769" ht="18.95" customHeight="1" spans="1:10">
      <c r="A769" s="127" t="s">
        <v>135</v>
      </c>
      <c r="B769" s="469" t="s">
        <v>1379</v>
      </c>
      <c r="C769" s="97"/>
      <c r="D769" s="90" t="s">
        <v>1472</v>
      </c>
      <c r="E769" s="97" t="s">
        <v>147</v>
      </c>
      <c r="F769" s="50" t="s">
        <v>3213</v>
      </c>
      <c r="G769" s="141">
        <v>14189</v>
      </c>
      <c r="H769" s="129">
        <v>-0.064</v>
      </c>
      <c r="I769" s="31" t="s">
        <v>147</v>
      </c>
      <c r="J769" s="31" t="s">
        <v>147</v>
      </c>
    </row>
    <row r="770" ht="18.95" customHeight="1" spans="1:10">
      <c r="A770" s="127" t="s">
        <v>135</v>
      </c>
      <c r="B770" s="469" t="s">
        <v>1379</v>
      </c>
      <c r="C770" s="97"/>
      <c r="D770" s="90" t="s">
        <v>1474</v>
      </c>
      <c r="E770" s="97"/>
      <c r="F770" s="50" t="s">
        <v>1475</v>
      </c>
      <c r="G770" s="128">
        <v>7267</v>
      </c>
      <c r="H770" s="129">
        <v>-0.383</v>
      </c>
      <c r="I770" s="31" t="s">
        <v>147</v>
      </c>
      <c r="J770" s="31" t="s">
        <v>147</v>
      </c>
    </row>
    <row r="771" ht="18.95" customHeight="1" spans="1:10">
      <c r="A771" s="127" t="s">
        <v>135</v>
      </c>
      <c r="B771" s="97" t="s">
        <v>135</v>
      </c>
      <c r="C771" s="469" t="s">
        <v>1474</v>
      </c>
      <c r="D771" s="90" t="s">
        <v>1476</v>
      </c>
      <c r="E771" s="97" t="s">
        <v>147</v>
      </c>
      <c r="F771" s="49" t="s">
        <v>3214</v>
      </c>
      <c r="G771" s="133">
        <v>2146</v>
      </c>
      <c r="H771" s="132">
        <v>-0.653</v>
      </c>
      <c r="I771" s="31" t="s">
        <v>147</v>
      </c>
      <c r="J771" s="31" t="s">
        <v>2730</v>
      </c>
    </row>
    <row r="772" ht="18.95" customHeight="1" spans="1:10">
      <c r="A772" s="127" t="s">
        <v>135</v>
      </c>
      <c r="B772" s="97" t="s">
        <v>135</v>
      </c>
      <c r="C772" s="469" t="s">
        <v>1474</v>
      </c>
      <c r="D772" s="90" t="s">
        <v>1478</v>
      </c>
      <c r="E772" s="97" t="s">
        <v>147</v>
      </c>
      <c r="F772" s="49" t="s">
        <v>3215</v>
      </c>
      <c r="G772" s="133">
        <v>700</v>
      </c>
      <c r="H772" s="132">
        <v>-0.364</v>
      </c>
      <c r="I772" s="31" t="s">
        <v>147</v>
      </c>
      <c r="J772" s="31" t="s">
        <v>2730</v>
      </c>
    </row>
    <row r="773" ht="18.95" customHeight="1" spans="1:10">
      <c r="A773" s="127" t="s">
        <v>135</v>
      </c>
      <c r="B773" s="97"/>
      <c r="C773" s="469" t="s">
        <v>1474</v>
      </c>
      <c r="D773" s="90" t="s">
        <v>1480</v>
      </c>
      <c r="E773" s="97" t="s">
        <v>147</v>
      </c>
      <c r="F773" s="49" t="s">
        <v>3216</v>
      </c>
      <c r="G773" s="133">
        <v>4421</v>
      </c>
      <c r="H773" s="132">
        <v>-0.018</v>
      </c>
      <c r="I773" s="31" t="s">
        <v>147</v>
      </c>
      <c r="J773" s="31" t="s">
        <v>2730</v>
      </c>
    </row>
    <row r="774" ht="18.95" customHeight="1" spans="1:10">
      <c r="A774" s="127" t="s">
        <v>135</v>
      </c>
      <c r="B774" s="97"/>
      <c r="C774" s="469" t="s">
        <v>1474</v>
      </c>
      <c r="D774" s="90" t="s">
        <v>1482</v>
      </c>
      <c r="E774" s="97" t="s">
        <v>147</v>
      </c>
      <c r="F774" s="49" t="s">
        <v>3217</v>
      </c>
      <c r="G774" s="131">
        <v>0</v>
      </c>
      <c r="H774" s="132" t="s">
        <v>135</v>
      </c>
      <c r="I774" s="31" t="s">
        <v>2730</v>
      </c>
      <c r="J774" s="31" t="s">
        <v>2730</v>
      </c>
    </row>
    <row r="775" ht="18.95" customHeight="1" spans="1:10">
      <c r="A775" s="127" t="s">
        <v>135</v>
      </c>
      <c r="B775" s="97"/>
      <c r="C775" s="469" t="s">
        <v>1474</v>
      </c>
      <c r="D775" s="90" t="s">
        <v>1484</v>
      </c>
      <c r="E775" s="97" t="s">
        <v>147</v>
      </c>
      <c r="F775" s="49" t="s">
        <v>3218</v>
      </c>
      <c r="G775" s="133">
        <v>0</v>
      </c>
      <c r="H775" s="132" t="s">
        <v>135</v>
      </c>
      <c r="I775" s="31" t="s">
        <v>2730</v>
      </c>
      <c r="J775" s="31" t="s">
        <v>2730</v>
      </c>
    </row>
    <row r="776" ht="18.95" customHeight="1" spans="1:10">
      <c r="A776" s="127" t="s">
        <v>135</v>
      </c>
      <c r="B776" s="469" t="s">
        <v>1379</v>
      </c>
      <c r="C776" s="97"/>
      <c r="D776" s="90" t="s">
        <v>1486</v>
      </c>
      <c r="E776" s="97" t="s">
        <v>147</v>
      </c>
      <c r="F776" s="50" t="s">
        <v>3219</v>
      </c>
      <c r="G776" s="141">
        <v>1000</v>
      </c>
      <c r="H776" s="129">
        <v>0</v>
      </c>
      <c r="I776" s="31" t="s">
        <v>147</v>
      </c>
      <c r="J776" s="31" t="s">
        <v>147</v>
      </c>
    </row>
    <row r="777" ht="18.95" customHeight="1" spans="1:10">
      <c r="A777" s="127" t="s">
        <v>135</v>
      </c>
      <c r="B777" s="469" t="s">
        <v>1379</v>
      </c>
      <c r="C777" s="97"/>
      <c r="D777" s="90" t="s">
        <v>1488</v>
      </c>
      <c r="E777" s="97" t="s">
        <v>147</v>
      </c>
      <c r="F777" s="50" t="s">
        <v>3220</v>
      </c>
      <c r="G777" s="128">
        <v>0</v>
      </c>
      <c r="H777" s="129" t="s">
        <v>135</v>
      </c>
      <c r="I777" s="31" t="s">
        <v>2730</v>
      </c>
      <c r="J777" s="31" t="s">
        <v>147</v>
      </c>
    </row>
    <row r="778" ht="18.95" customHeight="1" spans="1:10">
      <c r="A778" s="127" t="s">
        <v>135</v>
      </c>
      <c r="B778" s="469" t="s">
        <v>1379</v>
      </c>
      <c r="C778" s="97"/>
      <c r="D778" s="90" t="s">
        <v>1490</v>
      </c>
      <c r="E778" s="97"/>
      <c r="F778" s="50" t="s">
        <v>1491</v>
      </c>
      <c r="G778" s="128">
        <v>18</v>
      </c>
      <c r="H778" s="129">
        <v>-0.996</v>
      </c>
      <c r="I778" s="31" t="s">
        <v>147</v>
      </c>
      <c r="J778" s="31" t="s">
        <v>147</v>
      </c>
    </row>
    <row r="779" ht="18.95" customHeight="1" spans="1:10">
      <c r="A779" s="127" t="s">
        <v>135</v>
      </c>
      <c r="B779" s="97" t="s">
        <v>135</v>
      </c>
      <c r="C779" s="469" t="s">
        <v>1490</v>
      </c>
      <c r="D779" s="90" t="s">
        <v>1492</v>
      </c>
      <c r="E779" s="97" t="s">
        <v>147</v>
      </c>
      <c r="F779" s="49" t="s">
        <v>2729</v>
      </c>
      <c r="G779" s="133">
        <v>0</v>
      </c>
      <c r="H779" s="132" t="s">
        <v>135</v>
      </c>
      <c r="I779" s="31" t="s">
        <v>2730</v>
      </c>
      <c r="J779" s="31" t="s">
        <v>2730</v>
      </c>
    </row>
    <row r="780" ht="18.95" customHeight="1" spans="1:10">
      <c r="A780" s="127" t="s">
        <v>135</v>
      </c>
      <c r="B780" s="97" t="s">
        <v>135</v>
      </c>
      <c r="C780" s="469" t="s">
        <v>1490</v>
      </c>
      <c r="D780" s="90" t="s">
        <v>1493</v>
      </c>
      <c r="E780" s="97" t="s">
        <v>147</v>
      </c>
      <c r="F780" s="49" t="s">
        <v>2731</v>
      </c>
      <c r="G780" s="133">
        <v>0</v>
      </c>
      <c r="H780" s="132" t="s">
        <v>135</v>
      </c>
      <c r="I780" s="31" t="s">
        <v>2730</v>
      </c>
      <c r="J780" s="31" t="s">
        <v>2730</v>
      </c>
    </row>
    <row r="781" ht="18.95" customHeight="1" spans="1:10">
      <c r="A781" s="127" t="s">
        <v>135</v>
      </c>
      <c r="B781" s="97"/>
      <c r="C781" s="469" t="s">
        <v>1490</v>
      </c>
      <c r="D781" s="90" t="s">
        <v>1494</v>
      </c>
      <c r="E781" s="97" t="s">
        <v>147</v>
      </c>
      <c r="F781" s="49" t="s">
        <v>2732</v>
      </c>
      <c r="G781" s="133">
        <v>0</v>
      </c>
      <c r="H781" s="132" t="s">
        <v>135</v>
      </c>
      <c r="I781" s="31" t="s">
        <v>2730</v>
      </c>
      <c r="J781" s="31" t="s">
        <v>2730</v>
      </c>
    </row>
    <row r="782" ht="18.95" customHeight="1" spans="1:10">
      <c r="A782" s="127" t="s">
        <v>135</v>
      </c>
      <c r="B782" s="97"/>
      <c r="C782" s="469" t="s">
        <v>1490</v>
      </c>
      <c r="D782" s="90" t="s">
        <v>1495</v>
      </c>
      <c r="E782" s="97" t="s">
        <v>147</v>
      </c>
      <c r="F782" s="49" t="s">
        <v>3221</v>
      </c>
      <c r="G782" s="131">
        <v>0</v>
      </c>
      <c r="H782" s="132" t="s">
        <v>135</v>
      </c>
      <c r="I782" s="31" t="s">
        <v>2730</v>
      </c>
      <c r="J782" s="31" t="s">
        <v>2730</v>
      </c>
    </row>
    <row r="783" ht="18.95" customHeight="1" spans="1:10">
      <c r="A783" s="127" t="s">
        <v>135</v>
      </c>
      <c r="B783" s="97"/>
      <c r="C783" s="469" t="s">
        <v>1490</v>
      </c>
      <c r="D783" s="90" t="s">
        <v>1497</v>
      </c>
      <c r="E783" s="97" t="s">
        <v>147</v>
      </c>
      <c r="F783" s="49" t="s">
        <v>3222</v>
      </c>
      <c r="G783" s="133">
        <v>0</v>
      </c>
      <c r="H783" s="132" t="s">
        <v>135</v>
      </c>
      <c r="I783" s="31" t="s">
        <v>2730</v>
      </c>
      <c r="J783" s="31" t="s">
        <v>2730</v>
      </c>
    </row>
    <row r="784" ht="18.95" customHeight="1" spans="1:10">
      <c r="A784" s="127" t="s">
        <v>135</v>
      </c>
      <c r="B784" s="97" t="s">
        <v>135</v>
      </c>
      <c r="C784" s="469" t="s">
        <v>1490</v>
      </c>
      <c r="D784" s="90" t="s">
        <v>1499</v>
      </c>
      <c r="E784" s="97" t="s">
        <v>147</v>
      </c>
      <c r="F784" s="49" t="s">
        <v>3223</v>
      </c>
      <c r="G784" s="133">
        <v>0</v>
      </c>
      <c r="H784" s="132" t="s">
        <v>135</v>
      </c>
      <c r="I784" s="31" t="s">
        <v>2730</v>
      </c>
      <c r="J784" s="31" t="s">
        <v>2730</v>
      </c>
    </row>
    <row r="785" ht="18.95" customHeight="1" spans="1:10">
      <c r="A785" s="127" t="s">
        <v>135</v>
      </c>
      <c r="B785" s="97" t="s">
        <v>135</v>
      </c>
      <c r="C785" s="469" t="s">
        <v>1490</v>
      </c>
      <c r="D785" s="90" t="s">
        <v>1501</v>
      </c>
      <c r="E785" s="97" t="s">
        <v>147</v>
      </c>
      <c r="F785" s="49" t="s">
        <v>3224</v>
      </c>
      <c r="G785" s="133">
        <v>18</v>
      </c>
      <c r="H785" s="132" t="s">
        <v>135</v>
      </c>
      <c r="I785" s="31" t="s">
        <v>147</v>
      </c>
      <c r="J785" s="31" t="s">
        <v>2730</v>
      </c>
    </row>
    <row r="786" ht="18.95" customHeight="1" spans="1:10">
      <c r="A786" s="127" t="s">
        <v>135</v>
      </c>
      <c r="B786" s="97" t="s">
        <v>135</v>
      </c>
      <c r="C786" s="469" t="s">
        <v>1490</v>
      </c>
      <c r="D786" s="90" t="s">
        <v>1503</v>
      </c>
      <c r="E786" s="97" t="s">
        <v>147</v>
      </c>
      <c r="F786" s="49" t="s">
        <v>3225</v>
      </c>
      <c r="G786" s="133">
        <v>0</v>
      </c>
      <c r="H786" s="132" t="s">
        <v>135</v>
      </c>
      <c r="I786" s="31" t="s">
        <v>2730</v>
      </c>
      <c r="J786" s="31" t="s">
        <v>2730</v>
      </c>
    </row>
    <row r="787" ht="18.95" customHeight="1" spans="1:10">
      <c r="A787" s="127" t="s">
        <v>135</v>
      </c>
      <c r="B787" s="97" t="s">
        <v>135</v>
      </c>
      <c r="C787" s="469" t="s">
        <v>1490</v>
      </c>
      <c r="D787" s="90" t="s">
        <v>1505</v>
      </c>
      <c r="E787" s="97" t="s">
        <v>147</v>
      </c>
      <c r="F787" s="49" t="s">
        <v>3226</v>
      </c>
      <c r="G787" s="133">
        <v>0</v>
      </c>
      <c r="H787" s="132" t="s">
        <v>135</v>
      </c>
      <c r="I787" s="31" t="s">
        <v>2730</v>
      </c>
      <c r="J787" s="31" t="s">
        <v>2730</v>
      </c>
    </row>
    <row r="788" ht="18.95" customHeight="1" spans="1:10">
      <c r="A788" s="127" t="s">
        <v>135</v>
      </c>
      <c r="B788" s="97" t="s">
        <v>135</v>
      </c>
      <c r="C788" s="469" t="s">
        <v>1490</v>
      </c>
      <c r="D788" s="90" t="s">
        <v>1507</v>
      </c>
      <c r="E788" s="97" t="s">
        <v>147</v>
      </c>
      <c r="F788" s="49" t="s">
        <v>3227</v>
      </c>
      <c r="G788" s="133">
        <v>0</v>
      </c>
      <c r="H788" s="132" t="s">
        <v>135</v>
      </c>
      <c r="I788" s="31" t="s">
        <v>2730</v>
      </c>
      <c r="J788" s="31" t="s">
        <v>2730</v>
      </c>
    </row>
    <row r="789" ht="18.95" customHeight="1" spans="1:10">
      <c r="A789" s="127" t="s">
        <v>135</v>
      </c>
      <c r="B789" s="97" t="s">
        <v>135</v>
      </c>
      <c r="C789" s="469" t="s">
        <v>1490</v>
      </c>
      <c r="D789" s="90" t="s">
        <v>1509</v>
      </c>
      <c r="E789" s="97" t="s">
        <v>147</v>
      </c>
      <c r="F789" s="49" t="s">
        <v>2767</v>
      </c>
      <c r="G789" s="133">
        <v>0</v>
      </c>
      <c r="H789" s="132" t="s">
        <v>135</v>
      </c>
      <c r="I789" s="31" t="s">
        <v>2730</v>
      </c>
      <c r="J789" s="31" t="s">
        <v>2730</v>
      </c>
    </row>
    <row r="790" ht="18.95" customHeight="1" spans="1:10">
      <c r="A790" s="127" t="s">
        <v>135</v>
      </c>
      <c r="B790" s="97" t="s">
        <v>135</v>
      </c>
      <c r="C790" s="469" t="s">
        <v>1490</v>
      </c>
      <c r="D790" s="90" t="s">
        <v>1510</v>
      </c>
      <c r="E790" s="97" t="s">
        <v>147</v>
      </c>
      <c r="F790" s="49" t="s">
        <v>3228</v>
      </c>
      <c r="G790" s="131">
        <v>0</v>
      </c>
      <c r="H790" s="132" t="s">
        <v>135</v>
      </c>
      <c r="I790" s="31" t="s">
        <v>2730</v>
      </c>
      <c r="J790" s="31" t="s">
        <v>2730</v>
      </c>
    </row>
    <row r="791" ht="18.95" customHeight="1" spans="1:10">
      <c r="A791" s="127" t="s">
        <v>135</v>
      </c>
      <c r="B791" s="97" t="s">
        <v>135</v>
      </c>
      <c r="C791" s="469" t="s">
        <v>1490</v>
      </c>
      <c r="D791" s="90" t="s">
        <v>1512</v>
      </c>
      <c r="E791" s="97" t="s">
        <v>147</v>
      </c>
      <c r="F791" s="49" t="s">
        <v>3229</v>
      </c>
      <c r="G791" s="133">
        <v>0</v>
      </c>
      <c r="H791" s="132" t="s">
        <v>135</v>
      </c>
      <c r="I791" s="31" t="s">
        <v>2730</v>
      </c>
      <c r="J791" s="31" t="s">
        <v>2730</v>
      </c>
    </row>
    <row r="792" ht="18.95" customHeight="1" spans="1:10">
      <c r="A792" s="127"/>
      <c r="B792" s="97"/>
      <c r="C792" s="469" t="s">
        <v>1490</v>
      </c>
      <c r="D792" s="96">
        <v>2111450</v>
      </c>
      <c r="E792" s="97" t="s">
        <v>147</v>
      </c>
      <c r="F792" s="49" t="s">
        <v>2739</v>
      </c>
      <c r="G792" s="133">
        <v>0</v>
      </c>
      <c r="H792" s="132" t="s">
        <v>135</v>
      </c>
      <c r="I792" s="31" t="s">
        <v>2730</v>
      </c>
      <c r="J792" s="31" t="s">
        <v>2730</v>
      </c>
    </row>
    <row r="793" ht="18.95" customHeight="1" spans="1:10">
      <c r="A793" s="127"/>
      <c r="B793" s="97"/>
      <c r="C793" s="469" t="s">
        <v>1490</v>
      </c>
      <c r="D793" s="96">
        <v>2111499</v>
      </c>
      <c r="E793" s="97" t="s">
        <v>147</v>
      </c>
      <c r="F793" s="49" t="s">
        <v>3230</v>
      </c>
      <c r="G793" s="133">
        <v>0</v>
      </c>
      <c r="H793" s="132">
        <v>-1</v>
      </c>
      <c r="I793" s="31" t="s">
        <v>2730</v>
      </c>
      <c r="J793" s="31" t="s">
        <v>2730</v>
      </c>
    </row>
    <row r="794" ht="18.95" customHeight="1" spans="1:10">
      <c r="A794" s="127"/>
      <c r="B794" s="469" t="s">
        <v>1379</v>
      </c>
      <c r="C794" s="97"/>
      <c r="D794" s="469" t="s">
        <v>1515</v>
      </c>
      <c r="E794" s="97"/>
      <c r="F794" s="50" t="s">
        <v>1516</v>
      </c>
      <c r="G794" s="128">
        <v>0</v>
      </c>
      <c r="H794" s="129" t="s">
        <v>135</v>
      </c>
      <c r="I794" s="31" t="s">
        <v>2730</v>
      </c>
      <c r="J794" s="31" t="s">
        <v>147</v>
      </c>
    </row>
    <row r="795" ht="18.95" customHeight="1" spans="1:10">
      <c r="A795" s="127"/>
      <c r="B795" s="97"/>
      <c r="C795" s="97"/>
      <c r="D795" s="468" t="s">
        <v>1517</v>
      </c>
      <c r="E795" s="97" t="s">
        <v>147</v>
      </c>
      <c r="F795" s="49" t="s">
        <v>3231</v>
      </c>
      <c r="G795" s="133">
        <v>0</v>
      </c>
      <c r="H795" s="132" t="s">
        <v>135</v>
      </c>
      <c r="I795" s="31" t="s">
        <v>2730</v>
      </c>
      <c r="J795" s="31" t="s">
        <v>147</v>
      </c>
    </row>
    <row r="796" ht="18.95" customHeight="1" spans="1:10">
      <c r="A796" s="127"/>
      <c r="B796" s="97"/>
      <c r="C796" s="97"/>
      <c r="D796" s="468" t="s">
        <v>1519</v>
      </c>
      <c r="E796" s="97" t="s">
        <v>147</v>
      </c>
      <c r="F796" s="49" t="s">
        <v>3232</v>
      </c>
      <c r="G796" s="133">
        <v>0</v>
      </c>
      <c r="H796" s="132" t="s">
        <v>135</v>
      </c>
      <c r="I796" s="31" t="s">
        <v>2730</v>
      </c>
      <c r="J796" s="31" t="s">
        <v>147</v>
      </c>
    </row>
    <row r="797" ht="18.95" customHeight="1" spans="1:10">
      <c r="A797" s="127"/>
      <c r="B797" s="97"/>
      <c r="C797" s="97"/>
      <c r="D797" s="468" t="s">
        <v>1494</v>
      </c>
      <c r="E797" s="97" t="s">
        <v>147</v>
      </c>
      <c r="F797" s="49" t="s">
        <v>3233</v>
      </c>
      <c r="G797" s="133">
        <v>0</v>
      </c>
      <c r="H797" s="132" t="s">
        <v>135</v>
      </c>
      <c r="I797" s="31" t="s">
        <v>2730</v>
      </c>
      <c r="J797" s="31" t="s">
        <v>147</v>
      </c>
    </row>
    <row r="798" ht="18.95" customHeight="1" spans="1:10">
      <c r="A798" s="127"/>
      <c r="B798" s="97"/>
      <c r="C798" s="97"/>
      <c r="D798" s="468" t="s">
        <v>1523</v>
      </c>
      <c r="E798" s="97" t="s">
        <v>147</v>
      </c>
      <c r="F798" s="49" t="s">
        <v>3234</v>
      </c>
      <c r="G798" s="133">
        <v>0</v>
      </c>
      <c r="H798" s="132" t="s">
        <v>135</v>
      </c>
      <c r="I798" s="31" t="s">
        <v>2730</v>
      </c>
      <c r="J798" s="31" t="s">
        <v>147</v>
      </c>
    </row>
    <row r="799" ht="18.95" customHeight="1" spans="1:10">
      <c r="A799" s="127"/>
      <c r="B799" s="97"/>
      <c r="C799" s="97"/>
      <c r="D799" s="468" t="s">
        <v>1525</v>
      </c>
      <c r="E799" s="97" t="s">
        <v>147</v>
      </c>
      <c r="F799" s="49" t="s">
        <v>3235</v>
      </c>
      <c r="G799" s="133">
        <v>0</v>
      </c>
      <c r="H799" s="132" t="s">
        <v>135</v>
      </c>
      <c r="I799" s="31" t="s">
        <v>2730</v>
      </c>
      <c r="J799" s="31" t="s">
        <v>147</v>
      </c>
    </row>
    <row r="800" ht="18.95" customHeight="1" spans="1:10">
      <c r="A800" s="127" t="s">
        <v>135</v>
      </c>
      <c r="B800" s="469" t="s">
        <v>1379</v>
      </c>
      <c r="C800" s="97"/>
      <c r="D800" s="90" t="s">
        <v>1527</v>
      </c>
      <c r="E800" s="97" t="s">
        <v>147</v>
      </c>
      <c r="F800" s="50" t="s">
        <v>3236</v>
      </c>
      <c r="G800" s="141">
        <v>29</v>
      </c>
      <c r="H800" s="129" t="s">
        <v>135</v>
      </c>
      <c r="I800" s="31" t="s">
        <v>147</v>
      </c>
      <c r="J800" s="31" t="s">
        <v>147</v>
      </c>
    </row>
    <row r="801" ht="18.95" customHeight="1" spans="1:10">
      <c r="A801" s="127" t="s">
        <v>134</v>
      </c>
      <c r="B801" s="97" t="s">
        <v>135</v>
      </c>
      <c r="C801" s="97"/>
      <c r="D801" s="90" t="s">
        <v>1529</v>
      </c>
      <c r="E801" s="97"/>
      <c r="F801" s="50" t="s">
        <v>1530</v>
      </c>
      <c r="G801" s="128">
        <v>47759</v>
      </c>
      <c r="H801" s="129">
        <v>0.043</v>
      </c>
      <c r="I801" s="31" t="s">
        <v>147</v>
      </c>
      <c r="J801" s="31" t="s">
        <v>147</v>
      </c>
    </row>
    <row r="802" ht="18.95" customHeight="1" spans="1:10">
      <c r="A802" s="127" t="s">
        <v>135</v>
      </c>
      <c r="B802" s="469" t="s">
        <v>1529</v>
      </c>
      <c r="C802" s="97"/>
      <c r="D802" s="90" t="s">
        <v>1531</v>
      </c>
      <c r="E802" s="97"/>
      <c r="F802" s="50" t="s">
        <v>3237</v>
      </c>
      <c r="G802" s="128">
        <v>12090</v>
      </c>
      <c r="H802" s="129">
        <v>0.228</v>
      </c>
      <c r="I802" s="31" t="s">
        <v>147</v>
      </c>
      <c r="J802" s="31" t="s">
        <v>147</v>
      </c>
    </row>
    <row r="803" ht="18.95" customHeight="1" spans="1:10">
      <c r="A803" s="127" t="s">
        <v>135</v>
      </c>
      <c r="B803" s="97" t="s">
        <v>135</v>
      </c>
      <c r="C803" s="469" t="s">
        <v>1531</v>
      </c>
      <c r="D803" s="90" t="s">
        <v>1533</v>
      </c>
      <c r="E803" s="97" t="s">
        <v>147</v>
      </c>
      <c r="F803" s="49" t="s">
        <v>3238</v>
      </c>
      <c r="G803" s="133">
        <v>1853</v>
      </c>
      <c r="H803" s="132">
        <v>0.448</v>
      </c>
      <c r="I803" s="31" t="s">
        <v>147</v>
      </c>
      <c r="J803" s="31" t="s">
        <v>2730</v>
      </c>
    </row>
    <row r="804" ht="18.95" customHeight="1" spans="1:10">
      <c r="A804" s="127"/>
      <c r="B804" s="97"/>
      <c r="C804" s="469" t="s">
        <v>1531</v>
      </c>
      <c r="D804" s="90" t="s">
        <v>1534</v>
      </c>
      <c r="E804" s="97" t="s">
        <v>147</v>
      </c>
      <c r="F804" s="49" t="s">
        <v>3239</v>
      </c>
      <c r="G804" s="133">
        <v>0</v>
      </c>
      <c r="H804" s="132" t="s">
        <v>135</v>
      </c>
      <c r="I804" s="31" t="s">
        <v>2730</v>
      </c>
      <c r="J804" s="31" t="s">
        <v>2730</v>
      </c>
    </row>
    <row r="805" ht="18.95" customHeight="1" spans="1:10">
      <c r="A805" s="127"/>
      <c r="B805" s="97"/>
      <c r="C805" s="469" t="s">
        <v>1531</v>
      </c>
      <c r="D805" s="90" t="s">
        <v>1535</v>
      </c>
      <c r="E805" s="97" t="s">
        <v>147</v>
      </c>
      <c r="F805" s="37" t="s">
        <v>3240</v>
      </c>
      <c r="G805" s="131">
        <v>97</v>
      </c>
      <c r="H805" s="132">
        <v>0.026</v>
      </c>
      <c r="I805" s="31" t="s">
        <v>147</v>
      </c>
      <c r="J805" s="31" t="s">
        <v>2730</v>
      </c>
    </row>
    <row r="806" ht="18.95" customHeight="1" spans="1:10">
      <c r="A806" s="127"/>
      <c r="B806" s="97"/>
      <c r="C806" s="469" t="s">
        <v>1531</v>
      </c>
      <c r="D806" s="90" t="s">
        <v>1536</v>
      </c>
      <c r="E806" s="97" t="s">
        <v>147</v>
      </c>
      <c r="F806" s="49" t="s">
        <v>3241</v>
      </c>
      <c r="G806" s="131">
        <v>480</v>
      </c>
      <c r="H806" s="132">
        <v>0.2</v>
      </c>
      <c r="I806" s="31" t="s">
        <v>147</v>
      </c>
      <c r="J806" s="31" t="s">
        <v>2730</v>
      </c>
    </row>
    <row r="807" ht="18.95" customHeight="1" spans="1:10">
      <c r="A807" s="127"/>
      <c r="B807" s="97"/>
      <c r="C807" s="469" t="s">
        <v>1531</v>
      </c>
      <c r="D807" s="90" t="s">
        <v>1538</v>
      </c>
      <c r="E807" s="97" t="s">
        <v>147</v>
      </c>
      <c r="F807" s="49" t="s">
        <v>3242</v>
      </c>
      <c r="G807" s="133">
        <v>161</v>
      </c>
      <c r="H807" s="132">
        <v>0.125</v>
      </c>
      <c r="I807" s="31" t="s">
        <v>147</v>
      </c>
      <c r="J807" s="31" t="s">
        <v>2730</v>
      </c>
    </row>
    <row r="808" ht="18.95" customHeight="1" spans="1:10">
      <c r="A808" s="127" t="s">
        <v>135</v>
      </c>
      <c r="B808" s="97" t="s">
        <v>135</v>
      </c>
      <c r="C808" s="469" t="s">
        <v>1531</v>
      </c>
      <c r="D808" s="90" t="s">
        <v>1540</v>
      </c>
      <c r="E808" s="97" t="s">
        <v>147</v>
      </c>
      <c r="F808" s="49" t="s">
        <v>3243</v>
      </c>
      <c r="G808" s="133">
        <v>245</v>
      </c>
      <c r="H808" s="132">
        <v>0.267</v>
      </c>
      <c r="I808" s="31" t="s">
        <v>147</v>
      </c>
      <c r="J808" s="31" t="s">
        <v>2730</v>
      </c>
    </row>
    <row r="809" ht="18.95" customHeight="1" spans="1:10">
      <c r="A809" s="127" t="s">
        <v>135</v>
      </c>
      <c r="B809" s="97" t="s">
        <v>135</v>
      </c>
      <c r="C809" s="469" t="s">
        <v>1531</v>
      </c>
      <c r="D809" s="90" t="s">
        <v>1542</v>
      </c>
      <c r="E809" s="97" t="s">
        <v>147</v>
      </c>
      <c r="F809" s="49" t="s">
        <v>3244</v>
      </c>
      <c r="G809" s="133">
        <v>0</v>
      </c>
      <c r="H809" s="132" t="s">
        <v>135</v>
      </c>
      <c r="I809" s="31" t="s">
        <v>2730</v>
      </c>
      <c r="J809" s="31" t="s">
        <v>2730</v>
      </c>
    </row>
    <row r="810" ht="18.95" customHeight="1" spans="1:10">
      <c r="A810" s="127" t="s">
        <v>135</v>
      </c>
      <c r="B810" s="97" t="s">
        <v>135</v>
      </c>
      <c r="C810" s="469" t="s">
        <v>1531</v>
      </c>
      <c r="D810" s="90" t="s">
        <v>1544</v>
      </c>
      <c r="E810" s="97" t="s">
        <v>147</v>
      </c>
      <c r="F810" s="49" t="s">
        <v>3245</v>
      </c>
      <c r="G810" s="133">
        <v>250</v>
      </c>
      <c r="H810" s="129" t="s">
        <v>135</v>
      </c>
      <c r="I810" s="31" t="s">
        <v>147</v>
      </c>
      <c r="J810" s="31" t="s">
        <v>2730</v>
      </c>
    </row>
    <row r="811" ht="18.95" customHeight="1" spans="1:10">
      <c r="A811" s="127" t="s">
        <v>135</v>
      </c>
      <c r="B811" s="97" t="s">
        <v>135</v>
      </c>
      <c r="C811" s="469" t="s">
        <v>1531</v>
      </c>
      <c r="D811" s="90" t="s">
        <v>1546</v>
      </c>
      <c r="E811" s="97" t="s">
        <v>147</v>
      </c>
      <c r="F811" s="49" t="s">
        <v>3246</v>
      </c>
      <c r="G811" s="133">
        <v>39</v>
      </c>
      <c r="H811" s="132">
        <v>0.132</v>
      </c>
      <c r="I811" s="31" t="s">
        <v>147</v>
      </c>
      <c r="J811" s="31" t="s">
        <v>2730</v>
      </c>
    </row>
    <row r="812" ht="18.95" customHeight="1" spans="1:10">
      <c r="A812" s="127" t="s">
        <v>135</v>
      </c>
      <c r="B812" s="97" t="s">
        <v>135</v>
      </c>
      <c r="C812" s="469" t="s">
        <v>1531</v>
      </c>
      <c r="D812" s="90" t="s">
        <v>1548</v>
      </c>
      <c r="E812" s="97" t="s">
        <v>147</v>
      </c>
      <c r="F812" s="49" t="s">
        <v>3247</v>
      </c>
      <c r="G812" s="133">
        <v>0</v>
      </c>
      <c r="H812" s="132" t="s">
        <v>135</v>
      </c>
      <c r="I812" s="31" t="s">
        <v>2730</v>
      </c>
      <c r="J812" s="31" t="s">
        <v>2730</v>
      </c>
    </row>
    <row r="813" ht="18.95" customHeight="1" spans="1:10">
      <c r="A813" s="127" t="s">
        <v>135</v>
      </c>
      <c r="B813" s="97" t="s">
        <v>135</v>
      </c>
      <c r="C813" s="469" t="s">
        <v>1531</v>
      </c>
      <c r="D813" s="90" t="s">
        <v>1550</v>
      </c>
      <c r="E813" s="97" t="s">
        <v>147</v>
      </c>
      <c r="F813" s="49" t="s">
        <v>3248</v>
      </c>
      <c r="G813" s="133">
        <v>8965</v>
      </c>
      <c r="H813" s="132">
        <v>0.165</v>
      </c>
      <c r="I813" s="31" t="s">
        <v>147</v>
      </c>
      <c r="J813" s="31" t="s">
        <v>2730</v>
      </c>
    </row>
    <row r="814" ht="18.95" customHeight="1" spans="1:10">
      <c r="A814" s="127" t="s">
        <v>135</v>
      </c>
      <c r="B814" s="469" t="s">
        <v>1529</v>
      </c>
      <c r="C814" s="97"/>
      <c r="D814" s="90" t="s">
        <v>1552</v>
      </c>
      <c r="E814" s="97" t="s">
        <v>147</v>
      </c>
      <c r="F814" s="50" t="s">
        <v>3249</v>
      </c>
      <c r="G814" s="141">
        <v>3430</v>
      </c>
      <c r="H814" s="129">
        <v>-0.097</v>
      </c>
      <c r="I814" s="31" t="s">
        <v>147</v>
      </c>
      <c r="J814" s="31" t="s">
        <v>147</v>
      </c>
    </row>
    <row r="815" ht="18.95" customHeight="1" spans="1:10">
      <c r="A815" s="127" t="s">
        <v>135</v>
      </c>
      <c r="B815" s="469" t="s">
        <v>1529</v>
      </c>
      <c r="C815" s="97"/>
      <c r="D815" s="90" t="s">
        <v>1554</v>
      </c>
      <c r="E815" s="97"/>
      <c r="F815" s="50" t="s">
        <v>3250</v>
      </c>
      <c r="G815" s="128">
        <v>22475</v>
      </c>
      <c r="H815" s="129">
        <v>-0.001</v>
      </c>
      <c r="I815" s="31" t="s">
        <v>147</v>
      </c>
      <c r="J815" s="31" t="s">
        <v>147</v>
      </c>
    </row>
    <row r="816" ht="18.95" customHeight="1" spans="1:10">
      <c r="A816" s="127" t="s">
        <v>135</v>
      </c>
      <c r="B816" s="97" t="s">
        <v>135</v>
      </c>
      <c r="C816" s="469" t="s">
        <v>1554</v>
      </c>
      <c r="D816" s="90" t="s">
        <v>1556</v>
      </c>
      <c r="E816" s="97" t="s">
        <v>147</v>
      </c>
      <c r="F816" s="49" t="s">
        <v>3251</v>
      </c>
      <c r="G816" s="133">
        <v>20000</v>
      </c>
      <c r="H816" s="132">
        <v>0</v>
      </c>
      <c r="I816" s="31" t="s">
        <v>147</v>
      </c>
      <c r="J816" s="31" t="s">
        <v>2730</v>
      </c>
    </row>
    <row r="817" ht="18.95" customHeight="1" spans="1:10">
      <c r="A817" s="127" t="s">
        <v>135</v>
      </c>
      <c r="B817" s="97" t="s">
        <v>135</v>
      </c>
      <c r="C817" s="469" t="s">
        <v>1554</v>
      </c>
      <c r="D817" s="90" t="s">
        <v>1558</v>
      </c>
      <c r="E817" s="97" t="s">
        <v>147</v>
      </c>
      <c r="F817" s="49" t="s">
        <v>3252</v>
      </c>
      <c r="G817" s="133">
        <v>2475</v>
      </c>
      <c r="H817" s="132">
        <v>-0.01</v>
      </c>
      <c r="I817" s="31" t="s">
        <v>147</v>
      </c>
      <c r="J817" s="31" t="s">
        <v>2730</v>
      </c>
    </row>
    <row r="818" ht="18.95" customHeight="1" spans="1:10">
      <c r="A818" s="127" t="s">
        <v>135</v>
      </c>
      <c r="B818" s="469" t="s">
        <v>1529</v>
      </c>
      <c r="C818" s="97"/>
      <c r="D818" s="90" t="s">
        <v>1560</v>
      </c>
      <c r="E818" s="97" t="s">
        <v>147</v>
      </c>
      <c r="F818" s="50" t="s">
        <v>3253</v>
      </c>
      <c r="G818" s="141">
        <v>0</v>
      </c>
      <c r="H818" s="129" t="s">
        <v>135</v>
      </c>
      <c r="I818" s="31" t="s">
        <v>2730</v>
      </c>
      <c r="J818" s="31" t="s">
        <v>147</v>
      </c>
    </row>
    <row r="819" ht="18.95" customHeight="1" spans="1:10">
      <c r="A819" s="127" t="s">
        <v>135</v>
      </c>
      <c r="B819" s="97" t="s">
        <v>1529</v>
      </c>
      <c r="C819" s="97" t="s">
        <v>135</v>
      </c>
      <c r="D819" s="90" t="s">
        <v>1562</v>
      </c>
      <c r="E819" s="97" t="s">
        <v>147</v>
      </c>
      <c r="F819" s="50" t="s">
        <v>3254</v>
      </c>
      <c r="G819" s="128">
        <v>3100</v>
      </c>
      <c r="H819" s="129">
        <v>0</v>
      </c>
      <c r="I819" s="31" t="s">
        <v>147</v>
      </c>
      <c r="J819" s="31" t="s">
        <v>147</v>
      </c>
    </row>
    <row r="820" ht="18.95" customHeight="1" spans="1:10">
      <c r="A820" s="127" t="s">
        <v>135</v>
      </c>
      <c r="B820" s="97" t="s">
        <v>1529</v>
      </c>
      <c r="C820" s="97" t="s">
        <v>135</v>
      </c>
      <c r="D820" s="90" t="s">
        <v>1564</v>
      </c>
      <c r="E820" s="97" t="s">
        <v>147</v>
      </c>
      <c r="F820" s="50" t="s">
        <v>3255</v>
      </c>
      <c r="G820" s="141">
        <v>6664</v>
      </c>
      <c r="H820" s="129">
        <v>0.018</v>
      </c>
      <c r="I820" s="31" t="s">
        <v>147</v>
      </c>
      <c r="J820" s="31" t="s">
        <v>147</v>
      </c>
    </row>
    <row r="821" ht="18.95" customHeight="1" spans="1:10">
      <c r="A821" s="127" t="s">
        <v>134</v>
      </c>
      <c r="B821" s="97" t="s">
        <v>135</v>
      </c>
      <c r="C821" s="97"/>
      <c r="D821" s="90" t="s">
        <v>1566</v>
      </c>
      <c r="E821" s="97"/>
      <c r="F821" s="50" t="s">
        <v>1567</v>
      </c>
      <c r="G821" s="128">
        <v>1097932</v>
      </c>
      <c r="H821" s="129">
        <v>0.324</v>
      </c>
      <c r="I821" s="31" t="s">
        <v>147</v>
      </c>
      <c r="J821" s="31" t="s">
        <v>147</v>
      </c>
    </row>
    <row r="822" ht="18.95" customHeight="1" spans="1:10">
      <c r="A822" s="127" t="s">
        <v>135</v>
      </c>
      <c r="B822" s="469" t="s">
        <v>1566</v>
      </c>
      <c r="C822" s="97"/>
      <c r="D822" s="90" t="s">
        <v>1568</v>
      </c>
      <c r="E822" s="97"/>
      <c r="F822" s="50" t="s">
        <v>3256</v>
      </c>
      <c r="G822" s="128">
        <v>227704</v>
      </c>
      <c r="H822" s="129">
        <v>0.112</v>
      </c>
      <c r="I822" s="31" t="s">
        <v>147</v>
      </c>
      <c r="J822" s="31" t="s">
        <v>147</v>
      </c>
    </row>
    <row r="823" ht="18.95" customHeight="1" spans="1:10">
      <c r="A823" s="127" t="s">
        <v>135</v>
      </c>
      <c r="B823" s="97"/>
      <c r="C823" s="469" t="s">
        <v>1568</v>
      </c>
      <c r="D823" s="90" t="s">
        <v>1570</v>
      </c>
      <c r="E823" s="97" t="s">
        <v>147</v>
      </c>
      <c r="F823" s="49" t="s">
        <v>3238</v>
      </c>
      <c r="G823" s="133">
        <v>2440</v>
      </c>
      <c r="H823" s="132">
        <v>0.382</v>
      </c>
      <c r="I823" s="31" t="s">
        <v>147</v>
      </c>
      <c r="J823" s="31" t="s">
        <v>147</v>
      </c>
    </row>
    <row r="824" ht="18.95" customHeight="1" spans="1:10">
      <c r="A824" s="127" t="s">
        <v>135</v>
      </c>
      <c r="B824" s="97"/>
      <c r="C824" s="469" t="s">
        <v>1568</v>
      </c>
      <c r="D824" s="90" t="s">
        <v>1571</v>
      </c>
      <c r="E824" s="97" t="s">
        <v>147</v>
      </c>
      <c r="F824" s="37" t="s">
        <v>3239</v>
      </c>
      <c r="G824" s="133">
        <v>0</v>
      </c>
      <c r="H824" s="132" t="s">
        <v>135</v>
      </c>
      <c r="I824" s="31" t="s">
        <v>2730</v>
      </c>
      <c r="J824" s="31" t="s">
        <v>147</v>
      </c>
    </row>
    <row r="825" ht="18.95" customHeight="1" spans="1:10">
      <c r="A825" s="127" t="s">
        <v>135</v>
      </c>
      <c r="B825" s="97"/>
      <c r="C825" s="469" t="s">
        <v>1568</v>
      </c>
      <c r="D825" s="90" t="s">
        <v>1572</v>
      </c>
      <c r="E825" s="97" t="s">
        <v>147</v>
      </c>
      <c r="F825" s="37" t="s">
        <v>3240</v>
      </c>
      <c r="G825" s="131">
        <v>21</v>
      </c>
      <c r="H825" s="132">
        <v>2.226</v>
      </c>
      <c r="I825" s="31" t="s">
        <v>147</v>
      </c>
      <c r="J825" s="31" t="s">
        <v>147</v>
      </c>
    </row>
    <row r="826" ht="18.95" customHeight="1" spans="1:10">
      <c r="A826" s="127"/>
      <c r="B826" s="97"/>
      <c r="C826" s="469" t="s">
        <v>1568</v>
      </c>
      <c r="D826" s="90" t="s">
        <v>1573</v>
      </c>
      <c r="E826" s="97" t="s">
        <v>147</v>
      </c>
      <c r="F826" s="49" t="s">
        <v>3257</v>
      </c>
      <c r="G826" s="131">
        <v>6949</v>
      </c>
      <c r="H826" s="132">
        <v>0.223</v>
      </c>
      <c r="I826" s="31" t="s">
        <v>147</v>
      </c>
      <c r="J826" s="31" t="s">
        <v>147</v>
      </c>
    </row>
    <row r="827" ht="18.95" customHeight="1" spans="1:10">
      <c r="A827" s="127"/>
      <c r="B827" s="97"/>
      <c r="C827" s="469" t="s">
        <v>1568</v>
      </c>
      <c r="D827" s="90" t="s">
        <v>1574</v>
      </c>
      <c r="E827" s="97" t="s">
        <v>147</v>
      </c>
      <c r="F827" s="49" t="s">
        <v>3258</v>
      </c>
      <c r="G827" s="133">
        <v>1392</v>
      </c>
      <c r="H827" s="132">
        <v>0.256</v>
      </c>
      <c r="I827" s="31" t="s">
        <v>147</v>
      </c>
      <c r="J827" s="31" t="s">
        <v>147</v>
      </c>
    </row>
    <row r="828" ht="18.95" customHeight="1" spans="1:10">
      <c r="A828" s="127" t="s">
        <v>135</v>
      </c>
      <c r="B828" s="97" t="s">
        <v>135</v>
      </c>
      <c r="C828" s="469" t="s">
        <v>1568</v>
      </c>
      <c r="D828" s="90" t="s">
        <v>1576</v>
      </c>
      <c r="E828" s="97" t="s">
        <v>147</v>
      </c>
      <c r="F828" s="49" t="s">
        <v>3259</v>
      </c>
      <c r="G828" s="133">
        <v>58442</v>
      </c>
      <c r="H828" s="132">
        <v>0.031</v>
      </c>
      <c r="I828" s="31" t="s">
        <v>147</v>
      </c>
      <c r="J828" s="31" t="s">
        <v>147</v>
      </c>
    </row>
    <row r="829" ht="18.95" customHeight="1" spans="1:10">
      <c r="A829" s="127" t="s">
        <v>135</v>
      </c>
      <c r="B829" s="97" t="s">
        <v>135</v>
      </c>
      <c r="C829" s="469" t="s">
        <v>1568</v>
      </c>
      <c r="D829" s="90" t="s">
        <v>1578</v>
      </c>
      <c r="E829" s="97" t="s">
        <v>147</v>
      </c>
      <c r="F829" s="49" t="s">
        <v>3260</v>
      </c>
      <c r="G829" s="133">
        <v>9728</v>
      </c>
      <c r="H829" s="132">
        <v>0.05</v>
      </c>
      <c r="I829" s="31" t="s">
        <v>147</v>
      </c>
      <c r="J829" s="31" t="s">
        <v>147</v>
      </c>
    </row>
    <row r="830" ht="18.95" customHeight="1" spans="1:10">
      <c r="A830" s="127" t="s">
        <v>135</v>
      </c>
      <c r="B830" s="97" t="s">
        <v>135</v>
      </c>
      <c r="C830" s="469" t="s">
        <v>1568</v>
      </c>
      <c r="D830" s="90" t="s">
        <v>1580</v>
      </c>
      <c r="E830" s="97" t="s">
        <v>147</v>
      </c>
      <c r="F830" s="51" t="s">
        <v>3261</v>
      </c>
      <c r="G830" s="133">
        <v>3200</v>
      </c>
      <c r="H830" s="129">
        <v>0</v>
      </c>
      <c r="I830" s="31" t="s">
        <v>147</v>
      </c>
      <c r="J830" s="31" t="s">
        <v>147</v>
      </c>
    </row>
    <row r="831" ht="18.95" customHeight="1" spans="1:10">
      <c r="A831" s="127" t="s">
        <v>135</v>
      </c>
      <c r="B831" s="97" t="s">
        <v>135</v>
      </c>
      <c r="C831" s="469" t="s">
        <v>1568</v>
      </c>
      <c r="D831" s="90" t="s">
        <v>1582</v>
      </c>
      <c r="E831" s="97" t="s">
        <v>147</v>
      </c>
      <c r="F831" s="51" t="s">
        <v>3262</v>
      </c>
      <c r="G831" s="133">
        <v>197</v>
      </c>
      <c r="H831" s="132">
        <v>0.642</v>
      </c>
      <c r="I831" s="31" t="s">
        <v>147</v>
      </c>
      <c r="J831" s="31" t="s">
        <v>147</v>
      </c>
    </row>
    <row r="832" ht="18.95" customHeight="1" spans="1:10">
      <c r="A832" s="127" t="s">
        <v>135</v>
      </c>
      <c r="B832" s="97" t="s">
        <v>135</v>
      </c>
      <c r="C832" s="469" t="s">
        <v>1568</v>
      </c>
      <c r="D832" s="90" t="s">
        <v>1584</v>
      </c>
      <c r="E832" s="97" t="s">
        <v>147</v>
      </c>
      <c r="F832" s="37" t="s">
        <v>3263</v>
      </c>
      <c r="G832" s="133">
        <v>2028</v>
      </c>
      <c r="H832" s="132">
        <v>0.302</v>
      </c>
      <c r="I832" s="31" t="s">
        <v>147</v>
      </c>
      <c r="J832" s="31" t="s">
        <v>147</v>
      </c>
    </row>
    <row r="833" ht="18.95" customHeight="1" spans="1:10">
      <c r="A833" s="127" t="s">
        <v>135</v>
      </c>
      <c r="B833" s="97" t="s">
        <v>135</v>
      </c>
      <c r="C833" s="469" t="s">
        <v>1568</v>
      </c>
      <c r="D833" s="90" t="s">
        <v>1586</v>
      </c>
      <c r="E833" s="97" t="s">
        <v>147</v>
      </c>
      <c r="F833" s="49" t="s">
        <v>3264</v>
      </c>
      <c r="G833" s="133">
        <v>1000</v>
      </c>
      <c r="H833" s="132">
        <v>0</v>
      </c>
      <c r="I833" s="31" t="s">
        <v>147</v>
      </c>
      <c r="J833" s="31" t="s">
        <v>147</v>
      </c>
    </row>
    <row r="834" ht="18.95" customHeight="1" spans="1:10">
      <c r="A834" s="127" t="s">
        <v>135</v>
      </c>
      <c r="B834" s="97" t="s">
        <v>135</v>
      </c>
      <c r="C834" s="469" t="s">
        <v>1568</v>
      </c>
      <c r="D834" s="90" t="s">
        <v>1588</v>
      </c>
      <c r="E834" s="97" t="s">
        <v>147</v>
      </c>
      <c r="F834" s="49" t="s">
        <v>3265</v>
      </c>
      <c r="G834" s="133">
        <v>0</v>
      </c>
      <c r="H834" s="132" t="s">
        <v>135</v>
      </c>
      <c r="I834" s="31" t="s">
        <v>2730</v>
      </c>
      <c r="J834" s="31" t="s">
        <v>147</v>
      </c>
    </row>
    <row r="835" ht="18.95" customHeight="1" spans="1:10">
      <c r="A835" s="127" t="s">
        <v>135</v>
      </c>
      <c r="B835" s="97" t="s">
        <v>135</v>
      </c>
      <c r="C835" s="469" t="s">
        <v>1568</v>
      </c>
      <c r="D835" s="90" t="s">
        <v>1590</v>
      </c>
      <c r="E835" s="97" t="s">
        <v>147</v>
      </c>
      <c r="F835" s="49" t="s">
        <v>3266</v>
      </c>
      <c r="G835" s="133">
        <v>400</v>
      </c>
      <c r="H835" s="132">
        <v>0</v>
      </c>
      <c r="I835" s="31" t="s">
        <v>147</v>
      </c>
      <c r="J835" s="31" t="s">
        <v>147</v>
      </c>
    </row>
    <row r="836" ht="18.95" customHeight="1" spans="1:10">
      <c r="A836" s="127" t="s">
        <v>135</v>
      </c>
      <c r="B836" s="97" t="s">
        <v>135</v>
      </c>
      <c r="C836" s="469" t="s">
        <v>1568</v>
      </c>
      <c r="D836" s="90" t="s">
        <v>1592</v>
      </c>
      <c r="E836" s="97" t="s">
        <v>147</v>
      </c>
      <c r="F836" s="51" t="s">
        <v>3267</v>
      </c>
      <c r="G836" s="133">
        <v>0</v>
      </c>
      <c r="H836" s="132" t="s">
        <v>135</v>
      </c>
      <c r="I836" s="31" t="s">
        <v>2730</v>
      </c>
      <c r="J836" s="31" t="s">
        <v>147</v>
      </c>
    </row>
    <row r="837" ht="18.95" customHeight="1" spans="1:10">
      <c r="A837" s="127" t="s">
        <v>135</v>
      </c>
      <c r="B837" s="97" t="s">
        <v>135</v>
      </c>
      <c r="C837" s="469" t="s">
        <v>1568</v>
      </c>
      <c r="D837" s="90" t="s">
        <v>1594</v>
      </c>
      <c r="E837" s="97" t="s">
        <v>147</v>
      </c>
      <c r="F837" s="51" t="s">
        <v>3268</v>
      </c>
      <c r="G837" s="133">
        <v>0</v>
      </c>
      <c r="H837" s="132">
        <v>-1</v>
      </c>
      <c r="I837" s="31" t="s">
        <v>2730</v>
      </c>
      <c r="J837" s="31" t="s">
        <v>147</v>
      </c>
    </row>
    <row r="838" ht="18.95" customHeight="1" spans="1:10">
      <c r="A838" s="127" t="s">
        <v>135</v>
      </c>
      <c r="B838" s="97" t="s">
        <v>135</v>
      </c>
      <c r="C838" s="469" t="s">
        <v>1568</v>
      </c>
      <c r="D838" s="90" t="s">
        <v>1596</v>
      </c>
      <c r="E838" s="97" t="s">
        <v>147</v>
      </c>
      <c r="F838" s="49" t="s">
        <v>3269</v>
      </c>
      <c r="G838" s="133">
        <v>8960</v>
      </c>
      <c r="H838" s="132">
        <v>-0.14</v>
      </c>
      <c r="I838" s="31" t="s">
        <v>147</v>
      </c>
      <c r="J838" s="31" t="s">
        <v>147</v>
      </c>
    </row>
    <row r="839" ht="18.95" customHeight="1" spans="1:10">
      <c r="A839" s="127" t="s">
        <v>135</v>
      </c>
      <c r="B839" s="97" t="s">
        <v>135</v>
      </c>
      <c r="C839" s="469" t="s">
        <v>1568</v>
      </c>
      <c r="D839" s="90" t="s">
        <v>1598</v>
      </c>
      <c r="E839" s="97" t="s">
        <v>147</v>
      </c>
      <c r="F839" s="49" t="s">
        <v>3270</v>
      </c>
      <c r="G839" s="133">
        <v>22984</v>
      </c>
      <c r="H839" s="132">
        <v>0</v>
      </c>
      <c r="I839" s="31" t="s">
        <v>147</v>
      </c>
      <c r="J839" s="31" t="s">
        <v>147</v>
      </c>
    </row>
    <row r="840" ht="18.95" customHeight="1" spans="1:10">
      <c r="A840" s="127" t="s">
        <v>135</v>
      </c>
      <c r="B840" s="97" t="s">
        <v>135</v>
      </c>
      <c r="C840" s="469" t="s">
        <v>1568</v>
      </c>
      <c r="D840" s="90" t="s">
        <v>1600</v>
      </c>
      <c r="E840" s="97" t="s">
        <v>147</v>
      </c>
      <c r="F840" s="49" t="s">
        <v>3271</v>
      </c>
      <c r="G840" s="133">
        <v>41770</v>
      </c>
      <c r="H840" s="132">
        <v>-0.008</v>
      </c>
      <c r="I840" s="31" t="s">
        <v>147</v>
      </c>
      <c r="J840" s="31" t="s">
        <v>147</v>
      </c>
    </row>
    <row r="841" ht="18.95" customHeight="1" spans="1:10">
      <c r="A841" s="127" t="s">
        <v>135</v>
      </c>
      <c r="B841" s="97" t="s">
        <v>135</v>
      </c>
      <c r="C841" s="469" t="s">
        <v>1568</v>
      </c>
      <c r="D841" s="90" t="s">
        <v>1602</v>
      </c>
      <c r="E841" s="97" t="s">
        <v>147</v>
      </c>
      <c r="F841" s="49" t="s">
        <v>3272</v>
      </c>
      <c r="G841" s="133">
        <v>2300</v>
      </c>
      <c r="H841" s="132">
        <v>-0.465</v>
      </c>
      <c r="I841" s="31" t="s">
        <v>147</v>
      </c>
      <c r="J841" s="31" t="s">
        <v>147</v>
      </c>
    </row>
    <row r="842" ht="18.95" customHeight="1" spans="1:10">
      <c r="A842" s="127" t="s">
        <v>135</v>
      </c>
      <c r="B842" s="97" t="s">
        <v>135</v>
      </c>
      <c r="C842" s="469" t="s">
        <v>1568</v>
      </c>
      <c r="D842" s="90" t="s">
        <v>1604</v>
      </c>
      <c r="E842" s="97" t="s">
        <v>147</v>
      </c>
      <c r="F842" s="51" t="s">
        <v>3273</v>
      </c>
      <c r="G842" s="133">
        <v>12000</v>
      </c>
      <c r="H842" s="132">
        <v>-0.328</v>
      </c>
      <c r="I842" s="31" t="s">
        <v>147</v>
      </c>
      <c r="J842" s="31" t="s">
        <v>147</v>
      </c>
    </row>
    <row r="843" ht="18.95" customHeight="1" spans="1:10">
      <c r="A843" s="127" t="s">
        <v>135</v>
      </c>
      <c r="B843" s="97" t="s">
        <v>135</v>
      </c>
      <c r="C843" s="469" t="s">
        <v>1568</v>
      </c>
      <c r="D843" s="90" t="s">
        <v>1606</v>
      </c>
      <c r="E843" s="97" t="s">
        <v>147</v>
      </c>
      <c r="F843" s="49" t="s">
        <v>3274</v>
      </c>
      <c r="G843" s="133">
        <v>0</v>
      </c>
      <c r="H843" s="132" t="s">
        <v>135</v>
      </c>
      <c r="I843" s="31" t="s">
        <v>2730</v>
      </c>
      <c r="J843" s="31" t="s">
        <v>147</v>
      </c>
    </row>
    <row r="844" ht="18.95" customHeight="1" spans="1:10">
      <c r="A844" s="127" t="s">
        <v>135</v>
      </c>
      <c r="B844" s="97" t="s">
        <v>135</v>
      </c>
      <c r="C844" s="469" t="s">
        <v>1568</v>
      </c>
      <c r="D844" s="90" t="s">
        <v>1608</v>
      </c>
      <c r="E844" s="97" t="s">
        <v>147</v>
      </c>
      <c r="F844" s="51" t="s">
        <v>3275</v>
      </c>
      <c r="G844" s="133">
        <v>570</v>
      </c>
      <c r="H844" s="132">
        <v>-0.467</v>
      </c>
      <c r="I844" s="31" t="s">
        <v>147</v>
      </c>
      <c r="J844" s="31" t="s">
        <v>147</v>
      </c>
    </row>
    <row r="845" ht="18.95" customHeight="1" spans="1:10">
      <c r="A845" s="127" t="s">
        <v>135</v>
      </c>
      <c r="B845" s="97" t="s">
        <v>135</v>
      </c>
      <c r="C845" s="469" t="s">
        <v>1568</v>
      </c>
      <c r="D845" s="90" t="s">
        <v>1610</v>
      </c>
      <c r="E845" s="97" t="s">
        <v>147</v>
      </c>
      <c r="F845" s="49" t="s">
        <v>3276</v>
      </c>
      <c r="G845" s="133">
        <v>0</v>
      </c>
      <c r="H845" s="132" t="s">
        <v>135</v>
      </c>
      <c r="I845" s="31" t="s">
        <v>2730</v>
      </c>
      <c r="J845" s="31" t="s">
        <v>147</v>
      </c>
    </row>
    <row r="846" ht="18.95" customHeight="1" spans="1:10">
      <c r="A846" s="127" t="s">
        <v>135</v>
      </c>
      <c r="B846" s="97" t="s">
        <v>135</v>
      </c>
      <c r="C846" s="469" t="s">
        <v>1568</v>
      </c>
      <c r="D846" s="90" t="s">
        <v>1612</v>
      </c>
      <c r="E846" s="97" t="s">
        <v>147</v>
      </c>
      <c r="F846" s="49" t="s">
        <v>3277</v>
      </c>
      <c r="G846" s="133">
        <v>0</v>
      </c>
      <c r="H846" s="132" t="s">
        <v>135</v>
      </c>
      <c r="I846" s="31" t="s">
        <v>2730</v>
      </c>
      <c r="J846" s="31" t="s">
        <v>147</v>
      </c>
    </row>
    <row r="847" ht="18.95" customHeight="1" spans="1:10">
      <c r="A847" s="127" t="s">
        <v>135</v>
      </c>
      <c r="B847" s="97" t="s">
        <v>135</v>
      </c>
      <c r="C847" s="469" t="s">
        <v>1568</v>
      </c>
      <c r="D847" s="90" t="s">
        <v>1614</v>
      </c>
      <c r="E847" s="97" t="s">
        <v>147</v>
      </c>
      <c r="F847" s="51" t="s">
        <v>3278</v>
      </c>
      <c r="G847" s="133">
        <v>0</v>
      </c>
      <c r="H847" s="132" t="s">
        <v>135</v>
      </c>
      <c r="I847" s="31" t="s">
        <v>2730</v>
      </c>
      <c r="J847" s="31" t="s">
        <v>147</v>
      </c>
    </row>
    <row r="848" ht="18.95" customHeight="1" spans="1:10">
      <c r="A848" s="127" t="s">
        <v>135</v>
      </c>
      <c r="B848" s="97" t="s">
        <v>135</v>
      </c>
      <c r="C848" s="469" t="s">
        <v>1568</v>
      </c>
      <c r="D848" s="90" t="s">
        <v>1616</v>
      </c>
      <c r="E848" s="97" t="s">
        <v>147</v>
      </c>
      <c r="F848" s="49" t="s">
        <v>3279</v>
      </c>
      <c r="G848" s="133">
        <v>0</v>
      </c>
      <c r="H848" s="132">
        <v>-1</v>
      </c>
      <c r="I848" s="31" t="s">
        <v>2730</v>
      </c>
      <c r="J848" s="31" t="s">
        <v>147</v>
      </c>
    </row>
    <row r="849" ht="18.95" customHeight="1" spans="1:10">
      <c r="A849" s="127" t="s">
        <v>135</v>
      </c>
      <c r="B849" s="97" t="s">
        <v>135</v>
      </c>
      <c r="C849" s="469" t="s">
        <v>1568</v>
      </c>
      <c r="D849" s="90" t="s">
        <v>1618</v>
      </c>
      <c r="E849" s="97" t="s">
        <v>147</v>
      </c>
      <c r="F849" s="49" t="s">
        <v>3280</v>
      </c>
      <c r="G849" s="133">
        <v>0</v>
      </c>
      <c r="H849" s="132" t="s">
        <v>135</v>
      </c>
      <c r="I849" s="31" t="s">
        <v>2730</v>
      </c>
      <c r="J849" s="31" t="s">
        <v>147</v>
      </c>
    </row>
    <row r="850" ht="18.95" customHeight="1" spans="1:10">
      <c r="A850" s="127" t="s">
        <v>135</v>
      </c>
      <c r="B850" s="97" t="s">
        <v>135</v>
      </c>
      <c r="C850" s="469" t="s">
        <v>1568</v>
      </c>
      <c r="D850" s="90" t="s">
        <v>1620</v>
      </c>
      <c r="E850" s="97" t="s">
        <v>147</v>
      </c>
      <c r="F850" s="49" t="s">
        <v>3281</v>
      </c>
      <c r="G850" s="133">
        <v>53323</v>
      </c>
      <c r="H850" s="132">
        <v>1.327</v>
      </c>
      <c r="I850" s="31" t="s">
        <v>147</v>
      </c>
      <c r="J850" s="31" t="s">
        <v>147</v>
      </c>
    </row>
    <row r="851" ht="18.95" customHeight="1" spans="1:10">
      <c r="A851" s="127" t="s">
        <v>135</v>
      </c>
      <c r="B851" s="469" t="s">
        <v>1566</v>
      </c>
      <c r="C851" s="97"/>
      <c r="D851" s="90" t="s">
        <v>1622</v>
      </c>
      <c r="E851" s="97"/>
      <c r="F851" s="50" t="s">
        <v>3282</v>
      </c>
      <c r="G851" s="128">
        <v>193241</v>
      </c>
      <c r="H851" s="129">
        <v>0.476</v>
      </c>
      <c r="I851" s="31" t="s">
        <v>147</v>
      </c>
      <c r="J851" s="31" t="s">
        <v>147</v>
      </c>
    </row>
    <row r="852" ht="18.95" customHeight="1" spans="1:10">
      <c r="A852" s="127" t="s">
        <v>135</v>
      </c>
      <c r="B852" s="97" t="s">
        <v>135</v>
      </c>
      <c r="C852" s="469" t="s">
        <v>1622</v>
      </c>
      <c r="D852" s="90" t="s">
        <v>1624</v>
      </c>
      <c r="E852" s="97" t="s">
        <v>147</v>
      </c>
      <c r="F852" s="51" t="s">
        <v>3238</v>
      </c>
      <c r="G852" s="133">
        <v>3216</v>
      </c>
      <c r="H852" s="132">
        <v>0.384</v>
      </c>
      <c r="I852" s="31" t="s">
        <v>147</v>
      </c>
      <c r="J852" s="31" t="s">
        <v>147</v>
      </c>
    </row>
    <row r="853" ht="18.95" customHeight="1" spans="1:10">
      <c r="A853" s="127" t="s">
        <v>135</v>
      </c>
      <c r="B853" s="97" t="s">
        <v>135</v>
      </c>
      <c r="C853" s="469" t="s">
        <v>1622</v>
      </c>
      <c r="D853" s="90" t="s">
        <v>1625</v>
      </c>
      <c r="E853" s="97" t="s">
        <v>147</v>
      </c>
      <c r="F853" s="51" t="s">
        <v>3239</v>
      </c>
      <c r="G853" s="133">
        <v>0</v>
      </c>
      <c r="H853" s="132" t="s">
        <v>135</v>
      </c>
      <c r="I853" s="31" t="s">
        <v>2730</v>
      </c>
      <c r="J853" s="31" t="s">
        <v>147</v>
      </c>
    </row>
    <row r="854" ht="18.95" customHeight="1" spans="1:10">
      <c r="A854" s="127" t="s">
        <v>135</v>
      </c>
      <c r="B854" s="97" t="s">
        <v>135</v>
      </c>
      <c r="C854" s="469" t="s">
        <v>1622</v>
      </c>
      <c r="D854" s="90" t="s">
        <v>1626</v>
      </c>
      <c r="E854" s="97" t="s">
        <v>147</v>
      </c>
      <c r="F854" s="49" t="s">
        <v>3240</v>
      </c>
      <c r="G854" s="133">
        <v>135</v>
      </c>
      <c r="H854" s="132">
        <v>0.1</v>
      </c>
      <c r="I854" s="31" t="s">
        <v>147</v>
      </c>
      <c r="J854" s="31" t="s">
        <v>147</v>
      </c>
    </row>
    <row r="855" ht="18.95" customHeight="1" spans="1:10">
      <c r="A855" s="127" t="s">
        <v>135</v>
      </c>
      <c r="B855" s="97" t="s">
        <v>135</v>
      </c>
      <c r="C855" s="469" t="s">
        <v>1622</v>
      </c>
      <c r="D855" s="90" t="s">
        <v>1627</v>
      </c>
      <c r="E855" s="97" t="s">
        <v>147</v>
      </c>
      <c r="F855" s="49" t="s">
        <v>3283</v>
      </c>
      <c r="G855" s="131">
        <v>5032</v>
      </c>
      <c r="H855" s="132">
        <v>0.099</v>
      </c>
      <c r="I855" s="31" t="s">
        <v>147</v>
      </c>
      <c r="J855" s="31" t="s">
        <v>147</v>
      </c>
    </row>
    <row r="856" ht="18.95" customHeight="1" spans="1:10">
      <c r="A856" s="127" t="s">
        <v>135</v>
      </c>
      <c r="B856" s="97"/>
      <c r="C856" s="469" t="s">
        <v>1622</v>
      </c>
      <c r="D856" s="90" t="s">
        <v>1629</v>
      </c>
      <c r="E856" s="97" t="s">
        <v>147</v>
      </c>
      <c r="F856" s="49" t="s">
        <v>3284</v>
      </c>
      <c r="G856" s="133">
        <v>2000</v>
      </c>
      <c r="H856" s="132" t="s">
        <v>135</v>
      </c>
      <c r="I856" s="31" t="s">
        <v>147</v>
      </c>
      <c r="J856" s="31" t="s">
        <v>147</v>
      </c>
    </row>
    <row r="857" ht="18.95" customHeight="1" spans="1:10">
      <c r="A857" s="127" t="s">
        <v>135</v>
      </c>
      <c r="B857" s="97" t="s">
        <v>135</v>
      </c>
      <c r="C857" s="469" t="s">
        <v>1622</v>
      </c>
      <c r="D857" s="90" t="s">
        <v>1631</v>
      </c>
      <c r="E857" s="97" t="s">
        <v>147</v>
      </c>
      <c r="F857" s="49" t="s">
        <v>3285</v>
      </c>
      <c r="G857" s="133">
        <v>400</v>
      </c>
      <c r="H857" s="132">
        <v>3</v>
      </c>
      <c r="I857" s="31" t="s">
        <v>147</v>
      </c>
      <c r="J857" s="31" t="s">
        <v>147</v>
      </c>
    </row>
    <row r="858" ht="18.95" customHeight="1" spans="1:10">
      <c r="A858" s="127" t="s">
        <v>135</v>
      </c>
      <c r="B858" s="97" t="s">
        <v>135</v>
      </c>
      <c r="C858" s="469" t="s">
        <v>1622</v>
      </c>
      <c r="D858" s="90" t="s">
        <v>1633</v>
      </c>
      <c r="E858" s="97" t="s">
        <v>147</v>
      </c>
      <c r="F858" s="49" t="s">
        <v>3286</v>
      </c>
      <c r="G858" s="133">
        <v>2746</v>
      </c>
      <c r="H858" s="132" t="s">
        <v>135</v>
      </c>
      <c r="I858" s="31" t="s">
        <v>147</v>
      </c>
      <c r="J858" s="31" t="s">
        <v>147</v>
      </c>
    </row>
    <row r="859" ht="18.95" customHeight="1" spans="1:10">
      <c r="A859" s="127" t="s">
        <v>135</v>
      </c>
      <c r="B859" s="97" t="s">
        <v>135</v>
      </c>
      <c r="C859" s="469" t="s">
        <v>1622</v>
      </c>
      <c r="D859" s="90" t="s">
        <v>1635</v>
      </c>
      <c r="E859" s="97" t="s">
        <v>147</v>
      </c>
      <c r="F859" s="49" t="s">
        <v>3287</v>
      </c>
      <c r="G859" s="133">
        <v>0</v>
      </c>
      <c r="H859" s="132" t="s">
        <v>135</v>
      </c>
      <c r="I859" s="31" t="s">
        <v>2730</v>
      </c>
      <c r="J859" s="31" t="s">
        <v>147</v>
      </c>
    </row>
    <row r="860" ht="18.95" customHeight="1" spans="1:10">
      <c r="A860" s="127" t="s">
        <v>135</v>
      </c>
      <c r="B860" s="97" t="s">
        <v>135</v>
      </c>
      <c r="C860" s="469" t="s">
        <v>1622</v>
      </c>
      <c r="D860" s="90" t="s">
        <v>1637</v>
      </c>
      <c r="E860" s="97" t="s">
        <v>147</v>
      </c>
      <c r="F860" s="49" t="s">
        <v>3288</v>
      </c>
      <c r="G860" s="133">
        <v>68640</v>
      </c>
      <c r="H860" s="132">
        <v>0</v>
      </c>
      <c r="I860" s="31" t="s">
        <v>147</v>
      </c>
      <c r="J860" s="31" t="s">
        <v>147</v>
      </c>
    </row>
    <row r="861" ht="18.95" customHeight="1" spans="1:10">
      <c r="A861" s="127" t="s">
        <v>135</v>
      </c>
      <c r="B861" s="97" t="s">
        <v>135</v>
      </c>
      <c r="C861" s="469" t="s">
        <v>1622</v>
      </c>
      <c r="D861" s="90" t="s">
        <v>1639</v>
      </c>
      <c r="E861" s="97" t="s">
        <v>147</v>
      </c>
      <c r="F861" s="49" t="s">
        <v>3289</v>
      </c>
      <c r="G861" s="133">
        <v>500</v>
      </c>
      <c r="H861" s="132">
        <v>0</v>
      </c>
      <c r="I861" s="31" t="s">
        <v>147</v>
      </c>
      <c r="J861" s="31" t="s">
        <v>147</v>
      </c>
    </row>
    <row r="862" ht="18.95" customHeight="1" spans="1:10">
      <c r="A862" s="127" t="s">
        <v>135</v>
      </c>
      <c r="B862" s="97" t="s">
        <v>135</v>
      </c>
      <c r="C862" s="469" t="s">
        <v>1622</v>
      </c>
      <c r="D862" s="90" t="s">
        <v>1641</v>
      </c>
      <c r="E862" s="97" t="s">
        <v>147</v>
      </c>
      <c r="F862" s="49" t="s">
        <v>3290</v>
      </c>
      <c r="G862" s="133">
        <v>5600</v>
      </c>
      <c r="H862" s="132">
        <v>0</v>
      </c>
      <c r="I862" s="31" t="s">
        <v>147</v>
      </c>
      <c r="J862" s="31" t="s">
        <v>147</v>
      </c>
    </row>
    <row r="863" ht="18.95" customHeight="1" spans="1:10">
      <c r="A863" s="127" t="s">
        <v>135</v>
      </c>
      <c r="B863" s="97" t="s">
        <v>135</v>
      </c>
      <c r="C863" s="469" t="s">
        <v>1622</v>
      </c>
      <c r="D863" s="90" t="s">
        <v>1643</v>
      </c>
      <c r="E863" s="97" t="s">
        <v>147</v>
      </c>
      <c r="F863" s="49" t="s">
        <v>3291</v>
      </c>
      <c r="G863" s="133">
        <v>500</v>
      </c>
      <c r="H863" s="132">
        <v>0.667</v>
      </c>
      <c r="I863" s="31" t="s">
        <v>147</v>
      </c>
      <c r="J863" s="31" t="s">
        <v>147</v>
      </c>
    </row>
    <row r="864" ht="18.95" customHeight="1" spans="1:10">
      <c r="A864" s="127" t="s">
        <v>135</v>
      </c>
      <c r="B864" s="97" t="s">
        <v>135</v>
      </c>
      <c r="C864" s="469" t="s">
        <v>1622</v>
      </c>
      <c r="D864" s="90" t="s">
        <v>1645</v>
      </c>
      <c r="E864" s="97" t="s">
        <v>147</v>
      </c>
      <c r="F864" s="49" t="s">
        <v>3292</v>
      </c>
      <c r="G864" s="133">
        <v>3383</v>
      </c>
      <c r="H864" s="132">
        <v>1.255</v>
      </c>
      <c r="I864" s="31" t="s">
        <v>147</v>
      </c>
      <c r="J864" s="31" t="s">
        <v>147</v>
      </c>
    </row>
    <row r="865" ht="18.95" customHeight="1" spans="1:10">
      <c r="A865" s="127" t="s">
        <v>135</v>
      </c>
      <c r="B865" s="97" t="s">
        <v>135</v>
      </c>
      <c r="C865" s="469" t="s">
        <v>1622</v>
      </c>
      <c r="D865" s="90" t="s">
        <v>1647</v>
      </c>
      <c r="E865" s="97" t="s">
        <v>147</v>
      </c>
      <c r="F865" s="49" t="s">
        <v>3293</v>
      </c>
      <c r="G865" s="133">
        <v>0</v>
      </c>
      <c r="H865" s="132" t="s">
        <v>135</v>
      </c>
      <c r="I865" s="31" t="s">
        <v>2730</v>
      </c>
      <c r="J865" s="31" t="s">
        <v>147</v>
      </c>
    </row>
    <row r="866" ht="18.95" customHeight="1" spans="1:10">
      <c r="A866" s="127" t="s">
        <v>135</v>
      </c>
      <c r="B866" s="97" t="s">
        <v>135</v>
      </c>
      <c r="C866" s="469" t="s">
        <v>1622</v>
      </c>
      <c r="D866" s="90" t="s">
        <v>1649</v>
      </c>
      <c r="E866" s="97" t="s">
        <v>147</v>
      </c>
      <c r="F866" s="49" t="s">
        <v>3294</v>
      </c>
      <c r="G866" s="133">
        <v>0</v>
      </c>
      <c r="H866" s="132">
        <v>-1</v>
      </c>
      <c r="I866" s="31" t="s">
        <v>2730</v>
      </c>
      <c r="J866" s="31" t="s">
        <v>147</v>
      </c>
    </row>
    <row r="867" ht="18.95" customHeight="1" spans="1:10">
      <c r="A867" s="127" t="s">
        <v>135</v>
      </c>
      <c r="B867" s="97" t="s">
        <v>135</v>
      </c>
      <c r="C867" s="469" t="s">
        <v>1622</v>
      </c>
      <c r="D867" s="90" t="s">
        <v>1651</v>
      </c>
      <c r="E867" s="97" t="s">
        <v>147</v>
      </c>
      <c r="F867" s="49" t="s">
        <v>3295</v>
      </c>
      <c r="G867" s="133">
        <v>0</v>
      </c>
      <c r="H867" s="132" t="s">
        <v>135</v>
      </c>
      <c r="I867" s="31" t="s">
        <v>2730</v>
      </c>
      <c r="J867" s="31" t="s">
        <v>147</v>
      </c>
    </row>
    <row r="868" ht="18.95" customHeight="1" spans="1:10">
      <c r="A868" s="127" t="s">
        <v>135</v>
      </c>
      <c r="B868" s="97" t="s">
        <v>135</v>
      </c>
      <c r="C868" s="469" t="s">
        <v>1622</v>
      </c>
      <c r="D868" s="90" t="s">
        <v>1653</v>
      </c>
      <c r="E868" s="97" t="s">
        <v>147</v>
      </c>
      <c r="F868" s="49" t="s">
        <v>3296</v>
      </c>
      <c r="G868" s="133">
        <v>0</v>
      </c>
      <c r="H868" s="132" t="s">
        <v>135</v>
      </c>
      <c r="I868" s="31" t="s">
        <v>2730</v>
      </c>
      <c r="J868" s="31" t="s">
        <v>147</v>
      </c>
    </row>
    <row r="869" ht="18.95" customHeight="1" spans="1:10">
      <c r="A869" s="127" t="s">
        <v>135</v>
      </c>
      <c r="B869" s="97" t="s">
        <v>135</v>
      </c>
      <c r="C869" s="469" t="s">
        <v>1622</v>
      </c>
      <c r="D869" s="90" t="s">
        <v>1655</v>
      </c>
      <c r="E869" s="97" t="s">
        <v>147</v>
      </c>
      <c r="F869" s="49" t="s">
        <v>3297</v>
      </c>
      <c r="G869" s="133">
        <v>0</v>
      </c>
      <c r="H869" s="132" t="s">
        <v>135</v>
      </c>
      <c r="I869" s="31" t="s">
        <v>2730</v>
      </c>
      <c r="J869" s="31" t="s">
        <v>147</v>
      </c>
    </row>
    <row r="870" ht="18.95" customHeight="1" spans="1:10">
      <c r="A870" s="127" t="s">
        <v>135</v>
      </c>
      <c r="B870" s="97" t="s">
        <v>135</v>
      </c>
      <c r="C870" s="469" t="s">
        <v>1622</v>
      </c>
      <c r="D870" s="90" t="s">
        <v>1657</v>
      </c>
      <c r="E870" s="97" t="s">
        <v>147</v>
      </c>
      <c r="F870" s="49" t="s">
        <v>3298</v>
      </c>
      <c r="G870" s="133">
        <v>31930</v>
      </c>
      <c r="H870" s="132">
        <v>0.274</v>
      </c>
      <c r="I870" s="31" t="s">
        <v>147</v>
      </c>
      <c r="J870" s="31" t="s">
        <v>147</v>
      </c>
    </row>
    <row r="871" ht="18.95" customHeight="1" spans="1:10">
      <c r="A871" s="127" t="s">
        <v>135</v>
      </c>
      <c r="B871" s="97" t="s">
        <v>135</v>
      </c>
      <c r="C871" s="469" t="s">
        <v>1622</v>
      </c>
      <c r="D871" s="90" t="s">
        <v>1659</v>
      </c>
      <c r="E871" s="97" t="s">
        <v>147</v>
      </c>
      <c r="F871" s="49" t="s">
        <v>3299</v>
      </c>
      <c r="G871" s="133">
        <v>0</v>
      </c>
      <c r="H871" s="132" t="s">
        <v>135</v>
      </c>
      <c r="I871" s="31" t="s">
        <v>2730</v>
      </c>
      <c r="J871" s="31" t="s">
        <v>147</v>
      </c>
    </row>
    <row r="872" ht="18.95" customHeight="1" spans="1:10">
      <c r="A872" s="127" t="s">
        <v>135</v>
      </c>
      <c r="B872" s="97" t="s">
        <v>135</v>
      </c>
      <c r="C872" s="469" t="s">
        <v>1622</v>
      </c>
      <c r="D872" s="90" t="s">
        <v>1661</v>
      </c>
      <c r="E872" s="97" t="s">
        <v>147</v>
      </c>
      <c r="F872" s="49" t="s">
        <v>3300</v>
      </c>
      <c r="G872" s="133">
        <v>0</v>
      </c>
      <c r="H872" s="132" t="s">
        <v>135</v>
      </c>
      <c r="I872" s="31" t="s">
        <v>2730</v>
      </c>
      <c r="J872" s="31" t="s">
        <v>147</v>
      </c>
    </row>
    <row r="873" ht="18.95" customHeight="1" spans="1:10">
      <c r="A873" s="127" t="s">
        <v>135</v>
      </c>
      <c r="B873" s="97" t="s">
        <v>135</v>
      </c>
      <c r="C873" s="469" t="s">
        <v>1622</v>
      </c>
      <c r="D873" s="90" t="s">
        <v>1663</v>
      </c>
      <c r="E873" s="97" t="s">
        <v>147</v>
      </c>
      <c r="F873" s="49" t="s">
        <v>3301</v>
      </c>
      <c r="G873" s="133">
        <v>0</v>
      </c>
      <c r="H873" s="132" t="s">
        <v>135</v>
      </c>
      <c r="I873" s="31" t="s">
        <v>2730</v>
      </c>
      <c r="J873" s="31" t="s">
        <v>147</v>
      </c>
    </row>
    <row r="874" ht="18.95" customHeight="1" spans="1:10">
      <c r="A874" s="127" t="s">
        <v>135</v>
      </c>
      <c r="B874" s="97" t="s">
        <v>135</v>
      </c>
      <c r="C874" s="469" t="s">
        <v>1622</v>
      </c>
      <c r="D874" s="90" t="s">
        <v>1665</v>
      </c>
      <c r="E874" s="97" t="s">
        <v>147</v>
      </c>
      <c r="F874" s="49" t="s">
        <v>3302</v>
      </c>
      <c r="G874" s="133">
        <v>0</v>
      </c>
      <c r="H874" s="132" t="s">
        <v>135</v>
      </c>
      <c r="I874" s="31" t="s">
        <v>2730</v>
      </c>
      <c r="J874" s="31" t="s">
        <v>147</v>
      </c>
    </row>
    <row r="875" ht="18.95" customHeight="1" spans="1:10">
      <c r="A875" s="127" t="s">
        <v>135</v>
      </c>
      <c r="B875" s="97" t="s">
        <v>135</v>
      </c>
      <c r="C875" s="469" t="s">
        <v>1622</v>
      </c>
      <c r="D875" s="90" t="s">
        <v>1667</v>
      </c>
      <c r="E875" s="97" t="s">
        <v>147</v>
      </c>
      <c r="F875" s="49" t="s">
        <v>3303</v>
      </c>
      <c r="G875" s="133">
        <v>5000</v>
      </c>
      <c r="H875" s="132">
        <v>-0.194</v>
      </c>
      <c r="I875" s="31" t="s">
        <v>147</v>
      </c>
      <c r="J875" s="31" t="s">
        <v>147</v>
      </c>
    </row>
    <row r="876" ht="18.95" customHeight="1" spans="1:10">
      <c r="A876" s="127" t="s">
        <v>135</v>
      </c>
      <c r="B876" s="97" t="s">
        <v>135</v>
      </c>
      <c r="C876" s="469" t="s">
        <v>1622</v>
      </c>
      <c r="D876" s="90" t="s">
        <v>1669</v>
      </c>
      <c r="E876" s="97" t="s">
        <v>147</v>
      </c>
      <c r="F876" s="49" t="s">
        <v>3304</v>
      </c>
      <c r="G876" s="133">
        <v>0</v>
      </c>
      <c r="H876" s="132" t="s">
        <v>135</v>
      </c>
      <c r="I876" s="31" t="s">
        <v>2730</v>
      </c>
      <c r="J876" s="31" t="s">
        <v>147</v>
      </c>
    </row>
    <row r="877" ht="18.95" customHeight="1" spans="1:10">
      <c r="A877" s="127" t="s">
        <v>135</v>
      </c>
      <c r="B877" s="97" t="s">
        <v>135</v>
      </c>
      <c r="C877" s="469" t="s">
        <v>1622</v>
      </c>
      <c r="D877" s="90" t="s">
        <v>1671</v>
      </c>
      <c r="E877" s="97" t="s">
        <v>147</v>
      </c>
      <c r="F877" s="49" t="s">
        <v>3305</v>
      </c>
      <c r="G877" s="133">
        <v>4726</v>
      </c>
      <c r="H877" s="132">
        <v>0</v>
      </c>
      <c r="I877" s="31" t="s">
        <v>147</v>
      </c>
      <c r="J877" s="31" t="s">
        <v>147</v>
      </c>
    </row>
    <row r="878" ht="18.95" customHeight="1" spans="1:10">
      <c r="A878" s="127" t="s">
        <v>135</v>
      </c>
      <c r="B878" s="97" t="s">
        <v>135</v>
      </c>
      <c r="C878" s="469" t="s">
        <v>1622</v>
      </c>
      <c r="D878" s="90" t="s">
        <v>1673</v>
      </c>
      <c r="E878" s="97" t="s">
        <v>147</v>
      </c>
      <c r="F878" s="49" t="s">
        <v>3306</v>
      </c>
      <c r="G878" s="133">
        <v>7100</v>
      </c>
      <c r="H878" s="132">
        <v>-0.014</v>
      </c>
      <c r="I878" s="31" t="s">
        <v>147</v>
      </c>
      <c r="J878" s="31" t="s">
        <v>147</v>
      </c>
    </row>
    <row r="879" ht="18.95" customHeight="1" spans="1:10">
      <c r="A879" s="127" t="s">
        <v>135</v>
      </c>
      <c r="B879" s="97" t="s">
        <v>135</v>
      </c>
      <c r="C879" s="469" t="s">
        <v>1622</v>
      </c>
      <c r="D879" s="90" t="s">
        <v>1675</v>
      </c>
      <c r="E879" s="97" t="s">
        <v>147</v>
      </c>
      <c r="F879" s="49" t="s">
        <v>3307</v>
      </c>
      <c r="G879" s="133">
        <v>52333</v>
      </c>
      <c r="H879" s="132">
        <v>11.999</v>
      </c>
      <c r="I879" s="31" t="s">
        <v>147</v>
      </c>
      <c r="J879" s="31" t="s">
        <v>147</v>
      </c>
    </row>
    <row r="880" ht="18.95" customHeight="1" spans="1:10">
      <c r="A880" s="127" t="s">
        <v>135</v>
      </c>
      <c r="B880" s="469" t="s">
        <v>1566</v>
      </c>
      <c r="C880" s="97"/>
      <c r="D880" s="90" t="s">
        <v>1677</v>
      </c>
      <c r="E880" s="97"/>
      <c r="F880" s="50" t="s">
        <v>3308</v>
      </c>
      <c r="G880" s="128">
        <v>306469</v>
      </c>
      <c r="H880" s="129">
        <v>0.771</v>
      </c>
      <c r="I880" s="31" t="s">
        <v>147</v>
      </c>
      <c r="J880" s="31" t="s">
        <v>147</v>
      </c>
    </row>
    <row r="881" ht="18.95" customHeight="1" spans="1:10">
      <c r="A881" s="127" t="s">
        <v>135</v>
      </c>
      <c r="B881" s="97" t="s">
        <v>135</v>
      </c>
      <c r="C881" s="469" t="s">
        <v>1677</v>
      </c>
      <c r="D881" s="90" t="s">
        <v>1679</v>
      </c>
      <c r="E881" s="97" t="s">
        <v>147</v>
      </c>
      <c r="F881" s="49" t="s">
        <v>3238</v>
      </c>
      <c r="G881" s="133">
        <v>2434</v>
      </c>
      <c r="H881" s="132">
        <v>0.41</v>
      </c>
      <c r="I881" s="31" t="s">
        <v>147</v>
      </c>
      <c r="J881" s="31" t="s">
        <v>147</v>
      </c>
    </row>
    <row r="882" ht="18.95" customHeight="1" spans="1:10">
      <c r="A882" s="127" t="s">
        <v>135</v>
      </c>
      <c r="B882" s="97" t="s">
        <v>135</v>
      </c>
      <c r="C882" s="469" t="s">
        <v>1677</v>
      </c>
      <c r="D882" s="90" t="s">
        <v>1680</v>
      </c>
      <c r="E882" s="97" t="s">
        <v>147</v>
      </c>
      <c r="F882" s="37" t="s">
        <v>3239</v>
      </c>
      <c r="G882" s="133">
        <v>0</v>
      </c>
      <c r="H882" s="132" t="s">
        <v>135</v>
      </c>
      <c r="I882" s="31" t="s">
        <v>2730</v>
      </c>
      <c r="J882" s="31" t="s">
        <v>147</v>
      </c>
    </row>
    <row r="883" ht="18.95" customHeight="1" spans="1:10">
      <c r="A883" s="127" t="s">
        <v>135</v>
      </c>
      <c r="B883" s="97" t="s">
        <v>135</v>
      </c>
      <c r="C883" s="469" t="s">
        <v>1677</v>
      </c>
      <c r="D883" s="90" t="s">
        <v>1681</v>
      </c>
      <c r="E883" s="97" t="s">
        <v>147</v>
      </c>
      <c r="F883" s="49" t="s">
        <v>3240</v>
      </c>
      <c r="G883" s="133">
        <v>124</v>
      </c>
      <c r="H883" s="132">
        <v>0.062</v>
      </c>
      <c r="I883" s="31" t="s">
        <v>147</v>
      </c>
      <c r="J883" s="31" t="s">
        <v>147</v>
      </c>
    </row>
    <row r="884" ht="18.95" customHeight="1" spans="1:10">
      <c r="A884" s="127" t="s">
        <v>135</v>
      </c>
      <c r="B884" s="97" t="s">
        <v>135</v>
      </c>
      <c r="C884" s="469" t="s">
        <v>1677</v>
      </c>
      <c r="D884" s="90" t="s">
        <v>1682</v>
      </c>
      <c r="E884" s="97" t="s">
        <v>147</v>
      </c>
      <c r="F884" s="49" t="s">
        <v>3309</v>
      </c>
      <c r="G884" s="131">
        <v>520</v>
      </c>
      <c r="H884" s="132">
        <v>1.364</v>
      </c>
      <c r="I884" s="31" t="s">
        <v>147</v>
      </c>
      <c r="J884" s="31" t="s">
        <v>147</v>
      </c>
    </row>
    <row r="885" ht="18.95" customHeight="1" spans="1:10">
      <c r="A885" s="127" t="s">
        <v>135</v>
      </c>
      <c r="B885" s="97" t="s">
        <v>135</v>
      </c>
      <c r="C885" s="469" t="s">
        <v>1677</v>
      </c>
      <c r="D885" s="90" t="s">
        <v>1684</v>
      </c>
      <c r="E885" s="97" t="s">
        <v>147</v>
      </c>
      <c r="F885" s="49" t="s">
        <v>3310</v>
      </c>
      <c r="G885" s="133">
        <v>142000</v>
      </c>
      <c r="H885" s="132">
        <v>5.455</v>
      </c>
      <c r="I885" s="31" t="s">
        <v>147</v>
      </c>
      <c r="J885" s="31" t="s">
        <v>147</v>
      </c>
    </row>
    <row r="886" ht="18.95" customHeight="1" spans="1:10">
      <c r="A886" s="127" t="s">
        <v>135</v>
      </c>
      <c r="B886" s="97" t="s">
        <v>135</v>
      </c>
      <c r="C886" s="469" t="s">
        <v>1677</v>
      </c>
      <c r="D886" s="468" t="s">
        <v>1686</v>
      </c>
      <c r="E886" s="97" t="s">
        <v>147</v>
      </c>
      <c r="F886" s="49" t="s">
        <v>3311</v>
      </c>
      <c r="G886" s="133">
        <v>0</v>
      </c>
      <c r="H886" s="132" t="s">
        <v>135</v>
      </c>
      <c r="I886" s="31" t="s">
        <v>2730</v>
      </c>
      <c r="J886" s="31" t="s">
        <v>147</v>
      </c>
    </row>
    <row r="887" ht="18.95" customHeight="1" spans="1:10">
      <c r="A887" s="127" t="s">
        <v>135</v>
      </c>
      <c r="B887" s="97" t="s">
        <v>135</v>
      </c>
      <c r="C887" s="469" t="s">
        <v>1677</v>
      </c>
      <c r="D887" s="90" t="s">
        <v>1688</v>
      </c>
      <c r="E887" s="97" t="s">
        <v>147</v>
      </c>
      <c r="F887" s="49" t="s">
        <v>3312</v>
      </c>
      <c r="G887" s="133">
        <v>0</v>
      </c>
      <c r="H887" s="132" t="s">
        <v>135</v>
      </c>
      <c r="I887" s="31" t="s">
        <v>2730</v>
      </c>
      <c r="J887" s="31" t="s">
        <v>147</v>
      </c>
    </row>
    <row r="888" ht="18.95" customHeight="1" spans="1:10">
      <c r="A888" s="127" t="s">
        <v>135</v>
      </c>
      <c r="B888" s="97"/>
      <c r="C888" s="469" t="s">
        <v>1677</v>
      </c>
      <c r="D888" s="90" t="s">
        <v>1690</v>
      </c>
      <c r="E888" s="97" t="s">
        <v>147</v>
      </c>
      <c r="F888" s="49" t="s">
        <v>3313</v>
      </c>
      <c r="G888" s="133">
        <v>1500</v>
      </c>
      <c r="H888" s="132">
        <v>-0.545</v>
      </c>
      <c r="I888" s="31" t="s">
        <v>147</v>
      </c>
      <c r="J888" s="31" t="s">
        <v>147</v>
      </c>
    </row>
    <row r="889" ht="18.95" customHeight="1" spans="1:10">
      <c r="A889" s="127" t="s">
        <v>135</v>
      </c>
      <c r="B889" s="97" t="s">
        <v>135</v>
      </c>
      <c r="C889" s="469" t="s">
        <v>1677</v>
      </c>
      <c r="D889" s="90" t="s">
        <v>1692</v>
      </c>
      <c r="E889" s="97" t="s">
        <v>147</v>
      </c>
      <c r="F889" s="49" t="s">
        <v>3314</v>
      </c>
      <c r="G889" s="133">
        <v>0</v>
      </c>
      <c r="H889" s="132" t="s">
        <v>135</v>
      </c>
      <c r="I889" s="31" t="s">
        <v>2730</v>
      </c>
      <c r="J889" s="31" t="s">
        <v>147</v>
      </c>
    </row>
    <row r="890" ht="18.95" customHeight="1" spans="1:10">
      <c r="A890" s="127" t="s">
        <v>135</v>
      </c>
      <c r="B890" s="97" t="s">
        <v>135</v>
      </c>
      <c r="C890" s="469" t="s">
        <v>1677</v>
      </c>
      <c r="D890" s="90" t="s">
        <v>1694</v>
      </c>
      <c r="E890" s="97" t="s">
        <v>147</v>
      </c>
      <c r="F890" s="49" t="s">
        <v>3315</v>
      </c>
      <c r="G890" s="133">
        <v>5850</v>
      </c>
      <c r="H890" s="132">
        <v>0.648</v>
      </c>
      <c r="I890" s="31" t="s">
        <v>147</v>
      </c>
      <c r="J890" s="31" t="s">
        <v>147</v>
      </c>
    </row>
    <row r="891" ht="18.95" customHeight="1" spans="1:10">
      <c r="A891" s="127" t="s">
        <v>135</v>
      </c>
      <c r="B891" s="97" t="s">
        <v>135</v>
      </c>
      <c r="C891" s="469" t="s">
        <v>1677</v>
      </c>
      <c r="D891" s="90" t="s">
        <v>1696</v>
      </c>
      <c r="E891" s="97" t="s">
        <v>147</v>
      </c>
      <c r="F891" s="49" t="s">
        <v>3316</v>
      </c>
      <c r="G891" s="133">
        <v>121</v>
      </c>
      <c r="H891" s="132">
        <v>0.029</v>
      </c>
      <c r="I891" s="31" t="s">
        <v>147</v>
      </c>
      <c r="J891" s="31" t="s">
        <v>147</v>
      </c>
    </row>
    <row r="892" ht="18.95" customHeight="1" spans="1:10">
      <c r="A892" s="127" t="s">
        <v>135</v>
      </c>
      <c r="B892" s="97" t="s">
        <v>135</v>
      </c>
      <c r="C892" s="469" t="s">
        <v>1677</v>
      </c>
      <c r="D892" s="90" t="s">
        <v>1698</v>
      </c>
      <c r="E892" s="97" t="s">
        <v>147</v>
      </c>
      <c r="F892" s="49" t="s">
        <v>3317</v>
      </c>
      <c r="G892" s="133">
        <v>200</v>
      </c>
      <c r="H892" s="132">
        <v>0</v>
      </c>
      <c r="I892" s="31" t="s">
        <v>147</v>
      </c>
      <c r="J892" s="31" t="s">
        <v>147</v>
      </c>
    </row>
    <row r="893" ht="18.95" customHeight="1" spans="1:10">
      <c r="A893" s="127" t="s">
        <v>135</v>
      </c>
      <c r="B893" s="97" t="s">
        <v>135</v>
      </c>
      <c r="C893" s="469" t="s">
        <v>1677</v>
      </c>
      <c r="D893" s="90" t="s">
        <v>1700</v>
      </c>
      <c r="E893" s="97" t="s">
        <v>147</v>
      </c>
      <c r="F893" s="49" t="s">
        <v>3318</v>
      </c>
      <c r="G893" s="133">
        <v>8033</v>
      </c>
      <c r="H893" s="132">
        <v>0.079</v>
      </c>
      <c r="I893" s="31" t="s">
        <v>147</v>
      </c>
      <c r="J893" s="31" t="s">
        <v>147</v>
      </c>
    </row>
    <row r="894" ht="18.95" customHeight="1" spans="1:10">
      <c r="A894" s="127" t="s">
        <v>135</v>
      </c>
      <c r="B894" s="97" t="s">
        <v>135</v>
      </c>
      <c r="C894" s="469" t="s">
        <v>1677</v>
      </c>
      <c r="D894" s="90" t="s">
        <v>1702</v>
      </c>
      <c r="E894" s="97" t="s">
        <v>147</v>
      </c>
      <c r="F894" s="49" t="s">
        <v>3319</v>
      </c>
      <c r="G894" s="133">
        <v>800</v>
      </c>
      <c r="H894" s="132">
        <v>0</v>
      </c>
      <c r="I894" s="31" t="s">
        <v>147</v>
      </c>
      <c r="J894" s="31" t="s">
        <v>147</v>
      </c>
    </row>
    <row r="895" ht="18.95" customHeight="1" spans="1:10">
      <c r="A895" s="127" t="s">
        <v>135</v>
      </c>
      <c r="B895" s="97" t="s">
        <v>135</v>
      </c>
      <c r="C895" s="469" t="s">
        <v>1677</v>
      </c>
      <c r="D895" s="90" t="s">
        <v>1704</v>
      </c>
      <c r="E895" s="97" t="s">
        <v>147</v>
      </c>
      <c r="F895" s="49" t="s">
        <v>3320</v>
      </c>
      <c r="G895" s="133">
        <v>500</v>
      </c>
      <c r="H895" s="132">
        <v>0</v>
      </c>
      <c r="I895" s="31" t="s">
        <v>147</v>
      </c>
      <c r="J895" s="31" t="s">
        <v>147</v>
      </c>
    </row>
    <row r="896" ht="18.95" customHeight="1" spans="1:10">
      <c r="A896" s="127" t="s">
        <v>135</v>
      </c>
      <c r="B896" s="97" t="s">
        <v>135</v>
      </c>
      <c r="C896" s="469" t="s">
        <v>1677</v>
      </c>
      <c r="D896" s="90" t="s">
        <v>1706</v>
      </c>
      <c r="E896" s="97" t="s">
        <v>147</v>
      </c>
      <c r="F896" s="49" t="s">
        <v>3321</v>
      </c>
      <c r="G896" s="133">
        <v>83560</v>
      </c>
      <c r="H896" s="132">
        <v>0.331</v>
      </c>
      <c r="I896" s="31" t="s">
        <v>147</v>
      </c>
      <c r="J896" s="31" t="s">
        <v>147</v>
      </c>
    </row>
    <row r="897" ht="18.95" customHeight="1" spans="1:10">
      <c r="A897" s="127" t="s">
        <v>135</v>
      </c>
      <c r="B897" s="97" t="s">
        <v>135</v>
      </c>
      <c r="C897" s="469" t="s">
        <v>1677</v>
      </c>
      <c r="D897" s="90" t="s">
        <v>1708</v>
      </c>
      <c r="E897" s="97" t="s">
        <v>147</v>
      </c>
      <c r="F897" s="49" t="s">
        <v>3322</v>
      </c>
      <c r="G897" s="133">
        <v>0</v>
      </c>
      <c r="H897" s="132" t="s">
        <v>135</v>
      </c>
      <c r="I897" s="31" t="s">
        <v>2730</v>
      </c>
      <c r="J897" s="31" t="s">
        <v>147</v>
      </c>
    </row>
    <row r="898" ht="18.95" customHeight="1" spans="1:10">
      <c r="A898" s="127" t="s">
        <v>135</v>
      </c>
      <c r="B898" s="97" t="s">
        <v>135</v>
      </c>
      <c r="C898" s="469" t="s">
        <v>1677</v>
      </c>
      <c r="D898" s="90" t="s">
        <v>1710</v>
      </c>
      <c r="E898" s="97" t="s">
        <v>147</v>
      </c>
      <c r="F898" s="49" t="s">
        <v>3323</v>
      </c>
      <c r="G898" s="133">
        <v>0</v>
      </c>
      <c r="H898" s="132" t="s">
        <v>135</v>
      </c>
      <c r="I898" s="31" t="s">
        <v>2730</v>
      </c>
      <c r="J898" s="31" t="s">
        <v>147</v>
      </c>
    </row>
    <row r="899" ht="18.95" customHeight="1" spans="1:10">
      <c r="A899" s="127" t="s">
        <v>135</v>
      </c>
      <c r="B899" s="97" t="s">
        <v>135</v>
      </c>
      <c r="C899" s="469" t="s">
        <v>1677</v>
      </c>
      <c r="D899" s="90" t="s">
        <v>1712</v>
      </c>
      <c r="E899" s="97" t="s">
        <v>147</v>
      </c>
      <c r="F899" s="49" t="s">
        <v>3324</v>
      </c>
      <c r="G899" s="133">
        <v>0</v>
      </c>
      <c r="H899" s="132" t="s">
        <v>135</v>
      </c>
      <c r="I899" s="31" t="s">
        <v>2730</v>
      </c>
      <c r="J899" s="31" t="s">
        <v>147</v>
      </c>
    </row>
    <row r="900" ht="18.95" customHeight="1" spans="1:10">
      <c r="A900" s="127" t="s">
        <v>135</v>
      </c>
      <c r="B900" s="97" t="s">
        <v>135</v>
      </c>
      <c r="C900" s="469" t="s">
        <v>1677</v>
      </c>
      <c r="D900" s="90" t="s">
        <v>1714</v>
      </c>
      <c r="E900" s="97" t="s">
        <v>147</v>
      </c>
      <c r="F900" s="49" t="s">
        <v>3325</v>
      </c>
      <c r="G900" s="133">
        <v>0</v>
      </c>
      <c r="H900" s="132" t="s">
        <v>135</v>
      </c>
      <c r="I900" s="31" t="s">
        <v>2730</v>
      </c>
      <c r="J900" s="31" t="s">
        <v>147</v>
      </c>
    </row>
    <row r="901" ht="18.95" customHeight="1" spans="1:10">
      <c r="A901" s="127" t="s">
        <v>135</v>
      </c>
      <c r="B901" s="97" t="s">
        <v>135</v>
      </c>
      <c r="C901" s="469" t="s">
        <v>1677</v>
      </c>
      <c r="D901" s="90" t="s">
        <v>1716</v>
      </c>
      <c r="E901" s="97" t="s">
        <v>147</v>
      </c>
      <c r="F901" s="37" t="s">
        <v>3326</v>
      </c>
      <c r="G901" s="133">
        <v>40000</v>
      </c>
      <c r="H901" s="132">
        <v>-0.184</v>
      </c>
      <c r="I901" s="31" t="s">
        <v>147</v>
      </c>
      <c r="J901" s="31" t="s">
        <v>147</v>
      </c>
    </row>
    <row r="902" ht="18.95" customHeight="1" spans="1:10">
      <c r="A902" s="127" t="s">
        <v>135</v>
      </c>
      <c r="B902" s="97" t="s">
        <v>135</v>
      </c>
      <c r="C902" s="469" t="s">
        <v>1677</v>
      </c>
      <c r="D902" s="90" t="s">
        <v>1718</v>
      </c>
      <c r="E902" s="97" t="s">
        <v>147</v>
      </c>
      <c r="F902" s="49" t="s">
        <v>3327</v>
      </c>
      <c r="G902" s="133">
        <v>0</v>
      </c>
      <c r="H902" s="132" t="s">
        <v>135</v>
      </c>
      <c r="I902" s="31" t="s">
        <v>2730</v>
      </c>
      <c r="J902" s="31" t="s">
        <v>147</v>
      </c>
    </row>
    <row r="903" ht="18.95" customHeight="1" spans="1:10">
      <c r="A903" s="127" t="s">
        <v>135</v>
      </c>
      <c r="B903" s="97" t="s">
        <v>135</v>
      </c>
      <c r="C903" s="469" t="s">
        <v>1677</v>
      </c>
      <c r="D903" s="90" t="s">
        <v>1720</v>
      </c>
      <c r="E903" s="97" t="s">
        <v>147</v>
      </c>
      <c r="F903" s="49" t="s">
        <v>3299</v>
      </c>
      <c r="G903" s="133">
        <v>0</v>
      </c>
      <c r="H903" s="132" t="s">
        <v>135</v>
      </c>
      <c r="I903" s="31" t="s">
        <v>2730</v>
      </c>
      <c r="J903" s="31" t="s">
        <v>147</v>
      </c>
    </row>
    <row r="904" ht="18.95" customHeight="1" spans="1:10">
      <c r="A904" s="127" t="s">
        <v>135</v>
      </c>
      <c r="B904" s="97" t="s">
        <v>135</v>
      </c>
      <c r="C904" s="469" t="s">
        <v>1677</v>
      </c>
      <c r="D904" s="90" t="s">
        <v>1721</v>
      </c>
      <c r="E904" s="97" t="s">
        <v>147</v>
      </c>
      <c r="F904" s="49" t="s">
        <v>3328</v>
      </c>
      <c r="G904" s="133">
        <v>470</v>
      </c>
      <c r="H904" s="132">
        <v>1.765</v>
      </c>
      <c r="I904" s="31" t="s">
        <v>147</v>
      </c>
      <c r="J904" s="31" t="s">
        <v>147</v>
      </c>
    </row>
    <row r="905" ht="18.95" customHeight="1" spans="1:10">
      <c r="A905" s="127" t="s">
        <v>135</v>
      </c>
      <c r="B905" s="97" t="s">
        <v>135</v>
      </c>
      <c r="C905" s="469" t="s">
        <v>1677</v>
      </c>
      <c r="D905" s="90" t="s">
        <v>1723</v>
      </c>
      <c r="E905" s="97" t="s">
        <v>147</v>
      </c>
      <c r="F905" s="49" t="s">
        <v>3329</v>
      </c>
      <c r="G905" s="133">
        <v>7940</v>
      </c>
      <c r="H905" s="132">
        <v>-0.107</v>
      </c>
      <c r="I905" s="31" t="s">
        <v>147</v>
      </c>
      <c r="J905" s="31" t="s">
        <v>147</v>
      </c>
    </row>
    <row r="906" ht="18.95" customHeight="1" spans="1:10">
      <c r="A906" s="127" t="s">
        <v>135</v>
      </c>
      <c r="B906" s="97" t="s">
        <v>135</v>
      </c>
      <c r="C906" s="469" t="s">
        <v>1677</v>
      </c>
      <c r="D906" s="90" t="s">
        <v>1725</v>
      </c>
      <c r="E906" s="97" t="s">
        <v>147</v>
      </c>
      <c r="F906" s="49" t="s">
        <v>3330</v>
      </c>
      <c r="G906" s="133">
        <v>12417</v>
      </c>
      <c r="H906" s="132">
        <v>0.012</v>
      </c>
      <c r="I906" s="31" t="s">
        <v>147</v>
      </c>
      <c r="J906" s="31" t="s">
        <v>147</v>
      </c>
    </row>
    <row r="907" ht="18.95" customHeight="1" spans="1:10">
      <c r="A907" s="127" t="s">
        <v>135</v>
      </c>
      <c r="B907" s="469" t="s">
        <v>1566</v>
      </c>
      <c r="C907" s="97"/>
      <c r="D907" s="90" t="s">
        <v>1727</v>
      </c>
      <c r="E907" s="97"/>
      <c r="F907" s="50" t="s">
        <v>3331</v>
      </c>
      <c r="G907" s="128">
        <v>0</v>
      </c>
      <c r="H907" s="129" t="s">
        <v>135</v>
      </c>
      <c r="I907" s="31" t="s">
        <v>2730</v>
      </c>
      <c r="J907" s="31" t="s">
        <v>147</v>
      </c>
    </row>
    <row r="908" ht="18.95" customHeight="1" spans="1:10">
      <c r="A908" s="127" t="s">
        <v>135</v>
      </c>
      <c r="B908" s="97" t="s">
        <v>135</v>
      </c>
      <c r="C908" s="90" t="s">
        <v>1727</v>
      </c>
      <c r="D908" s="90" t="s">
        <v>1729</v>
      </c>
      <c r="E908" s="97" t="s">
        <v>147</v>
      </c>
      <c r="F908" s="49" t="s">
        <v>3238</v>
      </c>
      <c r="G908" s="133">
        <v>0</v>
      </c>
      <c r="H908" s="132" t="s">
        <v>135</v>
      </c>
      <c r="I908" s="31" t="s">
        <v>2730</v>
      </c>
      <c r="J908" s="31" t="s">
        <v>147</v>
      </c>
    </row>
    <row r="909" ht="18.95" customHeight="1" spans="1:10">
      <c r="A909" s="127" t="s">
        <v>135</v>
      </c>
      <c r="B909" s="97" t="s">
        <v>135</v>
      </c>
      <c r="C909" s="90" t="s">
        <v>1727</v>
      </c>
      <c r="D909" s="90" t="s">
        <v>1730</v>
      </c>
      <c r="E909" s="97" t="s">
        <v>147</v>
      </c>
      <c r="F909" s="49" t="s">
        <v>3239</v>
      </c>
      <c r="G909" s="133">
        <v>0</v>
      </c>
      <c r="H909" s="132" t="s">
        <v>135</v>
      </c>
      <c r="I909" s="31" t="s">
        <v>2730</v>
      </c>
      <c r="J909" s="31" t="s">
        <v>147</v>
      </c>
    </row>
    <row r="910" ht="18.95" customHeight="1" spans="1:10">
      <c r="A910" s="127" t="s">
        <v>135</v>
      </c>
      <c r="B910" s="97" t="s">
        <v>135</v>
      </c>
      <c r="C910" s="90" t="s">
        <v>1727</v>
      </c>
      <c r="D910" s="90" t="s">
        <v>1731</v>
      </c>
      <c r="E910" s="97" t="s">
        <v>147</v>
      </c>
      <c r="F910" s="49" t="s">
        <v>3240</v>
      </c>
      <c r="G910" s="133">
        <v>0</v>
      </c>
      <c r="H910" s="132" t="s">
        <v>135</v>
      </c>
      <c r="I910" s="31" t="s">
        <v>2730</v>
      </c>
      <c r="J910" s="31" t="s">
        <v>147</v>
      </c>
    </row>
    <row r="911" ht="18.95" customHeight="1" spans="1:10">
      <c r="A911" s="127" t="s">
        <v>135</v>
      </c>
      <c r="B911" s="97" t="s">
        <v>135</v>
      </c>
      <c r="C911" s="90" t="s">
        <v>1727</v>
      </c>
      <c r="D911" s="90" t="s">
        <v>1732</v>
      </c>
      <c r="E911" s="97" t="s">
        <v>147</v>
      </c>
      <c r="F911" s="49" t="s">
        <v>3332</v>
      </c>
      <c r="G911" s="131">
        <v>0</v>
      </c>
      <c r="H911" s="132" t="s">
        <v>135</v>
      </c>
      <c r="I911" s="31" t="s">
        <v>2730</v>
      </c>
      <c r="J911" s="31" t="s">
        <v>147</v>
      </c>
    </row>
    <row r="912" ht="18.95" customHeight="1" spans="1:10">
      <c r="A912" s="127" t="s">
        <v>135</v>
      </c>
      <c r="B912" s="97" t="s">
        <v>135</v>
      </c>
      <c r="C912" s="90" t="s">
        <v>1727</v>
      </c>
      <c r="D912" s="90" t="s">
        <v>1734</v>
      </c>
      <c r="E912" s="97" t="s">
        <v>147</v>
      </c>
      <c r="F912" s="49" t="s">
        <v>3333</v>
      </c>
      <c r="G912" s="133">
        <v>0</v>
      </c>
      <c r="H912" s="132" t="s">
        <v>135</v>
      </c>
      <c r="I912" s="31" t="s">
        <v>2730</v>
      </c>
      <c r="J912" s="31" t="s">
        <v>147</v>
      </c>
    </row>
    <row r="913" ht="18.95" customHeight="1" spans="1:10">
      <c r="A913" s="127" t="s">
        <v>135</v>
      </c>
      <c r="B913" s="97" t="s">
        <v>135</v>
      </c>
      <c r="C913" s="90" t="s">
        <v>1727</v>
      </c>
      <c r="D913" s="90" t="s">
        <v>1736</v>
      </c>
      <c r="E913" s="97" t="s">
        <v>147</v>
      </c>
      <c r="F913" s="49" t="s">
        <v>3334</v>
      </c>
      <c r="G913" s="133">
        <v>0</v>
      </c>
      <c r="H913" s="132" t="s">
        <v>135</v>
      </c>
      <c r="I913" s="31" t="s">
        <v>2730</v>
      </c>
      <c r="J913" s="31" t="s">
        <v>147</v>
      </c>
    </row>
    <row r="914" ht="18.95" customHeight="1" spans="1:10">
      <c r="A914" s="127" t="s">
        <v>135</v>
      </c>
      <c r="B914" s="97" t="s">
        <v>135</v>
      </c>
      <c r="C914" s="90" t="s">
        <v>1727</v>
      </c>
      <c r="D914" s="90" t="s">
        <v>1738</v>
      </c>
      <c r="E914" s="97" t="s">
        <v>147</v>
      </c>
      <c r="F914" s="49" t="s">
        <v>3335</v>
      </c>
      <c r="G914" s="133">
        <v>0</v>
      </c>
      <c r="H914" s="132" t="s">
        <v>135</v>
      </c>
      <c r="I914" s="31" t="s">
        <v>2730</v>
      </c>
      <c r="J914" s="31" t="s">
        <v>147</v>
      </c>
    </row>
    <row r="915" ht="18.95" customHeight="1" spans="1:10">
      <c r="A915" s="127" t="s">
        <v>135</v>
      </c>
      <c r="B915" s="97" t="s">
        <v>135</v>
      </c>
      <c r="C915" s="90" t="s">
        <v>1727</v>
      </c>
      <c r="D915" s="90" t="s">
        <v>1740</v>
      </c>
      <c r="E915" s="97" t="s">
        <v>147</v>
      </c>
      <c r="F915" s="49" t="s">
        <v>3336</v>
      </c>
      <c r="G915" s="133">
        <v>0</v>
      </c>
      <c r="H915" s="132" t="s">
        <v>135</v>
      </c>
      <c r="I915" s="31" t="s">
        <v>2730</v>
      </c>
      <c r="J915" s="31" t="s">
        <v>147</v>
      </c>
    </row>
    <row r="916" ht="18.95" customHeight="1" spans="1:10">
      <c r="A916" s="127" t="s">
        <v>135</v>
      </c>
      <c r="B916" s="97"/>
      <c r="C916" s="90" t="s">
        <v>1727</v>
      </c>
      <c r="D916" s="90" t="s">
        <v>1742</v>
      </c>
      <c r="E916" s="97" t="s">
        <v>147</v>
      </c>
      <c r="F916" s="49" t="s">
        <v>3337</v>
      </c>
      <c r="G916" s="133">
        <v>0</v>
      </c>
      <c r="H916" s="132" t="s">
        <v>135</v>
      </c>
      <c r="I916" s="31" t="s">
        <v>2730</v>
      </c>
      <c r="J916" s="31" t="s">
        <v>147</v>
      </c>
    </row>
    <row r="917" ht="18.95" customHeight="1" spans="1:10">
      <c r="A917" s="127" t="s">
        <v>135</v>
      </c>
      <c r="B917" s="97" t="s">
        <v>135</v>
      </c>
      <c r="C917" s="90" t="s">
        <v>1727</v>
      </c>
      <c r="D917" s="90" t="s">
        <v>1744</v>
      </c>
      <c r="E917" s="97" t="s">
        <v>147</v>
      </c>
      <c r="F917" s="49" t="s">
        <v>3338</v>
      </c>
      <c r="G917" s="133">
        <v>0</v>
      </c>
      <c r="H917" s="132" t="s">
        <v>135</v>
      </c>
      <c r="I917" s="31" t="s">
        <v>2730</v>
      </c>
      <c r="J917" s="31" t="s">
        <v>147</v>
      </c>
    </row>
    <row r="918" ht="18.95" customHeight="1" spans="1:10">
      <c r="A918" s="127" t="s">
        <v>135</v>
      </c>
      <c r="B918" s="469" t="s">
        <v>1566</v>
      </c>
      <c r="C918" s="97"/>
      <c r="D918" s="90" t="s">
        <v>1746</v>
      </c>
      <c r="E918" s="97"/>
      <c r="F918" s="50" t="s">
        <v>3339</v>
      </c>
      <c r="G918" s="128">
        <v>125300</v>
      </c>
      <c r="H918" s="129">
        <v>0.075</v>
      </c>
      <c r="I918" s="31" t="s">
        <v>147</v>
      </c>
      <c r="J918" s="31" t="s">
        <v>147</v>
      </c>
    </row>
    <row r="919" ht="18.95" customHeight="1" spans="1:10">
      <c r="A919" s="127" t="s">
        <v>135</v>
      </c>
      <c r="B919" s="97" t="s">
        <v>135</v>
      </c>
      <c r="C919" s="469" t="s">
        <v>1746</v>
      </c>
      <c r="D919" s="90" t="s">
        <v>1748</v>
      </c>
      <c r="E919" s="97" t="s">
        <v>147</v>
      </c>
      <c r="F919" s="37" t="s">
        <v>3238</v>
      </c>
      <c r="G919" s="133">
        <v>1201</v>
      </c>
      <c r="H919" s="132">
        <v>0.406</v>
      </c>
      <c r="I919" s="31" t="s">
        <v>147</v>
      </c>
      <c r="J919" s="31" t="s">
        <v>147</v>
      </c>
    </row>
    <row r="920" ht="18.95" customHeight="1" spans="1:10">
      <c r="A920" s="127" t="s">
        <v>135</v>
      </c>
      <c r="B920" s="97" t="s">
        <v>135</v>
      </c>
      <c r="C920" s="469" t="s">
        <v>1746</v>
      </c>
      <c r="D920" s="90" t="s">
        <v>1749</v>
      </c>
      <c r="E920" s="97" t="s">
        <v>147</v>
      </c>
      <c r="F920" s="49" t="s">
        <v>3239</v>
      </c>
      <c r="G920" s="133">
        <v>50</v>
      </c>
      <c r="H920" s="132">
        <v>0</v>
      </c>
      <c r="I920" s="31" t="s">
        <v>147</v>
      </c>
      <c r="J920" s="31" t="s">
        <v>147</v>
      </c>
    </row>
    <row r="921" ht="18.95" customHeight="1" spans="1:10">
      <c r="A921" s="127" t="s">
        <v>135</v>
      </c>
      <c r="B921" s="97" t="s">
        <v>135</v>
      </c>
      <c r="C921" s="469" t="s">
        <v>1746</v>
      </c>
      <c r="D921" s="90" t="s">
        <v>1750</v>
      </c>
      <c r="E921" s="97" t="s">
        <v>147</v>
      </c>
      <c r="F921" s="49" t="s">
        <v>3240</v>
      </c>
      <c r="G921" s="133">
        <v>0</v>
      </c>
      <c r="H921" s="132" t="s">
        <v>135</v>
      </c>
      <c r="I921" s="31" t="s">
        <v>2730</v>
      </c>
      <c r="J921" s="31" t="s">
        <v>147</v>
      </c>
    </row>
    <row r="922" ht="18.95" customHeight="1" spans="1:10">
      <c r="A922" s="127" t="s">
        <v>135</v>
      </c>
      <c r="B922" s="97" t="s">
        <v>135</v>
      </c>
      <c r="C922" s="469" t="s">
        <v>1746</v>
      </c>
      <c r="D922" s="90" t="s">
        <v>1751</v>
      </c>
      <c r="E922" s="97" t="s">
        <v>147</v>
      </c>
      <c r="F922" s="49" t="s">
        <v>3340</v>
      </c>
      <c r="G922" s="131">
        <v>53349</v>
      </c>
      <c r="H922" s="132">
        <v>0.109</v>
      </c>
      <c r="I922" s="31" t="s">
        <v>147</v>
      </c>
      <c r="J922" s="31" t="s">
        <v>147</v>
      </c>
    </row>
    <row r="923" ht="18.95" customHeight="1" spans="1:10">
      <c r="A923" s="127" t="s">
        <v>135</v>
      </c>
      <c r="B923" s="97" t="s">
        <v>135</v>
      </c>
      <c r="C923" s="469" t="s">
        <v>1746</v>
      </c>
      <c r="D923" s="90" t="s">
        <v>1753</v>
      </c>
      <c r="E923" s="97" t="s">
        <v>147</v>
      </c>
      <c r="F923" s="49" t="s">
        <v>3341</v>
      </c>
      <c r="G923" s="133">
        <v>4653</v>
      </c>
      <c r="H923" s="132">
        <v>-0.384</v>
      </c>
      <c r="I923" s="31" t="s">
        <v>147</v>
      </c>
      <c r="J923" s="31" t="s">
        <v>147</v>
      </c>
    </row>
    <row r="924" ht="18.95" customHeight="1" spans="1:10">
      <c r="A924" s="127" t="s">
        <v>135</v>
      </c>
      <c r="B924" s="97" t="s">
        <v>135</v>
      </c>
      <c r="C924" s="469" t="s">
        <v>1746</v>
      </c>
      <c r="D924" s="90" t="s">
        <v>1755</v>
      </c>
      <c r="E924" s="97" t="s">
        <v>147</v>
      </c>
      <c r="F924" s="49" t="s">
        <v>3342</v>
      </c>
      <c r="G924" s="133">
        <v>0</v>
      </c>
      <c r="H924" s="132" t="s">
        <v>135</v>
      </c>
      <c r="I924" s="31" t="s">
        <v>2730</v>
      </c>
      <c r="J924" s="31" t="s">
        <v>147</v>
      </c>
    </row>
    <row r="925" ht="18.95" customHeight="1" spans="1:10">
      <c r="A925" s="127" t="s">
        <v>135</v>
      </c>
      <c r="B925" s="97" t="s">
        <v>135</v>
      </c>
      <c r="C925" s="469" t="s">
        <v>1746</v>
      </c>
      <c r="D925" s="90" t="s">
        <v>1757</v>
      </c>
      <c r="E925" s="97" t="s">
        <v>147</v>
      </c>
      <c r="F925" s="49" t="s">
        <v>3343</v>
      </c>
      <c r="G925" s="133">
        <v>7000</v>
      </c>
      <c r="H925" s="132">
        <v>0.4</v>
      </c>
      <c r="I925" s="31" t="s">
        <v>147</v>
      </c>
      <c r="J925" s="31" t="s">
        <v>147</v>
      </c>
    </row>
    <row r="926" ht="18.95" customHeight="1" spans="1:10">
      <c r="A926" s="127" t="s">
        <v>135</v>
      </c>
      <c r="B926" s="97" t="s">
        <v>135</v>
      </c>
      <c r="C926" s="469" t="s">
        <v>1746</v>
      </c>
      <c r="D926" s="90" t="s">
        <v>1759</v>
      </c>
      <c r="E926" s="97" t="s">
        <v>147</v>
      </c>
      <c r="F926" s="49" t="s">
        <v>3344</v>
      </c>
      <c r="G926" s="133">
        <v>0</v>
      </c>
      <c r="H926" s="132" t="s">
        <v>135</v>
      </c>
      <c r="I926" s="31" t="s">
        <v>2730</v>
      </c>
      <c r="J926" s="31" t="s">
        <v>147</v>
      </c>
    </row>
    <row r="927" ht="18.95" customHeight="1" spans="1:10">
      <c r="A927" s="127" t="s">
        <v>135</v>
      </c>
      <c r="B927" s="97"/>
      <c r="C927" s="469" t="s">
        <v>1746</v>
      </c>
      <c r="D927" s="90" t="s">
        <v>1761</v>
      </c>
      <c r="E927" s="97" t="s">
        <v>147</v>
      </c>
      <c r="F927" s="49" t="s">
        <v>3345</v>
      </c>
      <c r="G927" s="133">
        <v>32</v>
      </c>
      <c r="H927" s="132">
        <v>0.129</v>
      </c>
      <c r="I927" s="31" t="s">
        <v>147</v>
      </c>
      <c r="J927" s="31" t="s">
        <v>147</v>
      </c>
    </row>
    <row r="928" ht="18.95" customHeight="1" spans="1:10">
      <c r="A928" s="127" t="s">
        <v>135</v>
      </c>
      <c r="B928" s="97" t="s">
        <v>135</v>
      </c>
      <c r="C928" s="469" t="s">
        <v>1746</v>
      </c>
      <c r="D928" s="90" t="s">
        <v>1763</v>
      </c>
      <c r="E928" s="97" t="s">
        <v>147</v>
      </c>
      <c r="F928" s="49" t="s">
        <v>3346</v>
      </c>
      <c r="G928" s="133">
        <v>59015</v>
      </c>
      <c r="H928" s="132">
        <v>0.073</v>
      </c>
      <c r="I928" s="31" t="s">
        <v>147</v>
      </c>
      <c r="J928" s="31" t="s">
        <v>147</v>
      </c>
    </row>
    <row r="929" ht="18.95" customHeight="1" spans="1:10">
      <c r="A929" s="127" t="s">
        <v>135</v>
      </c>
      <c r="B929" s="469" t="s">
        <v>1566</v>
      </c>
      <c r="C929" s="97"/>
      <c r="D929" s="90" t="s">
        <v>1765</v>
      </c>
      <c r="E929" s="97"/>
      <c r="F929" s="50" t="s">
        <v>3347</v>
      </c>
      <c r="G929" s="128">
        <v>52431</v>
      </c>
      <c r="H929" s="129">
        <v>0.11</v>
      </c>
      <c r="I929" s="31" t="s">
        <v>147</v>
      </c>
      <c r="J929" s="31" t="s">
        <v>147</v>
      </c>
    </row>
    <row r="930" ht="18.95" customHeight="1" spans="1:10">
      <c r="A930" s="127" t="s">
        <v>135</v>
      </c>
      <c r="B930" s="97" t="s">
        <v>135</v>
      </c>
      <c r="C930" s="469" t="s">
        <v>1765</v>
      </c>
      <c r="D930" s="90" t="s">
        <v>1767</v>
      </c>
      <c r="E930" s="97" t="s">
        <v>147</v>
      </c>
      <c r="F930" s="49" t="s">
        <v>3348</v>
      </c>
      <c r="G930" s="133">
        <v>0</v>
      </c>
      <c r="H930" s="132" t="s">
        <v>135</v>
      </c>
      <c r="I930" s="31" t="s">
        <v>2730</v>
      </c>
      <c r="J930" s="31" t="s">
        <v>147</v>
      </c>
    </row>
    <row r="931" ht="18.95" customHeight="1" spans="1:10">
      <c r="A931" s="127" t="s">
        <v>135</v>
      </c>
      <c r="B931" s="97" t="s">
        <v>135</v>
      </c>
      <c r="C931" s="469" t="s">
        <v>1765</v>
      </c>
      <c r="D931" s="90" t="s">
        <v>1768</v>
      </c>
      <c r="E931" s="97" t="s">
        <v>147</v>
      </c>
      <c r="F931" s="49" t="s">
        <v>3349</v>
      </c>
      <c r="G931" s="133">
        <v>40884</v>
      </c>
      <c r="H931" s="132">
        <v>-0.007</v>
      </c>
      <c r="I931" s="31" t="s">
        <v>147</v>
      </c>
      <c r="J931" s="31" t="s">
        <v>147</v>
      </c>
    </row>
    <row r="932" ht="18.95" customHeight="1" spans="1:10">
      <c r="A932" s="127" t="s">
        <v>135</v>
      </c>
      <c r="B932" s="97" t="s">
        <v>135</v>
      </c>
      <c r="C932" s="469" t="s">
        <v>1765</v>
      </c>
      <c r="D932" s="90" t="s">
        <v>1770</v>
      </c>
      <c r="E932" s="97" t="s">
        <v>147</v>
      </c>
      <c r="F932" s="49" t="s">
        <v>3350</v>
      </c>
      <c r="G932" s="133">
        <v>8447</v>
      </c>
      <c r="H932" s="132">
        <v>0.444</v>
      </c>
      <c r="I932" s="31" t="s">
        <v>147</v>
      </c>
      <c r="J932" s="31" t="s">
        <v>147</v>
      </c>
    </row>
    <row r="933" ht="18.95" customHeight="1" spans="1:10">
      <c r="A933" s="127" t="s">
        <v>135</v>
      </c>
      <c r="B933" s="97" t="s">
        <v>135</v>
      </c>
      <c r="C933" s="469" t="s">
        <v>1765</v>
      </c>
      <c r="D933" s="90" t="s">
        <v>1772</v>
      </c>
      <c r="E933" s="97" t="s">
        <v>147</v>
      </c>
      <c r="F933" s="49" t="s">
        <v>3351</v>
      </c>
      <c r="G933" s="131">
        <v>0</v>
      </c>
      <c r="H933" s="132" t="s">
        <v>135</v>
      </c>
      <c r="I933" s="31" t="s">
        <v>2730</v>
      </c>
      <c r="J933" s="31" t="s">
        <v>147</v>
      </c>
    </row>
    <row r="934" ht="18.95" customHeight="1" spans="1:10">
      <c r="A934" s="127" t="s">
        <v>135</v>
      </c>
      <c r="B934" s="97" t="s">
        <v>135</v>
      </c>
      <c r="C934" s="469" t="s">
        <v>1765</v>
      </c>
      <c r="D934" s="90" t="s">
        <v>1774</v>
      </c>
      <c r="E934" s="97" t="s">
        <v>147</v>
      </c>
      <c r="F934" s="49" t="s">
        <v>3352</v>
      </c>
      <c r="G934" s="133">
        <v>3100</v>
      </c>
      <c r="H934" s="132">
        <v>15.757</v>
      </c>
      <c r="I934" s="31" t="s">
        <v>147</v>
      </c>
      <c r="J934" s="31" t="s">
        <v>147</v>
      </c>
    </row>
    <row r="935" ht="18.95" customHeight="1" spans="1:10">
      <c r="A935" s="127" t="s">
        <v>135</v>
      </c>
      <c r="B935" s="469" t="s">
        <v>1566</v>
      </c>
      <c r="C935" s="97"/>
      <c r="D935" s="468" t="s">
        <v>1776</v>
      </c>
      <c r="E935" s="97"/>
      <c r="F935" s="50" t="s">
        <v>3353</v>
      </c>
      <c r="G935" s="128">
        <v>143000</v>
      </c>
      <c r="H935" s="129">
        <v>0.075</v>
      </c>
      <c r="I935" s="31" t="s">
        <v>147</v>
      </c>
      <c r="J935" s="31" t="s">
        <v>147</v>
      </c>
    </row>
    <row r="936" ht="18.95" customHeight="1" spans="1:10">
      <c r="A936" s="127" t="s">
        <v>135</v>
      </c>
      <c r="B936" s="97" t="s">
        <v>135</v>
      </c>
      <c r="C936" s="469" t="s">
        <v>1776</v>
      </c>
      <c r="D936" s="90" t="s">
        <v>1778</v>
      </c>
      <c r="E936" s="97" t="s">
        <v>147</v>
      </c>
      <c r="F936" s="49" t="s">
        <v>3354</v>
      </c>
      <c r="G936" s="133">
        <v>132000</v>
      </c>
      <c r="H936" s="132">
        <v>0.073</v>
      </c>
      <c r="I936" s="31" t="s">
        <v>147</v>
      </c>
      <c r="J936" s="31" t="s">
        <v>147</v>
      </c>
    </row>
    <row r="937" ht="18.95" customHeight="1" spans="1:10">
      <c r="A937" s="127" t="s">
        <v>135</v>
      </c>
      <c r="B937" s="97" t="s">
        <v>135</v>
      </c>
      <c r="C937" s="469" t="s">
        <v>1776</v>
      </c>
      <c r="D937" s="90" t="s">
        <v>1780</v>
      </c>
      <c r="E937" s="97" t="s">
        <v>147</v>
      </c>
      <c r="F937" s="49" t="s">
        <v>3355</v>
      </c>
      <c r="G937" s="133">
        <v>0</v>
      </c>
      <c r="H937" s="132" t="s">
        <v>135</v>
      </c>
      <c r="I937" s="31" t="s">
        <v>2730</v>
      </c>
      <c r="J937" s="31" t="s">
        <v>147</v>
      </c>
    </row>
    <row r="938" ht="18.95" customHeight="1" spans="1:10">
      <c r="A938" s="127" t="s">
        <v>135</v>
      </c>
      <c r="B938" s="97"/>
      <c r="C938" s="469" t="s">
        <v>1776</v>
      </c>
      <c r="D938" s="90" t="s">
        <v>1782</v>
      </c>
      <c r="E938" s="97" t="s">
        <v>147</v>
      </c>
      <c r="F938" s="49" t="s">
        <v>3356</v>
      </c>
      <c r="G938" s="133">
        <v>0</v>
      </c>
      <c r="H938" s="132" t="s">
        <v>135</v>
      </c>
      <c r="I938" s="31" t="s">
        <v>2730</v>
      </c>
      <c r="J938" s="31" t="s">
        <v>147</v>
      </c>
    </row>
    <row r="939" ht="18.95" customHeight="1" spans="1:10">
      <c r="A939" s="127" t="s">
        <v>135</v>
      </c>
      <c r="B939" s="97" t="s">
        <v>135</v>
      </c>
      <c r="C939" s="469" t="s">
        <v>1776</v>
      </c>
      <c r="D939" s="90" t="s">
        <v>1784</v>
      </c>
      <c r="E939" s="97" t="s">
        <v>147</v>
      </c>
      <c r="F939" s="49" t="s">
        <v>3357</v>
      </c>
      <c r="G939" s="131">
        <v>0</v>
      </c>
      <c r="H939" s="132" t="s">
        <v>135</v>
      </c>
      <c r="I939" s="31" t="s">
        <v>2730</v>
      </c>
      <c r="J939" s="31" t="s">
        <v>147</v>
      </c>
    </row>
    <row r="940" ht="18.95" customHeight="1" spans="1:10">
      <c r="A940" s="127" t="s">
        <v>135</v>
      </c>
      <c r="B940" s="97" t="s">
        <v>135</v>
      </c>
      <c r="C940" s="469" t="s">
        <v>1776</v>
      </c>
      <c r="D940" s="90" t="s">
        <v>1786</v>
      </c>
      <c r="E940" s="97" t="s">
        <v>147</v>
      </c>
      <c r="F940" s="49" t="s">
        <v>3358</v>
      </c>
      <c r="G940" s="133">
        <v>11000</v>
      </c>
      <c r="H940" s="132">
        <v>0.1</v>
      </c>
      <c r="I940" s="31" t="s">
        <v>147</v>
      </c>
      <c r="J940" s="31" t="s">
        <v>147</v>
      </c>
    </row>
    <row r="941" ht="18.95" customHeight="1" spans="1:10">
      <c r="A941" s="127" t="s">
        <v>135</v>
      </c>
      <c r="B941" s="97" t="s">
        <v>135</v>
      </c>
      <c r="C941" s="469" t="s">
        <v>1776</v>
      </c>
      <c r="D941" s="90" t="s">
        <v>1788</v>
      </c>
      <c r="E941" s="97" t="s">
        <v>147</v>
      </c>
      <c r="F941" s="37" t="s">
        <v>3359</v>
      </c>
      <c r="G941" s="133">
        <v>0</v>
      </c>
      <c r="H941" s="132" t="s">
        <v>135</v>
      </c>
      <c r="I941" s="31" t="s">
        <v>2730</v>
      </c>
      <c r="J941" s="31" t="s">
        <v>147</v>
      </c>
    </row>
    <row r="942" ht="18.95" customHeight="1" spans="1:10">
      <c r="A942" s="127" t="s">
        <v>135</v>
      </c>
      <c r="B942" s="469" t="s">
        <v>1566</v>
      </c>
      <c r="C942" s="97"/>
      <c r="D942" s="90" t="s">
        <v>1790</v>
      </c>
      <c r="E942" s="97"/>
      <c r="F942" s="50" t="s">
        <v>3360</v>
      </c>
      <c r="G942" s="128">
        <v>3400</v>
      </c>
      <c r="H942" s="129" t="s">
        <v>135</v>
      </c>
      <c r="I942" s="31" t="s">
        <v>147</v>
      </c>
      <c r="J942" s="31" t="s">
        <v>147</v>
      </c>
    </row>
    <row r="943" ht="18.95" customHeight="1" spans="1:10">
      <c r="A943" s="127" t="s">
        <v>135</v>
      </c>
      <c r="B943" s="97" t="s">
        <v>135</v>
      </c>
      <c r="C943" s="469" t="s">
        <v>1790</v>
      </c>
      <c r="D943" s="90" t="s">
        <v>1792</v>
      </c>
      <c r="E943" s="97" t="s">
        <v>147</v>
      </c>
      <c r="F943" s="51" t="s">
        <v>3361</v>
      </c>
      <c r="G943" s="133">
        <v>1300</v>
      </c>
      <c r="H943" s="132" t="s">
        <v>135</v>
      </c>
      <c r="I943" s="31" t="s">
        <v>147</v>
      </c>
      <c r="J943" s="31" t="s">
        <v>147</v>
      </c>
    </row>
    <row r="944" ht="18.95" customHeight="1" spans="1:10">
      <c r="A944" s="127" t="s">
        <v>135</v>
      </c>
      <c r="B944" s="97"/>
      <c r="C944" s="469" t="s">
        <v>1790</v>
      </c>
      <c r="D944" s="90" t="s">
        <v>1794</v>
      </c>
      <c r="E944" s="97" t="s">
        <v>147</v>
      </c>
      <c r="F944" s="49" t="s">
        <v>3362</v>
      </c>
      <c r="G944" s="133">
        <v>2100</v>
      </c>
      <c r="H944" s="132" t="s">
        <v>135</v>
      </c>
      <c r="I944" s="31" t="s">
        <v>147</v>
      </c>
      <c r="J944" s="31" t="s">
        <v>147</v>
      </c>
    </row>
    <row r="945" ht="18.95" customHeight="1" spans="1:10">
      <c r="A945" s="127" t="s">
        <v>135</v>
      </c>
      <c r="B945" s="97" t="s">
        <v>135</v>
      </c>
      <c r="C945" s="469" t="s">
        <v>1790</v>
      </c>
      <c r="D945" s="90" t="s">
        <v>1796</v>
      </c>
      <c r="E945" s="97" t="s">
        <v>147</v>
      </c>
      <c r="F945" s="49" t="s">
        <v>3363</v>
      </c>
      <c r="G945" s="133">
        <v>0</v>
      </c>
      <c r="H945" s="132" t="s">
        <v>135</v>
      </c>
      <c r="I945" s="31" t="s">
        <v>2730</v>
      </c>
      <c r="J945" s="31" t="s">
        <v>147</v>
      </c>
    </row>
    <row r="946" ht="18.95" customHeight="1" spans="1:10">
      <c r="A946" s="127" t="s">
        <v>135</v>
      </c>
      <c r="B946" s="469" t="s">
        <v>1566</v>
      </c>
      <c r="C946" s="97"/>
      <c r="D946" s="468" t="s">
        <v>1798</v>
      </c>
      <c r="E946" s="97"/>
      <c r="F946" s="48" t="s">
        <v>3364</v>
      </c>
      <c r="G946" s="128">
        <v>0</v>
      </c>
      <c r="H946" s="129" t="s">
        <v>135</v>
      </c>
      <c r="I946" s="31" t="s">
        <v>2730</v>
      </c>
      <c r="J946" s="31" t="s">
        <v>147</v>
      </c>
    </row>
    <row r="947" ht="18.95" customHeight="1" spans="1:10">
      <c r="A947" s="127" t="s">
        <v>135</v>
      </c>
      <c r="B947" s="97" t="s">
        <v>135</v>
      </c>
      <c r="C947" s="469" t="s">
        <v>3365</v>
      </c>
      <c r="D947" s="90" t="s">
        <v>1800</v>
      </c>
      <c r="E947" s="97" t="s">
        <v>147</v>
      </c>
      <c r="F947" s="37" t="s">
        <v>3366</v>
      </c>
      <c r="G947" s="133">
        <v>0</v>
      </c>
      <c r="H947" s="132" t="s">
        <v>135</v>
      </c>
      <c r="I947" s="31" t="s">
        <v>2730</v>
      </c>
      <c r="J947" s="31" t="s">
        <v>147</v>
      </c>
    </row>
    <row r="948" ht="18.95" customHeight="1" spans="1:10">
      <c r="A948" s="127" t="s">
        <v>135</v>
      </c>
      <c r="B948" s="97" t="s">
        <v>135</v>
      </c>
      <c r="C948" s="469" t="s">
        <v>3365</v>
      </c>
      <c r="D948" s="90" t="s">
        <v>1802</v>
      </c>
      <c r="E948" s="97" t="s">
        <v>147</v>
      </c>
      <c r="F948" s="37" t="s">
        <v>3367</v>
      </c>
      <c r="G948" s="133">
        <v>0</v>
      </c>
      <c r="H948" s="132" t="s">
        <v>135</v>
      </c>
      <c r="I948" s="31" t="s">
        <v>2730</v>
      </c>
      <c r="J948" s="31" t="s">
        <v>147</v>
      </c>
    </row>
    <row r="949" ht="18.95" customHeight="1" spans="1:10">
      <c r="A949" s="127"/>
      <c r="B949" s="244"/>
      <c r="C949" s="469" t="s">
        <v>3365</v>
      </c>
      <c r="D949" s="468" t="s">
        <v>1804</v>
      </c>
      <c r="E949" s="97" t="s">
        <v>147</v>
      </c>
      <c r="F949" s="37" t="s">
        <v>3368</v>
      </c>
      <c r="G949" s="133">
        <v>0</v>
      </c>
      <c r="H949" s="132" t="s">
        <v>135</v>
      </c>
      <c r="I949" s="31" t="s">
        <v>2730</v>
      </c>
      <c r="J949" s="31" t="s">
        <v>147</v>
      </c>
    </row>
    <row r="950" ht="18.95" customHeight="1" spans="1:10">
      <c r="A950" s="127"/>
      <c r="B950" s="470" t="s">
        <v>1566</v>
      </c>
      <c r="C950" s="97"/>
      <c r="D950" s="96">
        <v>21399</v>
      </c>
      <c r="E950" s="97"/>
      <c r="F950" s="56" t="s">
        <v>3369</v>
      </c>
      <c r="G950" s="128">
        <v>46387</v>
      </c>
      <c r="H950" s="129">
        <v>0.962</v>
      </c>
      <c r="I950" s="31" t="s">
        <v>147</v>
      </c>
      <c r="J950" s="31" t="s">
        <v>147</v>
      </c>
    </row>
    <row r="951" ht="18.95" customHeight="1" spans="1:10">
      <c r="A951" s="127"/>
      <c r="B951" s="97"/>
      <c r="C951" s="96">
        <v>21399</v>
      </c>
      <c r="D951" s="96">
        <v>2139901</v>
      </c>
      <c r="E951" s="97" t="s">
        <v>147</v>
      </c>
      <c r="F951" s="51" t="s">
        <v>3370</v>
      </c>
      <c r="G951" s="133">
        <v>0</v>
      </c>
      <c r="H951" s="132" t="s">
        <v>135</v>
      </c>
      <c r="I951" s="31" t="s">
        <v>2730</v>
      </c>
      <c r="J951" s="31" t="s">
        <v>147</v>
      </c>
    </row>
    <row r="952" ht="18.95" customHeight="1" spans="1:10">
      <c r="A952" s="127"/>
      <c r="B952" s="97"/>
      <c r="C952" s="96">
        <v>21399</v>
      </c>
      <c r="D952" s="96">
        <v>2139999</v>
      </c>
      <c r="E952" s="97" t="s">
        <v>147</v>
      </c>
      <c r="F952" s="51" t="s">
        <v>3371</v>
      </c>
      <c r="G952" s="133">
        <v>46387</v>
      </c>
      <c r="H952" s="132">
        <v>0.962</v>
      </c>
      <c r="I952" s="31" t="s">
        <v>147</v>
      </c>
      <c r="J952" s="31" t="s">
        <v>147</v>
      </c>
    </row>
    <row r="953" ht="18.95" customHeight="1" spans="1:10">
      <c r="A953" s="127" t="s">
        <v>134</v>
      </c>
      <c r="B953" s="97" t="s">
        <v>135</v>
      </c>
      <c r="C953" s="97"/>
      <c r="D953" s="90" t="s">
        <v>1809</v>
      </c>
      <c r="E953" s="97"/>
      <c r="F953" s="48" t="s">
        <v>1810</v>
      </c>
      <c r="G953" s="128">
        <v>1065170</v>
      </c>
      <c r="H953" s="129">
        <v>0.023</v>
      </c>
      <c r="I953" s="31" t="s">
        <v>147</v>
      </c>
      <c r="J953" s="31" t="s">
        <v>147</v>
      </c>
    </row>
    <row r="954" ht="18.95" customHeight="1" spans="1:10">
      <c r="A954" s="127" t="s">
        <v>135</v>
      </c>
      <c r="B954" s="469" t="s">
        <v>1809</v>
      </c>
      <c r="C954" s="97"/>
      <c r="D954" s="468" t="s">
        <v>1811</v>
      </c>
      <c r="E954" s="97"/>
      <c r="F954" s="50" t="s">
        <v>3372</v>
      </c>
      <c r="G954" s="128">
        <v>946971</v>
      </c>
      <c r="H954" s="129">
        <v>0.037</v>
      </c>
      <c r="I954" s="31" t="s">
        <v>147</v>
      </c>
      <c r="J954" s="31" t="s">
        <v>147</v>
      </c>
    </row>
    <row r="955" ht="18.95" customHeight="1" spans="1:10">
      <c r="A955" s="127" t="s">
        <v>135</v>
      </c>
      <c r="B955" s="97" t="s">
        <v>135</v>
      </c>
      <c r="C955" s="469" t="s">
        <v>1811</v>
      </c>
      <c r="D955" s="90" t="s">
        <v>1813</v>
      </c>
      <c r="E955" s="97" t="s">
        <v>147</v>
      </c>
      <c r="F955" s="49" t="s">
        <v>3238</v>
      </c>
      <c r="G955" s="133">
        <v>2510</v>
      </c>
      <c r="H955" s="132">
        <v>0.383</v>
      </c>
      <c r="I955" s="31" t="s">
        <v>147</v>
      </c>
      <c r="J955" s="31" t="s">
        <v>2730</v>
      </c>
    </row>
    <row r="956" ht="18.95" customHeight="1" spans="1:10">
      <c r="A956" s="127" t="s">
        <v>135</v>
      </c>
      <c r="B956" s="97"/>
      <c r="C956" s="469" t="s">
        <v>1811</v>
      </c>
      <c r="D956" s="90" t="s">
        <v>1814</v>
      </c>
      <c r="E956" s="97" t="s">
        <v>147</v>
      </c>
      <c r="F956" s="49" t="s">
        <v>3239</v>
      </c>
      <c r="G956" s="133">
        <v>0</v>
      </c>
      <c r="H956" s="132">
        <v>-1</v>
      </c>
      <c r="I956" s="31" t="s">
        <v>2730</v>
      </c>
      <c r="J956" s="31" t="s">
        <v>2730</v>
      </c>
    </row>
    <row r="957" ht="18.95" customHeight="1" spans="1:10">
      <c r="A957" s="127" t="s">
        <v>135</v>
      </c>
      <c r="B957" s="97" t="s">
        <v>135</v>
      </c>
      <c r="C957" s="469" t="s">
        <v>1811</v>
      </c>
      <c r="D957" s="90" t="s">
        <v>1815</v>
      </c>
      <c r="E957" s="97" t="s">
        <v>147</v>
      </c>
      <c r="F957" s="49" t="s">
        <v>3240</v>
      </c>
      <c r="G957" s="133">
        <v>62</v>
      </c>
      <c r="H957" s="132">
        <v>-0.106</v>
      </c>
      <c r="I957" s="31" t="s">
        <v>147</v>
      </c>
      <c r="J957" s="31" t="s">
        <v>2730</v>
      </c>
    </row>
    <row r="958" ht="18.95" customHeight="1" spans="1:10">
      <c r="A958" s="127" t="s">
        <v>135</v>
      </c>
      <c r="B958" s="97" t="s">
        <v>135</v>
      </c>
      <c r="C958" s="469" t="s">
        <v>1811</v>
      </c>
      <c r="D958" s="90" t="s">
        <v>1816</v>
      </c>
      <c r="E958" s="97" t="s">
        <v>147</v>
      </c>
      <c r="F958" s="49" t="s">
        <v>3373</v>
      </c>
      <c r="G958" s="133">
        <v>95000</v>
      </c>
      <c r="H958" s="132">
        <v>0</v>
      </c>
      <c r="I958" s="31" t="s">
        <v>147</v>
      </c>
      <c r="J958" s="31" t="s">
        <v>2730</v>
      </c>
    </row>
    <row r="959" ht="18.95" customHeight="1" spans="1:10">
      <c r="A959" s="127"/>
      <c r="B959" s="97"/>
      <c r="C959" s="469" t="s">
        <v>1811</v>
      </c>
      <c r="D959" s="90" t="s">
        <v>1818</v>
      </c>
      <c r="E959" s="97" t="s">
        <v>147</v>
      </c>
      <c r="F959" s="49" t="s">
        <v>3374</v>
      </c>
      <c r="G959" s="133">
        <v>0</v>
      </c>
      <c r="H959" s="129" t="s">
        <v>135</v>
      </c>
      <c r="I959" s="31" t="s">
        <v>2730</v>
      </c>
      <c r="J959" s="31" t="s">
        <v>2730</v>
      </c>
    </row>
    <row r="960" ht="18.95" customHeight="1" spans="1:10">
      <c r="A960" s="127"/>
      <c r="B960" s="97"/>
      <c r="C960" s="469" t="s">
        <v>1811</v>
      </c>
      <c r="D960" s="90" t="s">
        <v>1820</v>
      </c>
      <c r="E960" s="97" t="s">
        <v>147</v>
      </c>
      <c r="F960" s="49" t="s">
        <v>3375</v>
      </c>
      <c r="G960" s="133">
        <v>364540</v>
      </c>
      <c r="H960" s="132">
        <v>0.314</v>
      </c>
      <c r="I960" s="31" t="s">
        <v>147</v>
      </c>
      <c r="J960" s="31" t="s">
        <v>2730</v>
      </c>
    </row>
    <row r="961" ht="18.95" customHeight="1" spans="1:10">
      <c r="A961" s="127" t="s">
        <v>135</v>
      </c>
      <c r="B961" s="97" t="s">
        <v>135</v>
      </c>
      <c r="C961" s="469" t="s">
        <v>1811</v>
      </c>
      <c r="D961" s="90" t="s">
        <v>1822</v>
      </c>
      <c r="E961" s="97" t="s">
        <v>147</v>
      </c>
      <c r="F961" s="49" t="s">
        <v>3376</v>
      </c>
      <c r="G961" s="133">
        <v>0</v>
      </c>
      <c r="H961" s="132" t="s">
        <v>135</v>
      </c>
      <c r="I961" s="31" t="s">
        <v>2730</v>
      </c>
      <c r="J961" s="31" t="s">
        <v>2730</v>
      </c>
    </row>
    <row r="962" ht="18.95" customHeight="1" spans="1:10">
      <c r="A962" s="127" t="s">
        <v>135</v>
      </c>
      <c r="B962" s="97" t="s">
        <v>135</v>
      </c>
      <c r="C962" s="469" t="s">
        <v>1811</v>
      </c>
      <c r="D962" s="90" t="s">
        <v>1824</v>
      </c>
      <c r="E962" s="97" t="s">
        <v>147</v>
      </c>
      <c r="F962" s="49" t="s">
        <v>3377</v>
      </c>
      <c r="G962" s="133">
        <v>42442</v>
      </c>
      <c r="H962" s="132">
        <v>0.107</v>
      </c>
      <c r="I962" s="31" t="s">
        <v>147</v>
      </c>
      <c r="J962" s="31" t="s">
        <v>2730</v>
      </c>
    </row>
    <row r="963" ht="18.95" customHeight="1" spans="1:10">
      <c r="A963" s="127" t="s">
        <v>135</v>
      </c>
      <c r="B963" s="97" t="s">
        <v>135</v>
      </c>
      <c r="C963" s="469" t="s">
        <v>1811</v>
      </c>
      <c r="D963" s="90" t="s">
        <v>1826</v>
      </c>
      <c r="E963" s="97" t="s">
        <v>147</v>
      </c>
      <c r="F963" s="49" t="s">
        <v>3378</v>
      </c>
      <c r="G963" s="133">
        <v>815</v>
      </c>
      <c r="H963" s="132" t="s">
        <v>135</v>
      </c>
      <c r="I963" s="31" t="s">
        <v>147</v>
      </c>
      <c r="J963" s="31" t="s">
        <v>2730</v>
      </c>
    </row>
    <row r="964" ht="18.95" customHeight="1" spans="1:10">
      <c r="A964" s="127" t="s">
        <v>135</v>
      </c>
      <c r="B964" s="97" t="s">
        <v>135</v>
      </c>
      <c r="C964" s="469" t="s">
        <v>1811</v>
      </c>
      <c r="D964" s="90" t="s">
        <v>1828</v>
      </c>
      <c r="E964" s="97" t="s">
        <v>147</v>
      </c>
      <c r="F964" s="49" t="s">
        <v>3379</v>
      </c>
      <c r="G964" s="133">
        <v>7367</v>
      </c>
      <c r="H964" s="132">
        <v>0.018</v>
      </c>
      <c r="I964" s="31" t="s">
        <v>147</v>
      </c>
      <c r="J964" s="31" t="s">
        <v>2730</v>
      </c>
    </row>
    <row r="965" ht="18.95" customHeight="1" spans="1:10">
      <c r="A965" s="127" t="s">
        <v>135</v>
      </c>
      <c r="B965" s="97" t="s">
        <v>135</v>
      </c>
      <c r="C965" s="469" t="s">
        <v>1811</v>
      </c>
      <c r="D965" s="90" t="s">
        <v>1830</v>
      </c>
      <c r="E965" s="97" t="s">
        <v>147</v>
      </c>
      <c r="F965" s="49" t="s">
        <v>3380</v>
      </c>
      <c r="G965" s="133">
        <v>22445</v>
      </c>
      <c r="H965" s="132">
        <v>0.695</v>
      </c>
      <c r="I965" s="31" t="s">
        <v>147</v>
      </c>
      <c r="J965" s="31" t="s">
        <v>2730</v>
      </c>
    </row>
    <row r="966" ht="18.95" customHeight="1" spans="1:10">
      <c r="A966" s="127" t="s">
        <v>135</v>
      </c>
      <c r="B966" s="97" t="s">
        <v>135</v>
      </c>
      <c r="C966" s="469" t="s">
        <v>1811</v>
      </c>
      <c r="D966" s="90" t="s">
        <v>1832</v>
      </c>
      <c r="E966" s="97" t="s">
        <v>147</v>
      </c>
      <c r="F966" s="49" t="s">
        <v>3381</v>
      </c>
      <c r="G966" s="133">
        <v>63244</v>
      </c>
      <c r="H966" s="132">
        <v>0.38</v>
      </c>
      <c r="I966" s="31" t="s">
        <v>147</v>
      </c>
      <c r="J966" s="31" t="s">
        <v>2730</v>
      </c>
    </row>
    <row r="967" ht="18.95" customHeight="1" spans="1:10">
      <c r="A967" s="127" t="s">
        <v>135</v>
      </c>
      <c r="B967" s="97" t="s">
        <v>135</v>
      </c>
      <c r="C967" s="469" t="s">
        <v>1811</v>
      </c>
      <c r="D967" s="90" t="s">
        <v>1834</v>
      </c>
      <c r="E967" s="97" t="s">
        <v>147</v>
      </c>
      <c r="F967" s="49" t="s">
        <v>3382</v>
      </c>
      <c r="G967" s="133">
        <v>2000</v>
      </c>
      <c r="H967" s="132" t="s">
        <v>135</v>
      </c>
      <c r="I967" s="31" t="s">
        <v>147</v>
      </c>
      <c r="J967" s="31" t="s">
        <v>2730</v>
      </c>
    </row>
    <row r="968" ht="18.95" customHeight="1" spans="1:10">
      <c r="A968" s="127" t="s">
        <v>135</v>
      </c>
      <c r="B968" s="97" t="s">
        <v>135</v>
      </c>
      <c r="C968" s="469" t="s">
        <v>1811</v>
      </c>
      <c r="D968" s="90" t="s">
        <v>1836</v>
      </c>
      <c r="E968" s="97" t="s">
        <v>147</v>
      </c>
      <c r="F968" s="49" t="s">
        <v>3383</v>
      </c>
      <c r="G968" s="133">
        <v>0</v>
      </c>
      <c r="H968" s="132" t="s">
        <v>135</v>
      </c>
      <c r="I968" s="31" t="s">
        <v>2730</v>
      </c>
      <c r="J968" s="31" t="s">
        <v>2730</v>
      </c>
    </row>
    <row r="969" ht="18.95" customHeight="1" spans="1:10">
      <c r="A969" s="127" t="s">
        <v>135</v>
      </c>
      <c r="B969" s="97" t="s">
        <v>135</v>
      </c>
      <c r="C969" s="469" t="s">
        <v>1811</v>
      </c>
      <c r="D969" s="90" t="s">
        <v>1838</v>
      </c>
      <c r="E969" s="97" t="s">
        <v>147</v>
      </c>
      <c r="F969" s="49" t="s">
        <v>3384</v>
      </c>
      <c r="G969" s="133">
        <v>4150</v>
      </c>
      <c r="H969" s="132" t="s">
        <v>135</v>
      </c>
      <c r="I969" s="31" t="s">
        <v>147</v>
      </c>
      <c r="J969" s="31" t="s">
        <v>2730</v>
      </c>
    </row>
    <row r="970" ht="18.95" customHeight="1" spans="1:10">
      <c r="A970" s="127" t="s">
        <v>135</v>
      </c>
      <c r="B970" s="97" t="s">
        <v>135</v>
      </c>
      <c r="C970" s="469" t="s">
        <v>1811</v>
      </c>
      <c r="D970" s="90" t="s">
        <v>1840</v>
      </c>
      <c r="E970" s="97" t="s">
        <v>147</v>
      </c>
      <c r="F970" s="49" t="s">
        <v>3385</v>
      </c>
      <c r="G970" s="133">
        <v>2474</v>
      </c>
      <c r="H970" s="132" t="s">
        <v>135</v>
      </c>
      <c r="I970" s="31" t="s">
        <v>147</v>
      </c>
      <c r="J970" s="31" t="s">
        <v>2730</v>
      </c>
    </row>
    <row r="971" ht="18.95" customHeight="1" spans="1:10">
      <c r="A971" s="127" t="s">
        <v>135</v>
      </c>
      <c r="B971" s="97" t="s">
        <v>135</v>
      </c>
      <c r="C971" s="469" t="s">
        <v>1811</v>
      </c>
      <c r="D971" s="90" t="s">
        <v>1842</v>
      </c>
      <c r="E971" s="97" t="s">
        <v>147</v>
      </c>
      <c r="F971" s="49" t="s">
        <v>3386</v>
      </c>
      <c r="G971" s="133">
        <v>0</v>
      </c>
      <c r="H971" s="132" t="s">
        <v>135</v>
      </c>
      <c r="I971" s="31" t="s">
        <v>2730</v>
      </c>
      <c r="J971" s="31" t="s">
        <v>2730</v>
      </c>
    </row>
    <row r="972" ht="18.95" customHeight="1" spans="1:10">
      <c r="A972" s="127" t="s">
        <v>135</v>
      </c>
      <c r="B972" s="97" t="s">
        <v>135</v>
      </c>
      <c r="C972" s="469" t="s">
        <v>1811</v>
      </c>
      <c r="D972" s="90" t="s">
        <v>1844</v>
      </c>
      <c r="E972" s="97" t="s">
        <v>147</v>
      </c>
      <c r="F972" s="49" t="s">
        <v>3387</v>
      </c>
      <c r="G972" s="133">
        <v>0</v>
      </c>
      <c r="H972" s="132" t="s">
        <v>135</v>
      </c>
      <c r="I972" s="31" t="s">
        <v>2730</v>
      </c>
      <c r="J972" s="31" t="s">
        <v>2730</v>
      </c>
    </row>
    <row r="973" ht="18.95" customHeight="1" spans="1:10">
      <c r="A973" s="127" t="s">
        <v>135</v>
      </c>
      <c r="B973" s="97" t="s">
        <v>135</v>
      </c>
      <c r="C973" s="469" t="s">
        <v>1811</v>
      </c>
      <c r="D973" s="90" t="s">
        <v>1846</v>
      </c>
      <c r="E973" s="97" t="s">
        <v>147</v>
      </c>
      <c r="F973" s="49" t="s">
        <v>3388</v>
      </c>
      <c r="G973" s="133">
        <v>379</v>
      </c>
      <c r="H973" s="132">
        <v>5.048</v>
      </c>
      <c r="I973" s="31" t="s">
        <v>147</v>
      </c>
      <c r="J973" s="31" t="s">
        <v>2730</v>
      </c>
    </row>
    <row r="974" ht="18.95" customHeight="1" spans="1:10">
      <c r="A974" s="127" t="s">
        <v>135</v>
      </c>
      <c r="B974" s="97" t="s">
        <v>135</v>
      </c>
      <c r="C974" s="469" t="s">
        <v>1811</v>
      </c>
      <c r="D974" s="90" t="s">
        <v>1848</v>
      </c>
      <c r="E974" s="97" t="s">
        <v>147</v>
      </c>
      <c r="F974" s="49" t="s">
        <v>3389</v>
      </c>
      <c r="G974" s="133">
        <v>0</v>
      </c>
      <c r="H974" s="132" t="s">
        <v>135</v>
      </c>
      <c r="I974" s="31" t="s">
        <v>2730</v>
      </c>
      <c r="J974" s="31" t="s">
        <v>2730</v>
      </c>
    </row>
    <row r="975" ht="18.95" customHeight="1" spans="1:10">
      <c r="A975" s="127" t="s">
        <v>135</v>
      </c>
      <c r="B975" s="97" t="s">
        <v>135</v>
      </c>
      <c r="C975" s="469" t="s">
        <v>1811</v>
      </c>
      <c r="D975" s="90" t="s">
        <v>1850</v>
      </c>
      <c r="E975" s="97" t="s">
        <v>147</v>
      </c>
      <c r="F975" s="49" t="s">
        <v>3390</v>
      </c>
      <c r="G975" s="133">
        <v>0</v>
      </c>
      <c r="H975" s="132" t="s">
        <v>135</v>
      </c>
      <c r="I975" s="31" t="s">
        <v>2730</v>
      </c>
      <c r="J975" s="31" t="s">
        <v>2730</v>
      </c>
    </row>
    <row r="976" ht="18.95" customHeight="1" spans="1:10">
      <c r="A976" s="127" t="s">
        <v>135</v>
      </c>
      <c r="B976" s="97" t="s">
        <v>135</v>
      </c>
      <c r="C976" s="469" t="s">
        <v>1811</v>
      </c>
      <c r="D976" s="90" t="s">
        <v>1852</v>
      </c>
      <c r="E976" s="97" t="s">
        <v>147</v>
      </c>
      <c r="F976" s="49" t="s">
        <v>3391</v>
      </c>
      <c r="G976" s="133">
        <v>0</v>
      </c>
      <c r="H976" s="132" t="s">
        <v>135</v>
      </c>
      <c r="I976" s="31" t="s">
        <v>2730</v>
      </c>
      <c r="J976" s="31" t="s">
        <v>2730</v>
      </c>
    </row>
    <row r="977" ht="18.95" customHeight="1" spans="1:10">
      <c r="A977" s="127" t="s">
        <v>135</v>
      </c>
      <c r="B977" s="97" t="s">
        <v>135</v>
      </c>
      <c r="C977" s="469" t="s">
        <v>1811</v>
      </c>
      <c r="D977" s="90" t="s">
        <v>1854</v>
      </c>
      <c r="E977" s="97" t="s">
        <v>147</v>
      </c>
      <c r="F977" s="49" t="s">
        <v>3392</v>
      </c>
      <c r="G977" s="133">
        <v>0</v>
      </c>
      <c r="H977" s="132" t="s">
        <v>135</v>
      </c>
      <c r="I977" s="31" t="s">
        <v>2730</v>
      </c>
      <c r="J977" s="31" t="s">
        <v>2730</v>
      </c>
    </row>
    <row r="978" ht="18.95" customHeight="1" spans="1:10">
      <c r="A978" s="127" t="s">
        <v>135</v>
      </c>
      <c r="B978" s="97" t="s">
        <v>135</v>
      </c>
      <c r="C978" s="469" t="s">
        <v>1811</v>
      </c>
      <c r="D978" s="90" t="s">
        <v>1856</v>
      </c>
      <c r="E978" s="97" t="s">
        <v>147</v>
      </c>
      <c r="F978" s="49" t="s">
        <v>3393</v>
      </c>
      <c r="G978" s="133">
        <v>50</v>
      </c>
      <c r="H978" s="132">
        <v>1.174</v>
      </c>
      <c r="I978" s="31" t="s">
        <v>147</v>
      </c>
      <c r="J978" s="31" t="s">
        <v>2730</v>
      </c>
    </row>
    <row r="979" ht="18.95" customHeight="1" spans="1:10">
      <c r="A979" s="127" t="s">
        <v>135</v>
      </c>
      <c r="B979" s="97" t="s">
        <v>135</v>
      </c>
      <c r="C979" s="469" t="s">
        <v>1811</v>
      </c>
      <c r="D979" s="90" t="s">
        <v>1858</v>
      </c>
      <c r="E979" s="97" t="s">
        <v>147</v>
      </c>
      <c r="F979" s="49" t="s">
        <v>3394</v>
      </c>
      <c r="G979" s="133">
        <v>0</v>
      </c>
      <c r="H979" s="132" t="s">
        <v>135</v>
      </c>
      <c r="I979" s="31" t="s">
        <v>2730</v>
      </c>
      <c r="J979" s="31" t="s">
        <v>2730</v>
      </c>
    </row>
    <row r="980" ht="18.95" customHeight="1" spans="1:10">
      <c r="A980" s="127" t="s">
        <v>135</v>
      </c>
      <c r="B980" s="97" t="s">
        <v>135</v>
      </c>
      <c r="C980" s="469" t="s">
        <v>1811</v>
      </c>
      <c r="D980" s="90" t="s">
        <v>1860</v>
      </c>
      <c r="E980" s="97" t="s">
        <v>147</v>
      </c>
      <c r="F980" s="49" t="s">
        <v>3395</v>
      </c>
      <c r="G980" s="133">
        <v>0</v>
      </c>
      <c r="H980" s="132" t="s">
        <v>135</v>
      </c>
      <c r="I980" s="31" t="s">
        <v>2730</v>
      </c>
      <c r="J980" s="31" t="s">
        <v>2730</v>
      </c>
    </row>
    <row r="981" ht="18.95" customHeight="1" spans="1:10">
      <c r="A981" s="127" t="s">
        <v>135</v>
      </c>
      <c r="B981" s="97" t="s">
        <v>135</v>
      </c>
      <c r="C981" s="469" t="s">
        <v>1811</v>
      </c>
      <c r="D981" s="90" t="s">
        <v>1862</v>
      </c>
      <c r="E981" s="97" t="s">
        <v>147</v>
      </c>
      <c r="F981" s="49" t="s">
        <v>3396</v>
      </c>
      <c r="G981" s="133">
        <v>10000</v>
      </c>
      <c r="H981" s="132">
        <v>0</v>
      </c>
      <c r="I981" s="31" t="s">
        <v>147</v>
      </c>
      <c r="J981" s="31" t="s">
        <v>2730</v>
      </c>
    </row>
    <row r="982" ht="18.95" customHeight="1" spans="1:10">
      <c r="A982" s="127" t="s">
        <v>135</v>
      </c>
      <c r="B982" s="97" t="s">
        <v>135</v>
      </c>
      <c r="C982" s="469" t="s">
        <v>1811</v>
      </c>
      <c r="D982" s="90" t="s">
        <v>1864</v>
      </c>
      <c r="E982" s="97" t="s">
        <v>147</v>
      </c>
      <c r="F982" s="49" t="s">
        <v>3397</v>
      </c>
      <c r="G982" s="133">
        <v>233555</v>
      </c>
      <c r="H982" s="132">
        <v>0.03</v>
      </c>
      <c r="I982" s="31" t="s">
        <v>147</v>
      </c>
      <c r="J982" s="31" t="s">
        <v>2730</v>
      </c>
    </row>
    <row r="983" ht="18.95" customHeight="1" spans="1:10">
      <c r="A983" s="127" t="s">
        <v>135</v>
      </c>
      <c r="B983" s="97" t="s">
        <v>135</v>
      </c>
      <c r="C983" s="469" t="s">
        <v>1811</v>
      </c>
      <c r="D983" s="90" t="s">
        <v>1866</v>
      </c>
      <c r="E983" s="97" t="s">
        <v>147</v>
      </c>
      <c r="F983" s="49" t="s">
        <v>3398</v>
      </c>
      <c r="G983" s="133">
        <v>95938</v>
      </c>
      <c r="H983" s="132">
        <v>-0.514</v>
      </c>
      <c r="I983" s="31" t="s">
        <v>147</v>
      </c>
      <c r="J983" s="31" t="s">
        <v>2730</v>
      </c>
    </row>
    <row r="984" ht="18.95" customHeight="1" spans="1:10">
      <c r="A984" s="127" t="s">
        <v>135</v>
      </c>
      <c r="B984" s="469" t="s">
        <v>1809</v>
      </c>
      <c r="C984" s="97"/>
      <c r="D984" s="90" t="s">
        <v>1868</v>
      </c>
      <c r="E984" s="97"/>
      <c r="F984" s="50" t="s">
        <v>3399</v>
      </c>
      <c r="G984" s="128">
        <v>112531</v>
      </c>
      <c r="H984" s="129">
        <v>-0.074</v>
      </c>
      <c r="I984" s="31" t="s">
        <v>147</v>
      </c>
      <c r="J984" s="31" t="s">
        <v>147</v>
      </c>
    </row>
    <row r="985" ht="18.95" customHeight="1" spans="1:10">
      <c r="A985" s="127" t="s">
        <v>135</v>
      </c>
      <c r="B985" s="97" t="s">
        <v>135</v>
      </c>
      <c r="C985" s="469" t="s">
        <v>1868</v>
      </c>
      <c r="D985" s="90" t="s">
        <v>1870</v>
      </c>
      <c r="E985" s="97" t="s">
        <v>147</v>
      </c>
      <c r="F985" s="49" t="s">
        <v>3238</v>
      </c>
      <c r="G985" s="133">
        <v>0</v>
      </c>
      <c r="H985" s="132" t="s">
        <v>135</v>
      </c>
      <c r="I985" s="31" t="s">
        <v>2730</v>
      </c>
      <c r="J985" s="31" t="s">
        <v>2730</v>
      </c>
    </row>
    <row r="986" ht="18.95" customHeight="1" spans="1:10">
      <c r="A986" s="127" t="s">
        <v>135</v>
      </c>
      <c r="B986" s="97" t="s">
        <v>135</v>
      </c>
      <c r="C986" s="469" t="s">
        <v>1868</v>
      </c>
      <c r="D986" s="90" t="s">
        <v>1871</v>
      </c>
      <c r="E986" s="97" t="s">
        <v>147</v>
      </c>
      <c r="F986" s="49" t="s">
        <v>3239</v>
      </c>
      <c r="G986" s="133">
        <v>0</v>
      </c>
      <c r="H986" s="132" t="s">
        <v>135</v>
      </c>
      <c r="I986" s="31" t="s">
        <v>2730</v>
      </c>
      <c r="J986" s="31" t="s">
        <v>2730</v>
      </c>
    </row>
    <row r="987" ht="18.95" customHeight="1" spans="1:10">
      <c r="A987" s="127" t="s">
        <v>135</v>
      </c>
      <c r="B987" s="97" t="s">
        <v>135</v>
      </c>
      <c r="C987" s="469" t="s">
        <v>1868</v>
      </c>
      <c r="D987" s="90" t="s">
        <v>1872</v>
      </c>
      <c r="E987" s="97" t="s">
        <v>147</v>
      </c>
      <c r="F987" s="49" t="s">
        <v>3240</v>
      </c>
      <c r="G987" s="133">
        <v>0</v>
      </c>
      <c r="H987" s="132" t="s">
        <v>135</v>
      </c>
      <c r="I987" s="31" t="s">
        <v>2730</v>
      </c>
      <c r="J987" s="31" t="s">
        <v>2730</v>
      </c>
    </row>
    <row r="988" ht="18.95" customHeight="1" spans="1:10">
      <c r="A988" s="127" t="s">
        <v>135</v>
      </c>
      <c r="B988" s="97" t="s">
        <v>135</v>
      </c>
      <c r="C988" s="469" t="s">
        <v>1868</v>
      </c>
      <c r="D988" s="90" t="s">
        <v>1873</v>
      </c>
      <c r="E988" s="97" t="s">
        <v>147</v>
      </c>
      <c r="F988" s="49" t="s">
        <v>3400</v>
      </c>
      <c r="G988" s="133">
        <v>110331</v>
      </c>
      <c r="H988" s="132">
        <v>-0.075</v>
      </c>
      <c r="I988" s="31" t="s">
        <v>147</v>
      </c>
      <c r="J988" s="31" t="s">
        <v>2730</v>
      </c>
    </row>
    <row r="989" ht="18.95" customHeight="1" spans="1:10">
      <c r="A989" s="127" t="s">
        <v>135</v>
      </c>
      <c r="B989" s="97" t="s">
        <v>135</v>
      </c>
      <c r="C989" s="469" t="s">
        <v>1868</v>
      </c>
      <c r="D989" s="90" t="s">
        <v>1875</v>
      </c>
      <c r="E989" s="97" t="s">
        <v>147</v>
      </c>
      <c r="F989" s="49" t="s">
        <v>3401</v>
      </c>
      <c r="G989" s="133">
        <v>0</v>
      </c>
      <c r="H989" s="132" t="s">
        <v>135</v>
      </c>
      <c r="I989" s="31" t="s">
        <v>2730</v>
      </c>
      <c r="J989" s="31" t="s">
        <v>2730</v>
      </c>
    </row>
    <row r="990" ht="18.95" customHeight="1" spans="1:10">
      <c r="A990" s="127" t="s">
        <v>135</v>
      </c>
      <c r="B990" s="97"/>
      <c r="C990" s="469" t="s">
        <v>1868</v>
      </c>
      <c r="D990" s="90" t="s">
        <v>1877</v>
      </c>
      <c r="E990" s="97" t="s">
        <v>147</v>
      </c>
      <c r="F990" s="49" t="s">
        <v>3402</v>
      </c>
      <c r="G990" s="133">
        <v>2200</v>
      </c>
      <c r="H990" s="132">
        <v>0</v>
      </c>
      <c r="I990" s="31" t="s">
        <v>147</v>
      </c>
      <c r="J990" s="31" t="s">
        <v>2730</v>
      </c>
    </row>
    <row r="991" ht="18.95" customHeight="1" spans="1:10">
      <c r="A991" s="127" t="s">
        <v>135</v>
      </c>
      <c r="B991" s="97" t="s">
        <v>135</v>
      </c>
      <c r="C991" s="469" t="s">
        <v>1868</v>
      </c>
      <c r="D991" s="90" t="s">
        <v>1879</v>
      </c>
      <c r="E991" s="97" t="s">
        <v>147</v>
      </c>
      <c r="F991" s="49" t="s">
        <v>3403</v>
      </c>
      <c r="G991" s="133">
        <v>0</v>
      </c>
      <c r="H991" s="132" t="s">
        <v>135</v>
      </c>
      <c r="I991" s="31" t="s">
        <v>2730</v>
      </c>
      <c r="J991" s="31" t="s">
        <v>2730</v>
      </c>
    </row>
    <row r="992" ht="18.95" customHeight="1" spans="1:10">
      <c r="A992" s="127" t="s">
        <v>135</v>
      </c>
      <c r="B992" s="97" t="s">
        <v>135</v>
      </c>
      <c r="C992" s="469" t="s">
        <v>1868</v>
      </c>
      <c r="D992" s="90" t="s">
        <v>1881</v>
      </c>
      <c r="E992" s="97" t="s">
        <v>147</v>
      </c>
      <c r="F992" s="49" t="s">
        <v>3404</v>
      </c>
      <c r="G992" s="133">
        <v>0</v>
      </c>
      <c r="H992" s="132" t="s">
        <v>135</v>
      </c>
      <c r="I992" s="31" t="s">
        <v>2730</v>
      </c>
      <c r="J992" s="31" t="s">
        <v>2730</v>
      </c>
    </row>
    <row r="993" ht="18.95" customHeight="1" spans="1:10">
      <c r="A993" s="127"/>
      <c r="B993" s="97"/>
      <c r="C993" s="469" t="s">
        <v>1868</v>
      </c>
      <c r="D993" s="468" t="s">
        <v>1883</v>
      </c>
      <c r="E993" s="97" t="s">
        <v>147</v>
      </c>
      <c r="F993" s="49" t="s">
        <v>3405</v>
      </c>
      <c r="G993" s="131">
        <v>0</v>
      </c>
      <c r="H993" s="132" t="s">
        <v>135</v>
      </c>
      <c r="I993" s="31" t="s">
        <v>2730</v>
      </c>
      <c r="J993" s="31" t="s">
        <v>2730</v>
      </c>
    </row>
    <row r="994" ht="18.95" customHeight="1" spans="1:10">
      <c r="A994" s="127" t="s">
        <v>135</v>
      </c>
      <c r="B994" s="469" t="s">
        <v>1809</v>
      </c>
      <c r="C994" s="97"/>
      <c r="D994" s="90" t="s">
        <v>1885</v>
      </c>
      <c r="E994" s="97"/>
      <c r="F994" s="50" t="s">
        <v>3406</v>
      </c>
      <c r="G994" s="128">
        <v>120</v>
      </c>
      <c r="H994" s="129">
        <v>-0.982</v>
      </c>
      <c r="I994" s="31" t="s">
        <v>147</v>
      </c>
      <c r="J994" s="31" t="s">
        <v>147</v>
      </c>
    </row>
    <row r="995" ht="18.95" customHeight="1" spans="1:10">
      <c r="A995" s="127" t="s">
        <v>135</v>
      </c>
      <c r="B995" s="97" t="s">
        <v>135</v>
      </c>
      <c r="C995" s="469" t="s">
        <v>1885</v>
      </c>
      <c r="D995" s="90" t="s">
        <v>1887</v>
      </c>
      <c r="E995" s="97" t="s">
        <v>147</v>
      </c>
      <c r="F995" s="49" t="s">
        <v>3238</v>
      </c>
      <c r="G995" s="133">
        <v>0</v>
      </c>
      <c r="H995" s="132" t="s">
        <v>135</v>
      </c>
      <c r="I995" s="31" t="s">
        <v>2730</v>
      </c>
      <c r="J995" s="31" t="s">
        <v>2730</v>
      </c>
    </row>
    <row r="996" ht="18.95" customHeight="1" spans="1:10">
      <c r="A996" s="127" t="s">
        <v>135</v>
      </c>
      <c r="B996" s="97" t="s">
        <v>135</v>
      </c>
      <c r="C996" s="469" t="s">
        <v>1885</v>
      </c>
      <c r="D996" s="90" t="s">
        <v>1888</v>
      </c>
      <c r="E996" s="97" t="s">
        <v>147</v>
      </c>
      <c r="F996" s="49" t="s">
        <v>3239</v>
      </c>
      <c r="G996" s="133">
        <v>0</v>
      </c>
      <c r="H996" s="132" t="s">
        <v>135</v>
      </c>
      <c r="I996" s="31" t="s">
        <v>2730</v>
      </c>
      <c r="J996" s="31" t="s">
        <v>2730</v>
      </c>
    </row>
    <row r="997" ht="18.95" customHeight="1" spans="1:10">
      <c r="A997" s="127" t="s">
        <v>135</v>
      </c>
      <c r="B997" s="97" t="s">
        <v>135</v>
      </c>
      <c r="C997" s="469" t="s">
        <v>1885</v>
      </c>
      <c r="D997" s="90" t="s">
        <v>1889</v>
      </c>
      <c r="E997" s="97" t="s">
        <v>147</v>
      </c>
      <c r="F997" s="49" t="s">
        <v>3240</v>
      </c>
      <c r="G997" s="133">
        <v>0</v>
      </c>
      <c r="H997" s="132" t="s">
        <v>135</v>
      </c>
      <c r="I997" s="31" t="s">
        <v>2730</v>
      </c>
      <c r="J997" s="31" t="s">
        <v>2730</v>
      </c>
    </row>
    <row r="998" ht="18.95" customHeight="1" spans="1:10">
      <c r="A998" s="127" t="s">
        <v>135</v>
      </c>
      <c r="B998" s="97" t="s">
        <v>135</v>
      </c>
      <c r="C998" s="469" t="s">
        <v>1885</v>
      </c>
      <c r="D998" s="90" t="s">
        <v>1890</v>
      </c>
      <c r="E998" s="97" t="s">
        <v>147</v>
      </c>
      <c r="F998" s="49" t="s">
        <v>3407</v>
      </c>
      <c r="G998" s="133">
        <v>0</v>
      </c>
      <c r="H998" s="132">
        <v>-1</v>
      </c>
      <c r="I998" s="31" t="s">
        <v>2730</v>
      </c>
      <c r="J998" s="31" t="s">
        <v>2730</v>
      </c>
    </row>
    <row r="999" ht="18.95" customHeight="1" spans="1:10">
      <c r="A999" s="127" t="s">
        <v>135</v>
      </c>
      <c r="B999" s="97" t="s">
        <v>135</v>
      </c>
      <c r="C999" s="469" t="s">
        <v>1885</v>
      </c>
      <c r="D999" s="90" t="s">
        <v>1892</v>
      </c>
      <c r="E999" s="97" t="s">
        <v>147</v>
      </c>
      <c r="F999" s="49" t="s">
        <v>3408</v>
      </c>
      <c r="G999" s="133">
        <v>0</v>
      </c>
      <c r="H999" s="132" t="s">
        <v>135</v>
      </c>
      <c r="I999" s="31" t="s">
        <v>2730</v>
      </c>
      <c r="J999" s="31" t="s">
        <v>2730</v>
      </c>
    </row>
    <row r="1000" ht="18.95" customHeight="1" spans="1:10">
      <c r="A1000" s="127" t="s">
        <v>135</v>
      </c>
      <c r="B1000" s="97"/>
      <c r="C1000" s="469" t="s">
        <v>1885</v>
      </c>
      <c r="D1000" s="90" t="s">
        <v>1894</v>
      </c>
      <c r="E1000" s="97" t="s">
        <v>147</v>
      </c>
      <c r="F1000" s="49" t="s">
        <v>3409</v>
      </c>
      <c r="G1000" s="133">
        <v>0</v>
      </c>
      <c r="H1000" s="132" t="s">
        <v>135</v>
      </c>
      <c r="I1000" s="31" t="s">
        <v>2730</v>
      </c>
      <c r="J1000" s="31" t="s">
        <v>2730</v>
      </c>
    </row>
    <row r="1001" ht="18.95" customHeight="1" spans="1:10">
      <c r="A1001" s="127" t="s">
        <v>135</v>
      </c>
      <c r="B1001" s="97" t="s">
        <v>135</v>
      </c>
      <c r="C1001" s="469" t="s">
        <v>1885</v>
      </c>
      <c r="D1001" s="90" t="s">
        <v>1896</v>
      </c>
      <c r="E1001" s="97" t="s">
        <v>147</v>
      </c>
      <c r="F1001" s="49" t="s">
        <v>3410</v>
      </c>
      <c r="G1001" s="133">
        <v>120</v>
      </c>
      <c r="H1001" s="132" t="s">
        <v>135</v>
      </c>
      <c r="I1001" s="31" t="s">
        <v>147</v>
      </c>
      <c r="J1001" s="31" t="s">
        <v>2730</v>
      </c>
    </row>
    <row r="1002" ht="18.95" customHeight="1" spans="1:10">
      <c r="A1002" s="127" t="s">
        <v>135</v>
      </c>
      <c r="B1002" s="97" t="s">
        <v>135</v>
      </c>
      <c r="C1002" s="469" t="s">
        <v>1885</v>
      </c>
      <c r="D1002" s="90" t="s">
        <v>1898</v>
      </c>
      <c r="E1002" s="97" t="s">
        <v>147</v>
      </c>
      <c r="F1002" s="49" t="s">
        <v>3411</v>
      </c>
      <c r="G1002" s="133">
        <v>0</v>
      </c>
      <c r="H1002" s="132" t="s">
        <v>135</v>
      </c>
      <c r="I1002" s="31" t="s">
        <v>2730</v>
      </c>
      <c r="J1002" s="31" t="s">
        <v>2730</v>
      </c>
    </row>
    <row r="1003" ht="18.95" customHeight="1" spans="1:10">
      <c r="A1003" s="127" t="s">
        <v>135</v>
      </c>
      <c r="B1003" s="97" t="s">
        <v>135</v>
      </c>
      <c r="C1003" s="469" t="s">
        <v>1885</v>
      </c>
      <c r="D1003" s="90" t="s">
        <v>1900</v>
      </c>
      <c r="E1003" s="97" t="s">
        <v>147</v>
      </c>
      <c r="F1003" s="49" t="s">
        <v>3412</v>
      </c>
      <c r="G1003" s="133">
        <v>0</v>
      </c>
      <c r="H1003" s="132" t="s">
        <v>135</v>
      </c>
      <c r="I1003" s="31" t="s">
        <v>2730</v>
      </c>
      <c r="J1003" s="31" t="s">
        <v>2730</v>
      </c>
    </row>
    <row r="1004" ht="18.95" customHeight="1" spans="1:10">
      <c r="A1004" s="127" t="s">
        <v>135</v>
      </c>
      <c r="B1004" s="469" t="s">
        <v>1809</v>
      </c>
      <c r="C1004" s="97"/>
      <c r="D1004" s="90" t="s">
        <v>1902</v>
      </c>
      <c r="E1004" s="97"/>
      <c r="F1004" s="50" t="s">
        <v>3413</v>
      </c>
      <c r="G1004" s="128">
        <v>0</v>
      </c>
      <c r="H1004" s="129" t="s">
        <v>135</v>
      </c>
      <c r="I1004" s="31" t="s">
        <v>2730</v>
      </c>
      <c r="J1004" s="31" t="s">
        <v>147</v>
      </c>
    </row>
    <row r="1005" ht="18.95" customHeight="1" spans="1:10">
      <c r="A1005" s="127" t="s">
        <v>135</v>
      </c>
      <c r="B1005" s="97" t="s">
        <v>135</v>
      </c>
      <c r="C1005" s="469" t="s">
        <v>1902</v>
      </c>
      <c r="D1005" s="90" t="s">
        <v>1904</v>
      </c>
      <c r="E1005" s="97" t="s">
        <v>147</v>
      </c>
      <c r="F1005" s="49" t="s">
        <v>3414</v>
      </c>
      <c r="G1005" s="133">
        <v>0</v>
      </c>
      <c r="H1005" s="132" t="s">
        <v>135</v>
      </c>
      <c r="I1005" s="31" t="s">
        <v>2730</v>
      </c>
      <c r="J1005" s="31" t="s">
        <v>2730</v>
      </c>
    </row>
    <row r="1006" ht="18.95" customHeight="1" spans="1:10">
      <c r="A1006" s="127" t="s">
        <v>135</v>
      </c>
      <c r="B1006" s="97" t="s">
        <v>135</v>
      </c>
      <c r="C1006" s="469" t="s">
        <v>1902</v>
      </c>
      <c r="D1006" s="90" t="s">
        <v>1906</v>
      </c>
      <c r="E1006" s="97" t="s">
        <v>147</v>
      </c>
      <c r="F1006" s="49" t="s">
        <v>3415</v>
      </c>
      <c r="G1006" s="133">
        <v>0</v>
      </c>
      <c r="H1006" s="132" t="s">
        <v>135</v>
      </c>
      <c r="I1006" s="31" t="s">
        <v>2730</v>
      </c>
      <c r="J1006" s="31" t="s">
        <v>2730</v>
      </c>
    </row>
    <row r="1007" ht="18.95" customHeight="1" spans="1:10">
      <c r="A1007" s="127" t="s">
        <v>135</v>
      </c>
      <c r="B1007" s="97" t="s">
        <v>135</v>
      </c>
      <c r="C1007" s="469" t="s">
        <v>1902</v>
      </c>
      <c r="D1007" s="90" t="s">
        <v>1908</v>
      </c>
      <c r="E1007" s="97" t="s">
        <v>147</v>
      </c>
      <c r="F1007" s="49" t="s">
        <v>3416</v>
      </c>
      <c r="G1007" s="133">
        <v>0</v>
      </c>
      <c r="H1007" s="132" t="s">
        <v>135</v>
      </c>
      <c r="I1007" s="31" t="s">
        <v>2730</v>
      </c>
      <c r="J1007" s="31" t="s">
        <v>2730</v>
      </c>
    </row>
    <row r="1008" ht="18.95" customHeight="1" spans="1:10">
      <c r="A1008" s="127" t="s">
        <v>135</v>
      </c>
      <c r="B1008" s="97" t="s">
        <v>135</v>
      </c>
      <c r="C1008" s="469" t="s">
        <v>1902</v>
      </c>
      <c r="D1008" s="90" t="s">
        <v>1910</v>
      </c>
      <c r="E1008" s="97" t="s">
        <v>147</v>
      </c>
      <c r="F1008" s="49" t="s">
        <v>3417</v>
      </c>
      <c r="G1008" s="133">
        <v>0</v>
      </c>
      <c r="H1008" s="132" t="s">
        <v>135</v>
      </c>
      <c r="I1008" s="31" t="s">
        <v>2730</v>
      </c>
      <c r="J1008" s="31" t="s">
        <v>2730</v>
      </c>
    </row>
    <row r="1009" ht="18.95" customHeight="1" spans="1:10">
      <c r="A1009" s="127" t="s">
        <v>135</v>
      </c>
      <c r="B1009" s="469" t="s">
        <v>1809</v>
      </c>
      <c r="C1009" s="97"/>
      <c r="D1009" s="90" t="s">
        <v>1912</v>
      </c>
      <c r="E1009" s="97"/>
      <c r="F1009" s="50" t="s">
        <v>3418</v>
      </c>
      <c r="G1009" s="128">
        <v>300</v>
      </c>
      <c r="H1009" s="129" t="s">
        <v>135</v>
      </c>
      <c r="I1009" s="31" t="s">
        <v>147</v>
      </c>
      <c r="J1009" s="31" t="s">
        <v>147</v>
      </c>
    </row>
    <row r="1010" ht="18.95" customHeight="1" spans="1:10">
      <c r="A1010" s="127" t="s">
        <v>135</v>
      </c>
      <c r="B1010" s="97"/>
      <c r="C1010" s="469" t="s">
        <v>1912</v>
      </c>
      <c r="D1010" s="90" t="s">
        <v>1914</v>
      </c>
      <c r="E1010" s="97" t="s">
        <v>147</v>
      </c>
      <c r="F1010" s="49" t="s">
        <v>3238</v>
      </c>
      <c r="G1010" s="133">
        <v>0</v>
      </c>
      <c r="H1010" s="132" t="s">
        <v>135</v>
      </c>
      <c r="I1010" s="31" t="s">
        <v>2730</v>
      </c>
      <c r="J1010" s="31" t="s">
        <v>2730</v>
      </c>
    </row>
    <row r="1011" ht="18.95" customHeight="1" spans="1:10">
      <c r="A1011" s="127" t="s">
        <v>135</v>
      </c>
      <c r="B1011" s="97" t="s">
        <v>135</v>
      </c>
      <c r="C1011" s="469" t="s">
        <v>1912</v>
      </c>
      <c r="D1011" s="90" t="s">
        <v>1915</v>
      </c>
      <c r="E1011" s="97" t="s">
        <v>147</v>
      </c>
      <c r="F1011" s="49" t="s">
        <v>3239</v>
      </c>
      <c r="G1011" s="133">
        <v>0</v>
      </c>
      <c r="H1011" s="132" t="s">
        <v>135</v>
      </c>
      <c r="I1011" s="31" t="s">
        <v>2730</v>
      </c>
      <c r="J1011" s="31" t="s">
        <v>2730</v>
      </c>
    </row>
    <row r="1012" ht="18.95" customHeight="1" spans="1:10">
      <c r="A1012" s="127" t="s">
        <v>135</v>
      </c>
      <c r="B1012" s="97" t="s">
        <v>135</v>
      </c>
      <c r="C1012" s="469" t="s">
        <v>1912</v>
      </c>
      <c r="D1012" s="90" t="s">
        <v>1916</v>
      </c>
      <c r="E1012" s="97" t="s">
        <v>147</v>
      </c>
      <c r="F1012" s="49" t="s">
        <v>3240</v>
      </c>
      <c r="G1012" s="133">
        <v>0</v>
      </c>
      <c r="H1012" s="132" t="s">
        <v>135</v>
      </c>
      <c r="I1012" s="31" t="s">
        <v>2730</v>
      </c>
      <c r="J1012" s="31" t="s">
        <v>2730</v>
      </c>
    </row>
    <row r="1013" ht="18.95" customHeight="1" spans="1:10">
      <c r="A1013" s="127" t="s">
        <v>135</v>
      </c>
      <c r="B1013" s="97" t="s">
        <v>135</v>
      </c>
      <c r="C1013" s="469" t="s">
        <v>1912</v>
      </c>
      <c r="D1013" s="90" t="s">
        <v>1917</v>
      </c>
      <c r="E1013" s="97" t="s">
        <v>147</v>
      </c>
      <c r="F1013" s="49" t="s">
        <v>3404</v>
      </c>
      <c r="G1013" s="133">
        <v>0</v>
      </c>
      <c r="H1013" s="132" t="s">
        <v>135</v>
      </c>
      <c r="I1013" s="31" t="s">
        <v>2730</v>
      </c>
      <c r="J1013" s="31" t="s">
        <v>2730</v>
      </c>
    </row>
    <row r="1014" ht="18.95" customHeight="1" spans="1:10">
      <c r="A1014" s="127" t="s">
        <v>135</v>
      </c>
      <c r="B1014" s="97" t="s">
        <v>135</v>
      </c>
      <c r="C1014" s="469" t="s">
        <v>1912</v>
      </c>
      <c r="D1014" s="90" t="s">
        <v>1918</v>
      </c>
      <c r="E1014" s="97" t="s">
        <v>147</v>
      </c>
      <c r="F1014" s="49" t="s">
        <v>3419</v>
      </c>
      <c r="G1014" s="133">
        <v>300</v>
      </c>
      <c r="H1014" s="132" t="s">
        <v>135</v>
      </c>
      <c r="I1014" s="31" t="s">
        <v>147</v>
      </c>
      <c r="J1014" s="31" t="s">
        <v>2730</v>
      </c>
    </row>
    <row r="1015" ht="18.95" customHeight="1" spans="1:10">
      <c r="A1015" s="127" t="s">
        <v>135</v>
      </c>
      <c r="B1015" s="97"/>
      <c r="C1015" s="469" t="s">
        <v>1912</v>
      </c>
      <c r="D1015" s="90" t="s">
        <v>1920</v>
      </c>
      <c r="E1015" s="97" t="s">
        <v>147</v>
      </c>
      <c r="F1015" s="49" t="s">
        <v>3420</v>
      </c>
      <c r="G1015" s="133">
        <v>0</v>
      </c>
      <c r="H1015" s="132" t="s">
        <v>135</v>
      </c>
      <c r="I1015" s="31" t="s">
        <v>2730</v>
      </c>
      <c r="J1015" s="31" t="s">
        <v>2730</v>
      </c>
    </row>
    <row r="1016" ht="18.95" customHeight="1" spans="1:10">
      <c r="A1016" s="127" t="s">
        <v>135</v>
      </c>
      <c r="B1016" s="469" t="s">
        <v>1809</v>
      </c>
      <c r="C1016" s="97"/>
      <c r="D1016" s="90" t="s">
        <v>1922</v>
      </c>
      <c r="E1016" s="97"/>
      <c r="F1016" s="56" t="s">
        <v>3421</v>
      </c>
      <c r="G1016" s="128">
        <v>0</v>
      </c>
      <c r="H1016" s="129" t="s">
        <v>135</v>
      </c>
      <c r="I1016" s="31" t="s">
        <v>2730</v>
      </c>
      <c r="J1016" s="31" t="s">
        <v>147</v>
      </c>
    </row>
    <row r="1017" ht="18.95" customHeight="1" spans="1:10">
      <c r="A1017" s="127" t="s">
        <v>135</v>
      </c>
      <c r="B1017" s="97" t="s">
        <v>135</v>
      </c>
      <c r="C1017" s="469" t="s">
        <v>1922</v>
      </c>
      <c r="D1017" s="90" t="s">
        <v>1924</v>
      </c>
      <c r="E1017" s="97" t="s">
        <v>147</v>
      </c>
      <c r="F1017" s="51" t="s">
        <v>3422</v>
      </c>
      <c r="G1017" s="133">
        <v>0</v>
      </c>
      <c r="H1017" s="132" t="s">
        <v>135</v>
      </c>
      <c r="I1017" s="31" t="s">
        <v>2730</v>
      </c>
      <c r="J1017" s="31" t="s">
        <v>2730</v>
      </c>
    </row>
    <row r="1018" ht="18.95" customHeight="1" spans="1:10">
      <c r="A1018" s="127" t="s">
        <v>135</v>
      </c>
      <c r="B1018" s="97" t="s">
        <v>135</v>
      </c>
      <c r="C1018" s="469" t="s">
        <v>1922</v>
      </c>
      <c r="D1018" s="90" t="s">
        <v>1926</v>
      </c>
      <c r="E1018" s="97" t="s">
        <v>147</v>
      </c>
      <c r="F1018" s="51" t="s">
        <v>3423</v>
      </c>
      <c r="G1018" s="133">
        <v>0</v>
      </c>
      <c r="H1018" s="132" t="s">
        <v>135</v>
      </c>
      <c r="I1018" s="31" t="s">
        <v>2730</v>
      </c>
      <c r="J1018" s="31" t="s">
        <v>2730</v>
      </c>
    </row>
    <row r="1019" ht="18.95" customHeight="1" spans="1:10">
      <c r="A1019" s="127" t="s">
        <v>135</v>
      </c>
      <c r="B1019" s="97" t="s">
        <v>135</v>
      </c>
      <c r="C1019" s="469" t="s">
        <v>1922</v>
      </c>
      <c r="D1019" s="90" t="s">
        <v>1928</v>
      </c>
      <c r="E1019" s="97" t="s">
        <v>147</v>
      </c>
      <c r="F1019" s="51" t="s">
        <v>3424</v>
      </c>
      <c r="G1019" s="133">
        <v>0</v>
      </c>
      <c r="H1019" s="132" t="s">
        <v>135</v>
      </c>
      <c r="I1019" s="31" t="s">
        <v>2730</v>
      </c>
      <c r="J1019" s="31" t="s">
        <v>2730</v>
      </c>
    </row>
    <row r="1020" ht="18.95" customHeight="1" spans="1:10">
      <c r="A1020" s="127" t="s">
        <v>135</v>
      </c>
      <c r="B1020" s="97" t="s">
        <v>135</v>
      </c>
      <c r="C1020" s="469" t="s">
        <v>1922</v>
      </c>
      <c r="D1020" s="90" t="s">
        <v>1930</v>
      </c>
      <c r="E1020" s="97" t="s">
        <v>147</v>
      </c>
      <c r="F1020" s="51" t="s">
        <v>3425</v>
      </c>
      <c r="G1020" s="133">
        <v>0</v>
      </c>
      <c r="H1020" s="132" t="s">
        <v>135</v>
      </c>
      <c r="I1020" s="31" t="s">
        <v>2730</v>
      </c>
      <c r="J1020" s="31" t="s">
        <v>2730</v>
      </c>
    </row>
    <row r="1021" ht="18.95" customHeight="1" spans="1:10">
      <c r="A1021" s="127" t="s">
        <v>135</v>
      </c>
      <c r="B1021" s="469" t="s">
        <v>1809</v>
      </c>
      <c r="C1021" s="97"/>
      <c r="D1021" s="90" t="s">
        <v>1932</v>
      </c>
      <c r="E1021" s="97"/>
      <c r="F1021" s="50" t="s">
        <v>3426</v>
      </c>
      <c r="G1021" s="128">
        <v>5248</v>
      </c>
      <c r="H1021" s="129" t="s">
        <v>135</v>
      </c>
      <c r="I1021" s="31" t="s">
        <v>147</v>
      </c>
      <c r="J1021" s="31" t="s">
        <v>147</v>
      </c>
    </row>
    <row r="1022" ht="18.95" customHeight="1" spans="1:10">
      <c r="A1022" s="127" t="s">
        <v>135</v>
      </c>
      <c r="B1022" s="97"/>
      <c r="C1022" s="469" t="s">
        <v>1932</v>
      </c>
      <c r="D1022" s="90" t="s">
        <v>1934</v>
      </c>
      <c r="E1022" s="97" t="s">
        <v>147</v>
      </c>
      <c r="F1022" s="49" t="s">
        <v>3427</v>
      </c>
      <c r="G1022" s="133">
        <v>0</v>
      </c>
      <c r="H1022" s="132" t="s">
        <v>135</v>
      </c>
      <c r="I1022" s="31" t="s">
        <v>2730</v>
      </c>
      <c r="J1022" s="31" t="s">
        <v>2730</v>
      </c>
    </row>
    <row r="1023" ht="18.95" customHeight="1" spans="1:10">
      <c r="A1023" s="127" t="s">
        <v>135</v>
      </c>
      <c r="B1023" s="97" t="s">
        <v>135</v>
      </c>
      <c r="C1023" s="469" t="s">
        <v>1932</v>
      </c>
      <c r="D1023" s="90" t="s">
        <v>1936</v>
      </c>
      <c r="E1023" s="97" t="s">
        <v>147</v>
      </c>
      <c r="F1023" s="49" t="s">
        <v>3428</v>
      </c>
      <c r="G1023" s="133">
        <v>5248</v>
      </c>
      <c r="H1023" s="132" t="s">
        <v>135</v>
      </c>
      <c r="I1023" s="31" t="s">
        <v>147</v>
      </c>
      <c r="J1023" s="31" t="s">
        <v>2730</v>
      </c>
    </row>
    <row r="1024" ht="18.95" customHeight="1" spans="1:10">
      <c r="A1024" s="127" t="s">
        <v>134</v>
      </c>
      <c r="B1024" s="97" t="s">
        <v>135</v>
      </c>
      <c r="C1024" s="97"/>
      <c r="D1024" s="90" t="s">
        <v>1938</v>
      </c>
      <c r="E1024" s="97"/>
      <c r="F1024" s="48" t="s">
        <v>1939</v>
      </c>
      <c r="G1024" s="128">
        <v>432564</v>
      </c>
      <c r="H1024" s="129">
        <v>0.375</v>
      </c>
      <c r="I1024" s="31" t="s">
        <v>147</v>
      </c>
      <c r="J1024" s="31" t="s">
        <v>147</v>
      </c>
    </row>
    <row r="1025" ht="18.95" customHeight="1" spans="1:10">
      <c r="A1025" s="127" t="s">
        <v>135</v>
      </c>
      <c r="B1025" s="469" t="s">
        <v>1938</v>
      </c>
      <c r="C1025" s="97"/>
      <c r="D1025" s="90" t="s">
        <v>1940</v>
      </c>
      <c r="E1025" s="97"/>
      <c r="F1025" s="48" t="s">
        <v>3429</v>
      </c>
      <c r="G1025" s="128">
        <v>28966</v>
      </c>
      <c r="H1025" s="129">
        <v>0.052</v>
      </c>
      <c r="I1025" s="31" t="s">
        <v>147</v>
      </c>
      <c r="J1025" s="31" t="s">
        <v>147</v>
      </c>
    </row>
    <row r="1026" ht="18.95" customHeight="1" spans="1:10">
      <c r="A1026" s="127" t="s">
        <v>135</v>
      </c>
      <c r="B1026" s="97" t="s">
        <v>135</v>
      </c>
      <c r="C1026" s="469" t="s">
        <v>1940</v>
      </c>
      <c r="D1026" s="90" t="s">
        <v>1942</v>
      </c>
      <c r="E1026" s="97" t="s">
        <v>147</v>
      </c>
      <c r="F1026" s="49" t="s">
        <v>3238</v>
      </c>
      <c r="G1026" s="133">
        <v>368</v>
      </c>
      <c r="H1026" s="132" t="s">
        <v>135</v>
      </c>
      <c r="I1026" s="31" t="s">
        <v>147</v>
      </c>
      <c r="J1026" s="31" t="s">
        <v>2730</v>
      </c>
    </row>
    <row r="1027" ht="18.95" customHeight="1" spans="1:10">
      <c r="A1027" s="127" t="s">
        <v>135</v>
      </c>
      <c r="B1027" s="97" t="s">
        <v>135</v>
      </c>
      <c r="C1027" s="469" t="s">
        <v>1940</v>
      </c>
      <c r="D1027" s="90" t="s">
        <v>1943</v>
      </c>
      <c r="E1027" s="97" t="s">
        <v>147</v>
      </c>
      <c r="F1027" s="49" t="s">
        <v>3239</v>
      </c>
      <c r="G1027" s="133">
        <v>0</v>
      </c>
      <c r="H1027" s="132" t="s">
        <v>135</v>
      </c>
      <c r="I1027" s="31" t="s">
        <v>2730</v>
      </c>
      <c r="J1027" s="31" t="s">
        <v>2730</v>
      </c>
    </row>
    <row r="1028" ht="18.95" customHeight="1" spans="1:10">
      <c r="A1028" s="127" t="s">
        <v>135</v>
      </c>
      <c r="B1028" s="97"/>
      <c r="C1028" s="469" t="s">
        <v>1940</v>
      </c>
      <c r="D1028" s="90" t="s">
        <v>1944</v>
      </c>
      <c r="E1028" s="97" t="s">
        <v>147</v>
      </c>
      <c r="F1028" s="49" t="s">
        <v>3240</v>
      </c>
      <c r="G1028" s="133">
        <v>0</v>
      </c>
      <c r="H1028" s="132" t="s">
        <v>135</v>
      </c>
      <c r="I1028" s="31" t="s">
        <v>2730</v>
      </c>
      <c r="J1028" s="31" t="s">
        <v>2730</v>
      </c>
    </row>
    <row r="1029" ht="18.95" customHeight="1" spans="1:10">
      <c r="A1029" s="127" t="s">
        <v>135</v>
      </c>
      <c r="B1029" s="97" t="s">
        <v>135</v>
      </c>
      <c r="C1029" s="469" t="s">
        <v>1940</v>
      </c>
      <c r="D1029" s="90" t="s">
        <v>1945</v>
      </c>
      <c r="E1029" s="97" t="s">
        <v>147</v>
      </c>
      <c r="F1029" s="49" t="s">
        <v>3430</v>
      </c>
      <c r="G1029" s="133">
        <v>1980</v>
      </c>
      <c r="H1029" s="132">
        <v>0.045</v>
      </c>
      <c r="I1029" s="31" t="s">
        <v>147</v>
      </c>
      <c r="J1029" s="31" t="s">
        <v>2730</v>
      </c>
    </row>
    <row r="1030" ht="18.95" customHeight="1" spans="1:10">
      <c r="A1030" s="127" t="s">
        <v>135</v>
      </c>
      <c r="B1030" s="97" t="s">
        <v>135</v>
      </c>
      <c r="C1030" s="469" t="s">
        <v>1940</v>
      </c>
      <c r="D1030" s="90" t="s">
        <v>1947</v>
      </c>
      <c r="E1030" s="97" t="s">
        <v>147</v>
      </c>
      <c r="F1030" s="49" t="s">
        <v>3431</v>
      </c>
      <c r="G1030" s="133">
        <v>0</v>
      </c>
      <c r="H1030" s="132" t="s">
        <v>135</v>
      </c>
      <c r="I1030" s="31" t="s">
        <v>2730</v>
      </c>
      <c r="J1030" s="31" t="s">
        <v>2730</v>
      </c>
    </row>
    <row r="1031" ht="18.95" customHeight="1" spans="1:10">
      <c r="A1031" s="127"/>
      <c r="B1031" s="97" t="s">
        <v>135</v>
      </c>
      <c r="C1031" s="469" t="s">
        <v>1940</v>
      </c>
      <c r="D1031" s="90" t="s">
        <v>1949</v>
      </c>
      <c r="E1031" s="97" t="s">
        <v>147</v>
      </c>
      <c r="F1031" s="49" t="s">
        <v>3432</v>
      </c>
      <c r="G1031" s="133">
        <v>0</v>
      </c>
      <c r="H1031" s="129" t="s">
        <v>135</v>
      </c>
      <c r="I1031" s="31" t="s">
        <v>2730</v>
      </c>
      <c r="J1031" s="31" t="s">
        <v>2730</v>
      </c>
    </row>
    <row r="1032" ht="18.95" customHeight="1" spans="1:10">
      <c r="A1032" s="127" t="s">
        <v>135</v>
      </c>
      <c r="B1032" s="97"/>
      <c r="C1032" s="469" t="s">
        <v>1940</v>
      </c>
      <c r="D1032" s="90" t="s">
        <v>1951</v>
      </c>
      <c r="E1032" s="97" t="s">
        <v>147</v>
      </c>
      <c r="F1032" s="49" t="s">
        <v>3433</v>
      </c>
      <c r="G1032" s="133">
        <v>10517</v>
      </c>
      <c r="H1032" s="132">
        <v>0.026</v>
      </c>
      <c r="I1032" s="31" t="s">
        <v>147</v>
      </c>
      <c r="J1032" s="31" t="s">
        <v>2730</v>
      </c>
    </row>
    <row r="1033" ht="18.95" customHeight="1" spans="1:10">
      <c r="A1033" s="127" t="s">
        <v>135</v>
      </c>
      <c r="B1033" s="97" t="s">
        <v>135</v>
      </c>
      <c r="C1033" s="469" t="s">
        <v>1940</v>
      </c>
      <c r="D1033" s="90" t="s">
        <v>1953</v>
      </c>
      <c r="E1033" s="97" t="s">
        <v>147</v>
      </c>
      <c r="F1033" s="49" t="s">
        <v>3434</v>
      </c>
      <c r="G1033" s="133">
        <v>0</v>
      </c>
      <c r="H1033" s="132" t="s">
        <v>135</v>
      </c>
      <c r="I1033" s="31" t="s">
        <v>2730</v>
      </c>
      <c r="J1033" s="31" t="s">
        <v>2730</v>
      </c>
    </row>
    <row r="1034" ht="18.95" customHeight="1" spans="1:10">
      <c r="A1034" s="127" t="s">
        <v>135</v>
      </c>
      <c r="B1034" s="97" t="s">
        <v>135</v>
      </c>
      <c r="C1034" s="469" t="s">
        <v>1940</v>
      </c>
      <c r="D1034" s="90" t="s">
        <v>1955</v>
      </c>
      <c r="E1034" s="97" t="s">
        <v>147</v>
      </c>
      <c r="F1034" s="49" t="s">
        <v>3435</v>
      </c>
      <c r="G1034" s="133">
        <v>16101</v>
      </c>
      <c r="H1034" s="132">
        <v>0.046</v>
      </c>
      <c r="I1034" s="31" t="s">
        <v>147</v>
      </c>
      <c r="J1034" s="31" t="s">
        <v>2730</v>
      </c>
    </row>
    <row r="1035" ht="18.95" customHeight="1" spans="1:10">
      <c r="A1035" s="127" t="s">
        <v>135</v>
      </c>
      <c r="B1035" s="469" t="s">
        <v>1938</v>
      </c>
      <c r="C1035" s="97"/>
      <c r="D1035" s="90" t="s">
        <v>1957</v>
      </c>
      <c r="E1035" s="97"/>
      <c r="F1035" s="50" t="s">
        <v>3436</v>
      </c>
      <c r="G1035" s="128">
        <v>38197</v>
      </c>
      <c r="H1035" s="129">
        <v>0.161</v>
      </c>
      <c r="I1035" s="31" t="s">
        <v>147</v>
      </c>
      <c r="J1035" s="31" t="s">
        <v>147</v>
      </c>
    </row>
    <row r="1036" ht="18.95" customHeight="1" spans="1:10">
      <c r="A1036" s="127" t="s">
        <v>135</v>
      </c>
      <c r="B1036" s="97" t="s">
        <v>135</v>
      </c>
      <c r="C1036" s="469" t="s">
        <v>1957</v>
      </c>
      <c r="D1036" s="90" t="s">
        <v>1959</v>
      </c>
      <c r="E1036" s="97" t="s">
        <v>147</v>
      </c>
      <c r="F1036" s="49" t="s">
        <v>3238</v>
      </c>
      <c r="G1036" s="133">
        <v>990</v>
      </c>
      <c r="H1036" s="132">
        <v>0.341</v>
      </c>
      <c r="I1036" s="31" t="s">
        <v>147</v>
      </c>
      <c r="J1036" s="31" t="s">
        <v>2730</v>
      </c>
    </row>
    <row r="1037" ht="18.95" customHeight="1" spans="1:10">
      <c r="A1037" s="127" t="s">
        <v>135</v>
      </c>
      <c r="B1037" s="97" t="s">
        <v>135</v>
      </c>
      <c r="C1037" s="469" t="s">
        <v>1957</v>
      </c>
      <c r="D1037" s="90" t="s">
        <v>1960</v>
      </c>
      <c r="E1037" s="97" t="s">
        <v>147</v>
      </c>
      <c r="F1037" s="49" t="s">
        <v>3239</v>
      </c>
      <c r="G1037" s="133">
        <v>0</v>
      </c>
      <c r="H1037" s="132" t="s">
        <v>135</v>
      </c>
      <c r="I1037" s="31" t="s">
        <v>2730</v>
      </c>
      <c r="J1037" s="31" t="s">
        <v>2730</v>
      </c>
    </row>
    <row r="1038" ht="18.95" customHeight="1" spans="1:10">
      <c r="A1038" s="127" t="s">
        <v>135</v>
      </c>
      <c r="B1038" s="97" t="s">
        <v>135</v>
      </c>
      <c r="C1038" s="469" t="s">
        <v>1957</v>
      </c>
      <c r="D1038" s="90" t="s">
        <v>1961</v>
      </c>
      <c r="E1038" s="97" t="s">
        <v>147</v>
      </c>
      <c r="F1038" s="49" t="s">
        <v>3240</v>
      </c>
      <c r="G1038" s="133">
        <v>63</v>
      </c>
      <c r="H1038" s="132">
        <v>0.397</v>
      </c>
      <c r="I1038" s="31" t="s">
        <v>147</v>
      </c>
      <c r="J1038" s="31" t="s">
        <v>2730</v>
      </c>
    </row>
    <row r="1039" ht="18.95" customHeight="1" spans="1:10">
      <c r="A1039" s="127" t="s">
        <v>135</v>
      </c>
      <c r="B1039" s="97" t="s">
        <v>135</v>
      </c>
      <c r="C1039" s="469" t="s">
        <v>1957</v>
      </c>
      <c r="D1039" s="90" t="s">
        <v>1962</v>
      </c>
      <c r="E1039" s="97" t="s">
        <v>147</v>
      </c>
      <c r="F1039" s="49" t="s">
        <v>3437</v>
      </c>
      <c r="G1039" s="133">
        <v>94</v>
      </c>
      <c r="H1039" s="132">
        <v>0.185</v>
      </c>
      <c r="I1039" s="31" t="s">
        <v>147</v>
      </c>
      <c r="J1039" s="31" t="s">
        <v>2730</v>
      </c>
    </row>
    <row r="1040" ht="18.95" customHeight="1" spans="1:10">
      <c r="A1040" s="127" t="s">
        <v>135</v>
      </c>
      <c r="B1040" s="97" t="s">
        <v>135</v>
      </c>
      <c r="C1040" s="469" t="s">
        <v>1957</v>
      </c>
      <c r="D1040" s="90" t="s">
        <v>1964</v>
      </c>
      <c r="E1040" s="97" t="s">
        <v>147</v>
      </c>
      <c r="F1040" s="49" t="s">
        <v>3438</v>
      </c>
      <c r="G1040" s="133">
        <v>0</v>
      </c>
      <c r="H1040" s="132" t="s">
        <v>135</v>
      </c>
      <c r="I1040" s="31" t="s">
        <v>2730</v>
      </c>
      <c r="J1040" s="31" t="s">
        <v>2730</v>
      </c>
    </row>
    <row r="1041" ht="18.95" customHeight="1" spans="1:10">
      <c r="A1041" s="127" t="s">
        <v>135</v>
      </c>
      <c r="B1041" s="97" t="s">
        <v>135</v>
      </c>
      <c r="C1041" s="469" t="s">
        <v>1957</v>
      </c>
      <c r="D1041" s="90" t="s">
        <v>1966</v>
      </c>
      <c r="E1041" s="97" t="s">
        <v>147</v>
      </c>
      <c r="F1041" s="49" t="s">
        <v>3439</v>
      </c>
      <c r="G1041" s="133">
        <v>0</v>
      </c>
      <c r="H1041" s="132" t="s">
        <v>135</v>
      </c>
      <c r="I1041" s="31" t="s">
        <v>2730</v>
      </c>
      <c r="J1041" s="31" t="s">
        <v>2730</v>
      </c>
    </row>
    <row r="1042" ht="18.95" customHeight="1" spans="1:10">
      <c r="A1042" s="127" t="s">
        <v>135</v>
      </c>
      <c r="B1042" s="97"/>
      <c r="C1042" s="469" t="s">
        <v>1957</v>
      </c>
      <c r="D1042" s="90" t="s">
        <v>1968</v>
      </c>
      <c r="E1042" s="97" t="s">
        <v>147</v>
      </c>
      <c r="F1042" s="49" t="s">
        <v>3440</v>
      </c>
      <c r="G1042" s="133">
        <v>591</v>
      </c>
      <c r="H1042" s="132">
        <v>0.179</v>
      </c>
      <c r="I1042" s="31" t="s">
        <v>147</v>
      </c>
      <c r="J1042" s="31" t="s">
        <v>2730</v>
      </c>
    </row>
    <row r="1043" ht="18.95" customHeight="1" spans="1:10">
      <c r="A1043" s="127" t="s">
        <v>135</v>
      </c>
      <c r="B1043" s="97" t="s">
        <v>135</v>
      </c>
      <c r="C1043" s="469" t="s">
        <v>1957</v>
      </c>
      <c r="D1043" s="90" t="s">
        <v>1970</v>
      </c>
      <c r="E1043" s="97" t="s">
        <v>147</v>
      </c>
      <c r="F1043" s="49" t="s">
        <v>3441</v>
      </c>
      <c r="G1043" s="133">
        <v>10000</v>
      </c>
      <c r="H1043" s="132">
        <v>1</v>
      </c>
      <c r="I1043" s="31" t="s">
        <v>147</v>
      </c>
      <c r="J1043" s="31" t="s">
        <v>2730</v>
      </c>
    </row>
    <row r="1044" ht="18.95" customHeight="1" spans="1:10">
      <c r="A1044" s="127" t="s">
        <v>135</v>
      </c>
      <c r="B1044" s="97" t="s">
        <v>135</v>
      </c>
      <c r="C1044" s="469" t="s">
        <v>1957</v>
      </c>
      <c r="D1044" s="90" t="s">
        <v>1972</v>
      </c>
      <c r="E1044" s="97" t="s">
        <v>147</v>
      </c>
      <c r="F1044" s="49" t="s">
        <v>3442</v>
      </c>
      <c r="G1044" s="133">
        <v>0</v>
      </c>
      <c r="H1044" s="132" t="s">
        <v>135</v>
      </c>
      <c r="I1044" s="31" t="s">
        <v>2730</v>
      </c>
      <c r="J1044" s="31" t="s">
        <v>2730</v>
      </c>
    </row>
    <row r="1045" ht="18.95" customHeight="1" spans="1:10">
      <c r="A1045" s="127" t="s">
        <v>135</v>
      </c>
      <c r="B1045" s="97" t="s">
        <v>135</v>
      </c>
      <c r="C1045" s="469" t="s">
        <v>1957</v>
      </c>
      <c r="D1045" s="90" t="s">
        <v>1974</v>
      </c>
      <c r="E1045" s="97" t="s">
        <v>147</v>
      </c>
      <c r="F1045" s="49" t="s">
        <v>3443</v>
      </c>
      <c r="G1045" s="133">
        <v>0</v>
      </c>
      <c r="H1045" s="132" t="s">
        <v>135</v>
      </c>
      <c r="I1045" s="31" t="s">
        <v>2730</v>
      </c>
      <c r="J1045" s="31" t="s">
        <v>2730</v>
      </c>
    </row>
    <row r="1046" ht="18.95" customHeight="1" spans="1:10">
      <c r="A1046" s="127" t="s">
        <v>135</v>
      </c>
      <c r="B1046" s="97" t="s">
        <v>135</v>
      </c>
      <c r="C1046" s="469" t="s">
        <v>1957</v>
      </c>
      <c r="D1046" s="90" t="s">
        <v>1976</v>
      </c>
      <c r="E1046" s="97" t="s">
        <v>147</v>
      </c>
      <c r="F1046" s="49" t="s">
        <v>3444</v>
      </c>
      <c r="G1046" s="133">
        <v>0</v>
      </c>
      <c r="H1046" s="132" t="s">
        <v>135</v>
      </c>
      <c r="I1046" s="31" t="s">
        <v>2730</v>
      </c>
      <c r="J1046" s="31" t="s">
        <v>2730</v>
      </c>
    </row>
    <row r="1047" ht="18.95" customHeight="1" spans="1:10">
      <c r="A1047" s="127" t="s">
        <v>135</v>
      </c>
      <c r="B1047" s="97" t="s">
        <v>135</v>
      </c>
      <c r="C1047" s="469" t="s">
        <v>1957</v>
      </c>
      <c r="D1047" s="90" t="s">
        <v>1978</v>
      </c>
      <c r="E1047" s="97" t="s">
        <v>147</v>
      </c>
      <c r="F1047" s="49" t="s">
        <v>3445</v>
      </c>
      <c r="G1047" s="133">
        <v>0</v>
      </c>
      <c r="H1047" s="132" t="s">
        <v>135</v>
      </c>
      <c r="I1047" s="31" t="s">
        <v>2730</v>
      </c>
      <c r="J1047" s="31" t="s">
        <v>2730</v>
      </c>
    </row>
    <row r="1048" ht="18.95" customHeight="1" spans="1:10">
      <c r="A1048" s="127" t="s">
        <v>135</v>
      </c>
      <c r="B1048" s="97" t="s">
        <v>135</v>
      </c>
      <c r="C1048" s="469" t="s">
        <v>1957</v>
      </c>
      <c r="D1048" s="90" t="s">
        <v>1980</v>
      </c>
      <c r="E1048" s="97" t="s">
        <v>147</v>
      </c>
      <c r="F1048" s="49" t="s">
        <v>3446</v>
      </c>
      <c r="G1048" s="133">
        <v>0</v>
      </c>
      <c r="H1048" s="132" t="s">
        <v>135</v>
      </c>
      <c r="I1048" s="31" t="s">
        <v>2730</v>
      </c>
      <c r="J1048" s="31" t="s">
        <v>2730</v>
      </c>
    </row>
    <row r="1049" ht="18.95" customHeight="1" spans="1:10">
      <c r="A1049" s="127" t="s">
        <v>135</v>
      </c>
      <c r="B1049" s="97" t="s">
        <v>135</v>
      </c>
      <c r="C1049" s="469" t="s">
        <v>1957</v>
      </c>
      <c r="D1049" s="90" t="s">
        <v>1982</v>
      </c>
      <c r="E1049" s="97" t="s">
        <v>147</v>
      </c>
      <c r="F1049" s="49" t="s">
        <v>3447</v>
      </c>
      <c r="G1049" s="133">
        <v>0</v>
      </c>
      <c r="H1049" s="132" t="s">
        <v>135</v>
      </c>
      <c r="I1049" s="31" t="s">
        <v>2730</v>
      </c>
      <c r="J1049" s="31" t="s">
        <v>2730</v>
      </c>
    </row>
    <row r="1050" ht="18.95" customHeight="1" spans="1:10">
      <c r="A1050" s="127" t="s">
        <v>135</v>
      </c>
      <c r="B1050" s="97" t="s">
        <v>135</v>
      </c>
      <c r="C1050" s="469" t="s">
        <v>1957</v>
      </c>
      <c r="D1050" s="90" t="s">
        <v>1984</v>
      </c>
      <c r="E1050" s="97" t="s">
        <v>147</v>
      </c>
      <c r="F1050" s="49" t="s">
        <v>3448</v>
      </c>
      <c r="G1050" s="133">
        <v>26459</v>
      </c>
      <c r="H1050" s="132">
        <v>-0.003</v>
      </c>
      <c r="I1050" s="31" t="s">
        <v>147</v>
      </c>
      <c r="J1050" s="31" t="s">
        <v>2730</v>
      </c>
    </row>
    <row r="1051" ht="18.95" customHeight="1" spans="1:10">
      <c r="A1051" s="127" t="s">
        <v>135</v>
      </c>
      <c r="B1051" s="469" t="s">
        <v>1938</v>
      </c>
      <c r="C1051" s="97"/>
      <c r="D1051" s="90" t="s">
        <v>1986</v>
      </c>
      <c r="E1051" s="97"/>
      <c r="F1051" s="50" t="s">
        <v>3449</v>
      </c>
      <c r="G1051" s="128">
        <v>82</v>
      </c>
      <c r="H1051" s="129">
        <v>1.215</v>
      </c>
      <c r="I1051" s="31" t="s">
        <v>147</v>
      </c>
      <c r="J1051" s="31" t="s">
        <v>147</v>
      </c>
    </row>
    <row r="1052" ht="18.95" customHeight="1" spans="1:10">
      <c r="A1052" s="127" t="s">
        <v>135</v>
      </c>
      <c r="B1052" s="97" t="s">
        <v>135</v>
      </c>
      <c r="C1052" s="469" t="s">
        <v>1986</v>
      </c>
      <c r="D1052" s="90" t="s">
        <v>1988</v>
      </c>
      <c r="E1052" s="97" t="s">
        <v>147</v>
      </c>
      <c r="F1052" s="49" t="s">
        <v>3238</v>
      </c>
      <c r="G1052" s="133">
        <v>52</v>
      </c>
      <c r="H1052" s="132">
        <v>0.405</v>
      </c>
      <c r="I1052" s="31" t="s">
        <v>147</v>
      </c>
      <c r="J1052" s="31" t="s">
        <v>2730</v>
      </c>
    </row>
    <row r="1053" ht="18.95" customHeight="1" spans="1:10">
      <c r="A1053" s="127" t="s">
        <v>135</v>
      </c>
      <c r="B1053" s="97" t="s">
        <v>135</v>
      </c>
      <c r="C1053" s="469" t="s">
        <v>1986</v>
      </c>
      <c r="D1053" s="90" t="s">
        <v>1989</v>
      </c>
      <c r="E1053" s="97" t="s">
        <v>147</v>
      </c>
      <c r="F1053" s="49" t="s">
        <v>3239</v>
      </c>
      <c r="G1053" s="133">
        <v>0</v>
      </c>
      <c r="H1053" s="132" t="s">
        <v>135</v>
      </c>
      <c r="I1053" s="31" t="s">
        <v>2730</v>
      </c>
      <c r="J1053" s="31" t="s">
        <v>2730</v>
      </c>
    </row>
    <row r="1054" ht="18.95" customHeight="1" spans="1:10">
      <c r="A1054" s="127" t="s">
        <v>135</v>
      </c>
      <c r="B1054" s="97" t="s">
        <v>135</v>
      </c>
      <c r="C1054" s="469" t="s">
        <v>1986</v>
      </c>
      <c r="D1054" s="90" t="s">
        <v>1990</v>
      </c>
      <c r="E1054" s="97" t="s">
        <v>147</v>
      </c>
      <c r="F1054" s="49" t="s">
        <v>3240</v>
      </c>
      <c r="G1054" s="133">
        <v>30</v>
      </c>
      <c r="H1054" s="132" t="s">
        <v>135</v>
      </c>
      <c r="I1054" s="31" t="s">
        <v>147</v>
      </c>
      <c r="J1054" s="31" t="s">
        <v>2730</v>
      </c>
    </row>
    <row r="1055" ht="18.95" customHeight="1" spans="1:10">
      <c r="A1055" s="127" t="s">
        <v>135</v>
      </c>
      <c r="B1055" s="97" t="s">
        <v>135</v>
      </c>
      <c r="C1055" s="469" t="s">
        <v>1986</v>
      </c>
      <c r="D1055" s="90" t="s">
        <v>1991</v>
      </c>
      <c r="E1055" s="97" t="s">
        <v>147</v>
      </c>
      <c r="F1055" s="49" t="s">
        <v>3450</v>
      </c>
      <c r="G1055" s="133">
        <v>0</v>
      </c>
      <c r="H1055" s="132" t="s">
        <v>135</v>
      </c>
      <c r="I1055" s="31" t="s">
        <v>2730</v>
      </c>
      <c r="J1055" s="31" t="s">
        <v>2730</v>
      </c>
    </row>
    <row r="1056" ht="18.95" customHeight="1" spans="1:10">
      <c r="A1056" s="127" t="s">
        <v>135</v>
      </c>
      <c r="B1056" s="469" t="s">
        <v>1938</v>
      </c>
      <c r="C1056" s="97"/>
      <c r="D1056" s="468" t="s">
        <v>1993</v>
      </c>
      <c r="E1056" s="97"/>
      <c r="F1056" s="48" t="s">
        <v>3451</v>
      </c>
      <c r="G1056" s="128">
        <v>103143</v>
      </c>
      <c r="H1056" s="129">
        <v>-0.014</v>
      </c>
      <c r="I1056" s="31" t="s">
        <v>147</v>
      </c>
      <c r="J1056" s="31" t="s">
        <v>147</v>
      </c>
    </row>
    <row r="1057" ht="18.95" customHeight="1" spans="1:10">
      <c r="A1057" s="127" t="s">
        <v>135</v>
      </c>
      <c r="B1057" s="97" t="s">
        <v>135</v>
      </c>
      <c r="C1057" s="469" t="s">
        <v>3452</v>
      </c>
      <c r="D1057" s="468" t="s">
        <v>1995</v>
      </c>
      <c r="E1057" s="97" t="s">
        <v>147</v>
      </c>
      <c r="F1057" s="49" t="s">
        <v>3238</v>
      </c>
      <c r="G1057" s="133">
        <v>3246</v>
      </c>
      <c r="H1057" s="132">
        <v>0.48</v>
      </c>
      <c r="I1057" s="31" t="s">
        <v>147</v>
      </c>
      <c r="J1057" s="31" t="s">
        <v>2730</v>
      </c>
    </row>
    <row r="1058" ht="18.95" customHeight="1" spans="1:10">
      <c r="A1058" s="127" t="s">
        <v>135</v>
      </c>
      <c r="B1058" s="97"/>
      <c r="C1058" s="469" t="s">
        <v>3452</v>
      </c>
      <c r="D1058" s="468" t="s">
        <v>1996</v>
      </c>
      <c r="E1058" s="97" t="s">
        <v>147</v>
      </c>
      <c r="F1058" s="49" t="s">
        <v>3239</v>
      </c>
      <c r="G1058" s="133">
        <v>196</v>
      </c>
      <c r="H1058" s="132">
        <v>0</v>
      </c>
      <c r="I1058" s="31" t="s">
        <v>147</v>
      </c>
      <c r="J1058" s="31" t="s">
        <v>2730</v>
      </c>
    </row>
    <row r="1059" ht="18.95" customHeight="1" spans="1:10">
      <c r="A1059" s="127" t="s">
        <v>135</v>
      </c>
      <c r="B1059" s="97"/>
      <c r="C1059" s="469" t="s">
        <v>3452</v>
      </c>
      <c r="D1059" s="468" t="s">
        <v>1997</v>
      </c>
      <c r="E1059" s="97" t="s">
        <v>147</v>
      </c>
      <c r="F1059" s="49" t="s">
        <v>3240</v>
      </c>
      <c r="G1059" s="133">
        <v>154</v>
      </c>
      <c r="H1059" s="132">
        <v>0.122</v>
      </c>
      <c r="I1059" s="31" t="s">
        <v>147</v>
      </c>
      <c r="J1059" s="31" t="s">
        <v>2730</v>
      </c>
    </row>
    <row r="1060" ht="18.95" customHeight="1" spans="1:10">
      <c r="A1060" s="127" t="s">
        <v>135</v>
      </c>
      <c r="B1060" s="97"/>
      <c r="C1060" s="469" t="s">
        <v>3452</v>
      </c>
      <c r="D1060" s="468" t="s">
        <v>1998</v>
      </c>
      <c r="E1060" s="97" t="s">
        <v>147</v>
      </c>
      <c r="F1060" s="49" t="s">
        <v>3453</v>
      </c>
      <c r="G1060" s="133">
        <v>0</v>
      </c>
      <c r="H1060" s="132" t="s">
        <v>135</v>
      </c>
      <c r="I1060" s="31" t="s">
        <v>2730</v>
      </c>
      <c r="J1060" s="31" t="s">
        <v>2730</v>
      </c>
    </row>
    <row r="1061" ht="18.95" customHeight="1" spans="1:10">
      <c r="A1061" s="127" t="s">
        <v>135</v>
      </c>
      <c r="B1061" s="97"/>
      <c r="C1061" s="469" t="s">
        <v>3452</v>
      </c>
      <c r="D1061" s="468" t="s">
        <v>2000</v>
      </c>
      <c r="E1061" s="97" t="s">
        <v>147</v>
      </c>
      <c r="F1061" s="49" t="s">
        <v>3454</v>
      </c>
      <c r="G1061" s="133">
        <v>0</v>
      </c>
      <c r="H1061" s="132" t="s">
        <v>135</v>
      </c>
      <c r="I1061" s="31" t="s">
        <v>2730</v>
      </c>
      <c r="J1061" s="31" t="s">
        <v>2730</v>
      </c>
    </row>
    <row r="1062" ht="18.95" customHeight="1" spans="1:10">
      <c r="A1062" s="127" t="s">
        <v>135</v>
      </c>
      <c r="B1062" s="97"/>
      <c r="C1062" s="469" t="s">
        <v>3452</v>
      </c>
      <c r="D1062" s="468" t="s">
        <v>2002</v>
      </c>
      <c r="E1062" s="97" t="s">
        <v>147</v>
      </c>
      <c r="F1062" s="49" t="s">
        <v>3455</v>
      </c>
      <c r="G1062" s="133">
        <v>1318</v>
      </c>
      <c r="H1062" s="132">
        <v>0.78</v>
      </c>
      <c r="I1062" s="31" t="s">
        <v>147</v>
      </c>
      <c r="J1062" s="31" t="s">
        <v>2730</v>
      </c>
    </row>
    <row r="1063" ht="18.95" customHeight="1" spans="1:10">
      <c r="A1063" s="127" t="s">
        <v>135</v>
      </c>
      <c r="B1063" s="97"/>
      <c r="C1063" s="469" t="s">
        <v>3452</v>
      </c>
      <c r="D1063" s="468" t="s">
        <v>2004</v>
      </c>
      <c r="E1063" s="97" t="s">
        <v>147</v>
      </c>
      <c r="F1063" s="49" t="s">
        <v>3456</v>
      </c>
      <c r="G1063" s="133">
        <v>259</v>
      </c>
      <c r="H1063" s="132">
        <v>0.677</v>
      </c>
      <c r="I1063" s="31" t="s">
        <v>147</v>
      </c>
      <c r="J1063" s="31" t="s">
        <v>2730</v>
      </c>
    </row>
    <row r="1064" ht="18.95" customHeight="1" spans="1:10">
      <c r="A1064" s="127" t="s">
        <v>135</v>
      </c>
      <c r="B1064" s="97" t="s">
        <v>135</v>
      </c>
      <c r="C1064" s="469" t="s">
        <v>3452</v>
      </c>
      <c r="D1064" s="468" t="s">
        <v>2006</v>
      </c>
      <c r="E1064" s="97" t="s">
        <v>147</v>
      </c>
      <c r="F1064" s="49" t="s">
        <v>3457</v>
      </c>
      <c r="G1064" s="133">
        <v>0</v>
      </c>
      <c r="H1064" s="132" t="s">
        <v>135</v>
      </c>
      <c r="I1064" s="31" t="s">
        <v>2730</v>
      </c>
      <c r="J1064" s="31" t="s">
        <v>2730</v>
      </c>
    </row>
    <row r="1065" ht="18.95" customHeight="1" spans="1:10">
      <c r="A1065" s="127" t="s">
        <v>135</v>
      </c>
      <c r="B1065" s="97" t="s">
        <v>135</v>
      </c>
      <c r="C1065" s="469" t="s">
        <v>3452</v>
      </c>
      <c r="D1065" s="468" t="s">
        <v>2008</v>
      </c>
      <c r="E1065" s="97" t="s">
        <v>147</v>
      </c>
      <c r="F1065" s="49" t="s">
        <v>3458</v>
      </c>
      <c r="G1065" s="133">
        <v>82100</v>
      </c>
      <c r="H1065" s="132">
        <v>-0.041</v>
      </c>
      <c r="I1065" s="31" t="s">
        <v>147</v>
      </c>
      <c r="J1065" s="31" t="s">
        <v>2730</v>
      </c>
    </row>
    <row r="1066" ht="18.95" customHeight="1" spans="1:10">
      <c r="A1066" s="127" t="s">
        <v>135</v>
      </c>
      <c r="B1066" s="97" t="s">
        <v>135</v>
      </c>
      <c r="C1066" s="469" t="s">
        <v>3452</v>
      </c>
      <c r="D1066" s="468" t="s">
        <v>2010</v>
      </c>
      <c r="E1066" s="97" t="s">
        <v>147</v>
      </c>
      <c r="F1066" s="49" t="s">
        <v>3459</v>
      </c>
      <c r="G1066" s="133">
        <v>15200</v>
      </c>
      <c r="H1066" s="132">
        <v>0.013</v>
      </c>
      <c r="I1066" s="31" t="s">
        <v>147</v>
      </c>
      <c r="J1066" s="31" t="s">
        <v>2730</v>
      </c>
    </row>
    <row r="1067" ht="18.95" customHeight="1" spans="1:10">
      <c r="A1067" s="127" t="s">
        <v>135</v>
      </c>
      <c r="B1067" s="97" t="s">
        <v>135</v>
      </c>
      <c r="C1067" s="469" t="s">
        <v>3452</v>
      </c>
      <c r="D1067" s="468" t="s">
        <v>2012</v>
      </c>
      <c r="E1067" s="97" t="s">
        <v>147</v>
      </c>
      <c r="F1067" s="49" t="s">
        <v>3404</v>
      </c>
      <c r="G1067" s="133">
        <v>0</v>
      </c>
      <c r="H1067" s="132" t="s">
        <v>135</v>
      </c>
      <c r="I1067" s="31" t="s">
        <v>2730</v>
      </c>
      <c r="J1067" s="31" t="s">
        <v>2730</v>
      </c>
    </row>
    <row r="1068" ht="18.95" customHeight="1" spans="1:10">
      <c r="A1068" s="127" t="s">
        <v>135</v>
      </c>
      <c r="B1068" s="97" t="s">
        <v>135</v>
      </c>
      <c r="C1068" s="469" t="s">
        <v>3452</v>
      </c>
      <c r="D1068" s="468" t="s">
        <v>2013</v>
      </c>
      <c r="E1068" s="97" t="s">
        <v>147</v>
      </c>
      <c r="F1068" s="49" t="s">
        <v>3460</v>
      </c>
      <c r="G1068" s="133">
        <v>0</v>
      </c>
      <c r="H1068" s="132" t="s">
        <v>135</v>
      </c>
      <c r="I1068" s="31" t="s">
        <v>2730</v>
      </c>
      <c r="J1068" s="31" t="s">
        <v>2730</v>
      </c>
    </row>
    <row r="1069" ht="18.95" customHeight="1" spans="1:10">
      <c r="A1069" s="127" t="s">
        <v>135</v>
      </c>
      <c r="B1069" s="97" t="s">
        <v>135</v>
      </c>
      <c r="C1069" s="469" t="s">
        <v>3452</v>
      </c>
      <c r="D1069" s="468" t="s">
        <v>2015</v>
      </c>
      <c r="E1069" s="97" t="s">
        <v>147</v>
      </c>
      <c r="F1069" s="49" t="s">
        <v>3461</v>
      </c>
      <c r="G1069" s="133">
        <v>670</v>
      </c>
      <c r="H1069" s="132">
        <v>0.087</v>
      </c>
      <c r="I1069" s="31" t="s">
        <v>147</v>
      </c>
      <c r="J1069" s="31" t="s">
        <v>2730</v>
      </c>
    </row>
    <row r="1070" ht="18.95" customHeight="1" spans="1:10">
      <c r="A1070" s="127" t="s">
        <v>135</v>
      </c>
      <c r="B1070" s="469" t="s">
        <v>1938</v>
      </c>
      <c r="C1070" s="97"/>
      <c r="D1070" s="90" t="s">
        <v>2017</v>
      </c>
      <c r="E1070" s="97"/>
      <c r="F1070" s="50" t="s">
        <v>3462</v>
      </c>
      <c r="G1070" s="128">
        <v>29930</v>
      </c>
      <c r="H1070" s="129">
        <v>0.613</v>
      </c>
      <c r="I1070" s="31" t="s">
        <v>147</v>
      </c>
      <c r="J1070" s="31" t="s">
        <v>147</v>
      </c>
    </row>
    <row r="1071" ht="18.95" customHeight="1" spans="1:10">
      <c r="A1071" s="127" t="s">
        <v>135</v>
      </c>
      <c r="B1071" s="97" t="s">
        <v>135</v>
      </c>
      <c r="C1071" s="469" t="s">
        <v>2017</v>
      </c>
      <c r="D1071" s="90" t="s">
        <v>2019</v>
      </c>
      <c r="E1071" s="97" t="s">
        <v>147</v>
      </c>
      <c r="F1071" s="37" t="s">
        <v>3238</v>
      </c>
      <c r="G1071" s="131">
        <v>1187</v>
      </c>
      <c r="H1071" s="132">
        <v>0.475</v>
      </c>
      <c r="I1071" s="31" t="s">
        <v>147</v>
      </c>
      <c r="J1071" s="31" t="s">
        <v>2730</v>
      </c>
    </row>
    <row r="1072" ht="18.95" customHeight="1" spans="1:10">
      <c r="A1072" s="127" t="s">
        <v>135</v>
      </c>
      <c r="B1072" s="97" t="s">
        <v>135</v>
      </c>
      <c r="C1072" s="469" t="s">
        <v>2017</v>
      </c>
      <c r="D1072" s="90" t="s">
        <v>2020</v>
      </c>
      <c r="E1072" s="97" t="s">
        <v>147</v>
      </c>
      <c r="F1072" s="49" t="s">
        <v>3239</v>
      </c>
      <c r="G1072" s="133">
        <v>0</v>
      </c>
      <c r="H1072" s="132" t="s">
        <v>135</v>
      </c>
      <c r="I1072" s="31" t="s">
        <v>2730</v>
      </c>
      <c r="J1072" s="31" t="s">
        <v>2730</v>
      </c>
    </row>
    <row r="1073" ht="18.95" customHeight="1" spans="1:10">
      <c r="A1073" s="127" t="s">
        <v>135</v>
      </c>
      <c r="B1073" s="97" t="s">
        <v>135</v>
      </c>
      <c r="C1073" s="469" t="s">
        <v>2017</v>
      </c>
      <c r="D1073" s="90" t="s">
        <v>2021</v>
      </c>
      <c r="E1073" s="97" t="s">
        <v>147</v>
      </c>
      <c r="F1073" s="49" t="s">
        <v>3240</v>
      </c>
      <c r="G1073" s="133">
        <v>0</v>
      </c>
      <c r="H1073" s="132" t="s">
        <v>135</v>
      </c>
      <c r="I1073" s="31" t="s">
        <v>2730</v>
      </c>
      <c r="J1073" s="31" t="s">
        <v>2730</v>
      </c>
    </row>
    <row r="1074" ht="18.95" customHeight="1" spans="1:10">
      <c r="A1074" s="127" t="s">
        <v>135</v>
      </c>
      <c r="B1074" s="97" t="s">
        <v>135</v>
      </c>
      <c r="C1074" s="469" t="s">
        <v>2017</v>
      </c>
      <c r="D1074" s="468" t="s">
        <v>2022</v>
      </c>
      <c r="E1074" s="97" t="s">
        <v>147</v>
      </c>
      <c r="F1074" s="49" t="s">
        <v>3463</v>
      </c>
      <c r="G1074" s="133">
        <v>7127</v>
      </c>
      <c r="H1074" s="132">
        <v>0.163</v>
      </c>
      <c r="I1074" s="31" t="s">
        <v>147</v>
      </c>
      <c r="J1074" s="31" t="s">
        <v>2730</v>
      </c>
    </row>
    <row r="1075" ht="18.95" customHeight="1" spans="1:10">
      <c r="A1075" s="127" t="s">
        <v>135</v>
      </c>
      <c r="B1075" s="97" t="s">
        <v>135</v>
      </c>
      <c r="C1075" s="469" t="s">
        <v>2017</v>
      </c>
      <c r="D1075" s="468" t="s">
        <v>2024</v>
      </c>
      <c r="E1075" s="97" t="s">
        <v>147</v>
      </c>
      <c r="F1075" s="49" t="s">
        <v>3464</v>
      </c>
      <c r="G1075" s="133">
        <v>22</v>
      </c>
      <c r="H1075" s="132">
        <v>0.099</v>
      </c>
      <c r="I1075" s="31" t="s">
        <v>147</v>
      </c>
      <c r="J1075" s="31" t="s">
        <v>2730</v>
      </c>
    </row>
    <row r="1076" ht="18.95" customHeight="1" spans="1:10">
      <c r="A1076" s="127" t="s">
        <v>135</v>
      </c>
      <c r="B1076" s="97" t="s">
        <v>135</v>
      </c>
      <c r="C1076" s="469" t="s">
        <v>2017</v>
      </c>
      <c r="D1076" s="468" t="s">
        <v>2026</v>
      </c>
      <c r="E1076" s="97" t="s">
        <v>147</v>
      </c>
      <c r="F1076" s="49" t="s">
        <v>3465</v>
      </c>
      <c r="G1076" s="133">
        <v>21338</v>
      </c>
      <c r="H1076" s="132">
        <v>0.842</v>
      </c>
      <c r="I1076" s="31" t="s">
        <v>147</v>
      </c>
      <c r="J1076" s="31" t="s">
        <v>2730</v>
      </c>
    </row>
    <row r="1077" ht="18.95" customHeight="1" spans="1:10">
      <c r="A1077" s="127" t="s">
        <v>135</v>
      </c>
      <c r="B1077" s="97" t="s">
        <v>135</v>
      </c>
      <c r="C1077" s="469" t="s">
        <v>2017</v>
      </c>
      <c r="D1077" s="90" t="s">
        <v>2028</v>
      </c>
      <c r="E1077" s="97" t="s">
        <v>147</v>
      </c>
      <c r="F1077" s="49" t="s">
        <v>3466</v>
      </c>
      <c r="G1077" s="133">
        <v>256</v>
      </c>
      <c r="H1077" s="132">
        <v>9.509</v>
      </c>
      <c r="I1077" s="31" t="s">
        <v>147</v>
      </c>
      <c r="J1077" s="31" t="s">
        <v>2730</v>
      </c>
    </row>
    <row r="1078" ht="18.95" customHeight="1" spans="1:10">
      <c r="A1078" s="127" t="s">
        <v>135</v>
      </c>
      <c r="B1078" s="469" t="s">
        <v>1938</v>
      </c>
      <c r="C1078" s="97"/>
      <c r="D1078" s="90" t="s">
        <v>2030</v>
      </c>
      <c r="E1078" s="97"/>
      <c r="F1078" s="50" t="s">
        <v>3467</v>
      </c>
      <c r="G1078" s="128">
        <v>1844</v>
      </c>
      <c r="H1078" s="129">
        <v>0.444</v>
      </c>
      <c r="I1078" s="31" t="s">
        <v>147</v>
      </c>
      <c r="J1078" s="31" t="s">
        <v>147</v>
      </c>
    </row>
    <row r="1079" ht="18.95" customHeight="1" spans="1:10">
      <c r="A1079" s="127" t="s">
        <v>135</v>
      </c>
      <c r="B1079" s="97" t="s">
        <v>135</v>
      </c>
      <c r="C1079" s="469" t="s">
        <v>2030</v>
      </c>
      <c r="D1079" s="90" t="s">
        <v>2032</v>
      </c>
      <c r="E1079" s="97" t="s">
        <v>147</v>
      </c>
      <c r="F1079" s="49" t="s">
        <v>3238</v>
      </c>
      <c r="G1079" s="133">
        <v>1844</v>
      </c>
      <c r="H1079" s="132">
        <v>0.444</v>
      </c>
      <c r="I1079" s="31" t="s">
        <v>147</v>
      </c>
      <c r="J1079" s="31" t="s">
        <v>2730</v>
      </c>
    </row>
    <row r="1080" ht="18.95" customHeight="1" spans="1:10">
      <c r="A1080" s="127" t="s">
        <v>135</v>
      </c>
      <c r="B1080" s="97" t="s">
        <v>135</v>
      </c>
      <c r="C1080" s="469" t="s">
        <v>2030</v>
      </c>
      <c r="D1080" s="90" t="s">
        <v>2033</v>
      </c>
      <c r="E1080" s="97" t="s">
        <v>147</v>
      </c>
      <c r="F1080" s="49" t="s">
        <v>3239</v>
      </c>
      <c r="G1080" s="133">
        <v>0</v>
      </c>
      <c r="H1080" s="132" t="s">
        <v>135</v>
      </c>
      <c r="I1080" s="31" t="s">
        <v>2730</v>
      </c>
      <c r="J1080" s="31" t="s">
        <v>2730</v>
      </c>
    </row>
    <row r="1081" ht="18.95" customHeight="1" spans="1:10">
      <c r="A1081" s="127" t="s">
        <v>135</v>
      </c>
      <c r="B1081" s="97" t="s">
        <v>135</v>
      </c>
      <c r="C1081" s="469" t="s">
        <v>2030</v>
      </c>
      <c r="D1081" s="90" t="s">
        <v>2034</v>
      </c>
      <c r="E1081" s="97" t="s">
        <v>147</v>
      </c>
      <c r="F1081" s="49" t="s">
        <v>3240</v>
      </c>
      <c r="G1081" s="133">
        <v>0</v>
      </c>
      <c r="H1081" s="132" t="s">
        <v>135</v>
      </c>
      <c r="I1081" s="31" t="s">
        <v>2730</v>
      </c>
      <c r="J1081" s="31" t="s">
        <v>2730</v>
      </c>
    </row>
    <row r="1082" ht="18.95" customHeight="1" spans="1:10">
      <c r="A1082" s="127" t="s">
        <v>135</v>
      </c>
      <c r="B1082" s="97" t="s">
        <v>135</v>
      </c>
      <c r="C1082" s="469" t="s">
        <v>2030</v>
      </c>
      <c r="D1082" s="90" t="s">
        <v>2035</v>
      </c>
      <c r="E1082" s="97" t="s">
        <v>147</v>
      </c>
      <c r="F1082" s="49" t="s">
        <v>3468</v>
      </c>
      <c r="G1082" s="133">
        <v>0</v>
      </c>
      <c r="H1082" s="132" t="s">
        <v>135</v>
      </c>
      <c r="I1082" s="31" t="s">
        <v>2730</v>
      </c>
      <c r="J1082" s="31" t="s">
        <v>2730</v>
      </c>
    </row>
    <row r="1083" ht="18.95" customHeight="1" spans="1:10">
      <c r="A1083" s="127" t="s">
        <v>135</v>
      </c>
      <c r="B1083" s="97" t="s">
        <v>135</v>
      </c>
      <c r="C1083" s="469" t="s">
        <v>2030</v>
      </c>
      <c r="D1083" s="90" t="s">
        <v>2037</v>
      </c>
      <c r="E1083" s="97" t="s">
        <v>147</v>
      </c>
      <c r="F1083" s="49" t="s">
        <v>3469</v>
      </c>
      <c r="G1083" s="133">
        <v>0</v>
      </c>
      <c r="H1083" s="132" t="s">
        <v>135</v>
      </c>
      <c r="I1083" s="31" t="s">
        <v>2730</v>
      </c>
      <c r="J1083" s="31" t="s">
        <v>2730</v>
      </c>
    </row>
    <row r="1084" ht="18.95" customHeight="1" spans="1:10">
      <c r="A1084" s="127" t="s">
        <v>135</v>
      </c>
      <c r="B1084" s="469" t="s">
        <v>1938</v>
      </c>
      <c r="C1084" s="97"/>
      <c r="D1084" s="90" t="s">
        <v>2039</v>
      </c>
      <c r="E1084" s="97"/>
      <c r="F1084" s="50" t="s">
        <v>3470</v>
      </c>
      <c r="G1084" s="128">
        <v>93555</v>
      </c>
      <c r="H1084" s="129">
        <v>1.33</v>
      </c>
      <c r="I1084" s="31" t="s">
        <v>147</v>
      </c>
      <c r="J1084" s="31" t="s">
        <v>147</v>
      </c>
    </row>
    <row r="1085" ht="18.95" customHeight="1" spans="1:10">
      <c r="A1085" s="127" t="s">
        <v>135</v>
      </c>
      <c r="B1085" s="97"/>
      <c r="C1085" s="469" t="s">
        <v>2039</v>
      </c>
      <c r="D1085" s="90" t="s">
        <v>2041</v>
      </c>
      <c r="E1085" s="97" t="s">
        <v>147</v>
      </c>
      <c r="F1085" s="49" t="s">
        <v>3238</v>
      </c>
      <c r="G1085" s="133">
        <v>0</v>
      </c>
      <c r="H1085" s="132" t="s">
        <v>135</v>
      </c>
      <c r="I1085" s="31" t="s">
        <v>2730</v>
      </c>
      <c r="J1085" s="31" t="s">
        <v>2730</v>
      </c>
    </row>
    <row r="1086" ht="18.95" customHeight="1" spans="1:10">
      <c r="A1086" s="127" t="s">
        <v>135</v>
      </c>
      <c r="B1086" s="97" t="s">
        <v>135</v>
      </c>
      <c r="C1086" s="469" t="s">
        <v>2039</v>
      </c>
      <c r="D1086" s="90" t="s">
        <v>2042</v>
      </c>
      <c r="E1086" s="97" t="s">
        <v>147</v>
      </c>
      <c r="F1086" s="49" t="s">
        <v>3239</v>
      </c>
      <c r="G1086" s="131">
        <v>0</v>
      </c>
      <c r="H1086" s="132" t="s">
        <v>135</v>
      </c>
      <c r="I1086" s="31" t="s">
        <v>2730</v>
      </c>
      <c r="J1086" s="31" t="s">
        <v>2730</v>
      </c>
    </row>
    <row r="1087" ht="18.95" customHeight="1" spans="1:10">
      <c r="A1087" s="127" t="s">
        <v>135</v>
      </c>
      <c r="B1087" s="97" t="s">
        <v>135</v>
      </c>
      <c r="C1087" s="469" t="s">
        <v>2039</v>
      </c>
      <c r="D1087" s="90" t="s">
        <v>2043</v>
      </c>
      <c r="E1087" s="97" t="s">
        <v>147</v>
      </c>
      <c r="F1087" s="49" t="s">
        <v>3240</v>
      </c>
      <c r="G1087" s="133">
        <v>0</v>
      </c>
      <c r="H1087" s="132" t="s">
        <v>135</v>
      </c>
      <c r="I1087" s="31" t="s">
        <v>2730</v>
      </c>
      <c r="J1087" s="31" t="s">
        <v>2730</v>
      </c>
    </row>
    <row r="1088" ht="18.95" customHeight="1" spans="1:10">
      <c r="A1088" s="127" t="s">
        <v>135</v>
      </c>
      <c r="B1088" s="97" t="s">
        <v>135</v>
      </c>
      <c r="C1088" s="469" t="s">
        <v>2039</v>
      </c>
      <c r="D1088" s="90" t="s">
        <v>2044</v>
      </c>
      <c r="E1088" s="97" t="s">
        <v>147</v>
      </c>
      <c r="F1088" s="49" t="s">
        <v>3471</v>
      </c>
      <c r="G1088" s="133">
        <v>0</v>
      </c>
      <c r="H1088" s="132" t="s">
        <v>135</v>
      </c>
      <c r="I1088" s="31" t="s">
        <v>2730</v>
      </c>
      <c r="J1088" s="31" t="s">
        <v>2730</v>
      </c>
    </row>
    <row r="1089" ht="18.95" customHeight="1" spans="1:10">
      <c r="A1089" s="127" t="s">
        <v>135</v>
      </c>
      <c r="B1089" s="97" t="s">
        <v>135</v>
      </c>
      <c r="C1089" s="469" t="s">
        <v>2039</v>
      </c>
      <c r="D1089" s="90" t="s">
        <v>2046</v>
      </c>
      <c r="E1089" s="97" t="s">
        <v>147</v>
      </c>
      <c r="F1089" s="49" t="s">
        <v>3472</v>
      </c>
      <c r="G1089" s="133">
        <v>93400</v>
      </c>
      <c r="H1089" s="132">
        <v>1.335</v>
      </c>
      <c r="I1089" s="31" t="s">
        <v>147</v>
      </c>
      <c r="J1089" s="31" t="s">
        <v>2730</v>
      </c>
    </row>
    <row r="1090" ht="18.95" customHeight="1" spans="1:10">
      <c r="A1090" s="127" t="s">
        <v>135</v>
      </c>
      <c r="B1090" s="97" t="s">
        <v>135</v>
      </c>
      <c r="C1090" s="469" t="s">
        <v>2039</v>
      </c>
      <c r="D1090" s="90" t="s">
        <v>2048</v>
      </c>
      <c r="E1090" s="97" t="s">
        <v>147</v>
      </c>
      <c r="F1090" s="49" t="s">
        <v>3473</v>
      </c>
      <c r="G1090" s="133">
        <v>155</v>
      </c>
      <c r="H1090" s="132">
        <v>0.034</v>
      </c>
      <c r="I1090" s="31" t="s">
        <v>147</v>
      </c>
      <c r="J1090" s="31" t="s">
        <v>2730</v>
      </c>
    </row>
    <row r="1091" ht="18.95" customHeight="1" spans="1:10">
      <c r="A1091" s="127" t="s">
        <v>135</v>
      </c>
      <c r="B1091" s="97" t="s">
        <v>1938</v>
      </c>
      <c r="C1091" s="97" t="s">
        <v>135</v>
      </c>
      <c r="D1091" s="90" t="s">
        <v>2050</v>
      </c>
      <c r="E1091" s="97"/>
      <c r="F1091" s="50" t="s">
        <v>3474</v>
      </c>
      <c r="G1091" s="128">
        <v>136847</v>
      </c>
      <c r="H1091" s="129">
        <v>0.531</v>
      </c>
      <c r="I1091" s="31" t="s">
        <v>147</v>
      </c>
      <c r="J1091" s="31" t="s">
        <v>147</v>
      </c>
    </row>
    <row r="1092" ht="18.95" customHeight="1" spans="1:10">
      <c r="A1092" s="127" t="s">
        <v>135</v>
      </c>
      <c r="B1092" s="97" t="s">
        <v>135</v>
      </c>
      <c r="C1092" s="469" t="s">
        <v>2050</v>
      </c>
      <c r="D1092" s="90" t="s">
        <v>2052</v>
      </c>
      <c r="E1092" s="97" t="s">
        <v>147</v>
      </c>
      <c r="F1092" s="49" t="s">
        <v>3475</v>
      </c>
      <c r="G1092" s="133">
        <v>0</v>
      </c>
      <c r="H1092" s="132" t="s">
        <v>135</v>
      </c>
      <c r="I1092" s="31" t="s">
        <v>2730</v>
      </c>
      <c r="J1092" s="31" t="s">
        <v>2730</v>
      </c>
    </row>
    <row r="1093" ht="18.95" customHeight="1" spans="1:10">
      <c r="A1093" s="127" t="s">
        <v>135</v>
      </c>
      <c r="B1093" s="97" t="s">
        <v>135</v>
      </c>
      <c r="C1093" s="469" t="s">
        <v>2050</v>
      </c>
      <c r="D1093" s="90" t="s">
        <v>2054</v>
      </c>
      <c r="E1093" s="97" t="s">
        <v>147</v>
      </c>
      <c r="F1093" s="49" t="s">
        <v>3476</v>
      </c>
      <c r="G1093" s="133">
        <v>0</v>
      </c>
      <c r="H1093" s="132" t="s">
        <v>135</v>
      </c>
      <c r="I1093" s="31" t="s">
        <v>2730</v>
      </c>
      <c r="J1093" s="31" t="s">
        <v>2730</v>
      </c>
    </row>
    <row r="1094" ht="18.95" customHeight="1" spans="1:10">
      <c r="A1094" s="127" t="s">
        <v>135</v>
      </c>
      <c r="B1094" s="97" t="s">
        <v>135</v>
      </c>
      <c r="C1094" s="469" t="s">
        <v>2050</v>
      </c>
      <c r="D1094" s="471" t="s">
        <v>2056</v>
      </c>
      <c r="E1094" s="97" t="s">
        <v>147</v>
      </c>
      <c r="F1094" s="49" t="s">
        <v>2057</v>
      </c>
      <c r="G1094" s="133">
        <v>27000</v>
      </c>
      <c r="H1094" s="132">
        <v>0</v>
      </c>
      <c r="I1094" s="31" t="s">
        <v>147</v>
      </c>
      <c r="J1094" s="31" t="s">
        <v>2730</v>
      </c>
    </row>
    <row r="1095" ht="18.95" customHeight="1" spans="1:10">
      <c r="A1095" s="127" t="s">
        <v>135</v>
      </c>
      <c r="B1095" s="97" t="s">
        <v>135</v>
      </c>
      <c r="C1095" s="469" t="s">
        <v>2050</v>
      </c>
      <c r="D1095" s="90">
        <v>2159905</v>
      </c>
      <c r="E1095" s="97" t="s">
        <v>147</v>
      </c>
      <c r="F1095" s="49" t="s">
        <v>3477</v>
      </c>
      <c r="G1095" s="131"/>
      <c r="H1095" s="132" t="s">
        <v>135</v>
      </c>
      <c r="I1095" s="31" t="s">
        <v>2730</v>
      </c>
      <c r="J1095" s="31" t="s">
        <v>2730</v>
      </c>
    </row>
    <row r="1096" ht="18.95" customHeight="1" spans="1:10">
      <c r="A1096" s="127" t="s">
        <v>135</v>
      </c>
      <c r="B1096" s="97" t="s">
        <v>135</v>
      </c>
      <c r="C1096" s="469" t="s">
        <v>2050</v>
      </c>
      <c r="D1096" s="90" t="s">
        <v>2058</v>
      </c>
      <c r="E1096" s="97" t="s">
        <v>147</v>
      </c>
      <c r="F1096" s="49" t="s">
        <v>3478</v>
      </c>
      <c r="G1096" s="133">
        <v>0</v>
      </c>
      <c r="H1096" s="132" t="s">
        <v>135</v>
      </c>
      <c r="I1096" s="31" t="s">
        <v>2730</v>
      </c>
      <c r="J1096" s="31" t="s">
        <v>2730</v>
      </c>
    </row>
    <row r="1097" ht="18.95" customHeight="1" spans="1:10">
      <c r="A1097" s="127" t="s">
        <v>135</v>
      </c>
      <c r="B1097" s="97" t="s">
        <v>135</v>
      </c>
      <c r="C1097" s="469" t="s">
        <v>2050</v>
      </c>
      <c r="D1097" s="90" t="s">
        <v>2062</v>
      </c>
      <c r="E1097" s="97" t="s">
        <v>147</v>
      </c>
      <c r="F1097" s="49" t="s">
        <v>3479</v>
      </c>
      <c r="G1097" s="133">
        <v>109847</v>
      </c>
      <c r="H1097" s="132">
        <v>0.76</v>
      </c>
      <c r="I1097" s="31" t="s">
        <v>147</v>
      </c>
      <c r="J1097" s="31" t="s">
        <v>2730</v>
      </c>
    </row>
    <row r="1098" ht="18.95" customHeight="1" spans="1:10">
      <c r="A1098" s="127" t="s">
        <v>134</v>
      </c>
      <c r="B1098" s="97"/>
      <c r="C1098" s="97" t="s">
        <v>135</v>
      </c>
      <c r="D1098" s="90" t="s">
        <v>2064</v>
      </c>
      <c r="E1098" s="97"/>
      <c r="F1098" s="50" t="s">
        <v>2065</v>
      </c>
      <c r="G1098" s="128">
        <v>101706</v>
      </c>
      <c r="H1098" s="129">
        <v>0.156</v>
      </c>
      <c r="I1098" s="31" t="s">
        <v>147</v>
      </c>
      <c r="J1098" s="31" t="s">
        <v>147</v>
      </c>
    </row>
    <row r="1099" ht="18.95" customHeight="1" spans="1:10">
      <c r="A1099" s="127" t="s">
        <v>135</v>
      </c>
      <c r="B1099" s="469" t="s">
        <v>2064</v>
      </c>
      <c r="C1099" s="97"/>
      <c r="D1099" s="90" t="s">
        <v>2066</v>
      </c>
      <c r="E1099" s="97"/>
      <c r="F1099" s="50" t="s">
        <v>3480</v>
      </c>
      <c r="G1099" s="128">
        <v>19622</v>
      </c>
      <c r="H1099" s="129">
        <v>-0.136</v>
      </c>
      <c r="I1099" s="31" t="s">
        <v>147</v>
      </c>
      <c r="J1099" s="31" t="s">
        <v>147</v>
      </c>
    </row>
    <row r="1100" ht="18.95" customHeight="1" spans="1:10">
      <c r="A1100" s="127" t="s">
        <v>135</v>
      </c>
      <c r="B1100" s="97" t="s">
        <v>135</v>
      </c>
      <c r="C1100" s="469" t="s">
        <v>2066</v>
      </c>
      <c r="D1100" s="90" t="s">
        <v>2068</v>
      </c>
      <c r="E1100" s="97" t="s">
        <v>147</v>
      </c>
      <c r="F1100" s="49" t="s">
        <v>3238</v>
      </c>
      <c r="G1100" s="133">
        <v>501</v>
      </c>
      <c r="H1100" s="132">
        <v>0.227</v>
      </c>
      <c r="I1100" s="31" t="s">
        <v>147</v>
      </c>
      <c r="J1100" s="31" t="s">
        <v>2730</v>
      </c>
    </row>
    <row r="1101" ht="18.95" customHeight="1" spans="1:10">
      <c r="A1101" s="127" t="s">
        <v>135</v>
      </c>
      <c r="B1101" s="97" t="s">
        <v>135</v>
      </c>
      <c r="C1101" s="469" t="s">
        <v>2066</v>
      </c>
      <c r="D1101" s="90" t="s">
        <v>2069</v>
      </c>
      <c r="E1101" s="97" t="s">
        <v>147</v>
      </c>
      <c r="F1101" s="49" t="s">
        <v>3239</v>
      </c>
      <c r="G1101" s="131">
        <v>0</v>
      </c>
      <c r="H1101" s="132" t="s">
        <v>135</v>
      </c>
      <c r="I1101" s="31" t="s">
        <v>2730</v>
      </c>
      <c r="J1101" s="31" t="s">
        <v>2730</v>
      </c>
    </row>
    <row r="1102" ht="18.95" customHeight="1" spans="1:10">
      <c r="A1102" s="127" t="s">
        <v>135</v>
      </c>
      <c r="B1102" s="97" t="s">
        <v>135</v>
      </c>
      <c r="C1102" s="469" t="s">
        <v>2066</v>
      </c>
      <c r="D1102" s="90" t="s">
        <v>2070</v>
      </c>
      <c r="E1102" s="97" t="s">
        <v>147</v>
      </c>
      <c r="F1102" s="49" t="s">
        <v>3240</v>
      </c>
      <c r="G1102" s="133">
        <v>0</v>
      </c>
      <c r="H1102" s="132" t="s">
        <v>135</v>
      </c>
      <c r="I1102" s="31" t="s">
        <v>2730</v>
      </c>
      <c r="J1102" s="31" t="s">
        <v>2730</v>
      </c>
    </row>
    <row r="1103" ht="18.95" customHeight="1" spans="1:10">
      <c r="A1103" s="127" t="s">
        <v>135</v>
      </c>
      <c r="B1103" s="97" t="s">
        <v>135</v>
      </c>
      <c r="C1103" s="469" t="s">
        <v>2066</v>
      </c>
      <c r="D1103" s="90" t="s">
        <v>2071</v>
      </c>
      <c r="E1103" s="97" t="s">
        <v>147</v>
      </c>
      <c r="F1103" s="49" t="s">
        <v>3481</v>
      </c>
      <c r="G1103" s="133">
        <v>0</v>
      </c>
      <c r="H1103" s="132" t="s">
        <v>135</v>
      </c>
      <c r="I1103" s="31" t="s">
        <v>2730</v>
      </c>
      <c r="J1103" s="31" t="s">
        <v>2730</v>
      </c>
    </row>
    <row r="1104" ht="18.95" customHeight="1" spans="1:10">
      <c r="A1104" s="127" t="s">
        <v>135</v>
      </c>
      <c r="B1104" s="97" t="s">
        <v>135</v>
      </c>
      <c r="C1104" s="469" t="s">
        <v>2066</v>
      </c>
      <c r="D1104" s="90" t="s">
        <v>2073</v>
      </c>
      <c r="E1104" s="97" t="s">
        <v>147</v>
      </c>
      <c r="F1104" s="49" t="s">
        <v>3482</v>
      </c>
      <c r="G1104" s="133">
        <v>0</v>
      </c>
      <c r="H1104" s="132" t="s">
        <v>135</v>
      </c>
      <c r="I1104" s="31" t="s">
        <v>2730</v>
      </c>
      <c r="J1104" s="31" t="s">
        <v>2730</v>
      </c>
    </row>
    <row r="1105" ht="18.95" customHeight="1" spans="1:10">
      <c r="A1105" s="127"/>
      <c r="B1105" s="97" t="s">
        <v>135</v>
      </c>
      <c r="C1105" s="469" t="s">
        <v>2066</v>
      </c>
      <c r="D1105" s="90" t="s">
        <v>2075</v>
      </c>
      <c r="E1105" s="97" t="s">
        <v>147</v>
      </c>
      <c r="F1105" s="49" t="s">
        <v>3483</v>
      </c>
      <c r="G1105" s="133">
        <v>1000</v>
      </c>
      <c r="H1105" s="132">
        <v>1.222</v>
      </c>
      <c r="I1105" s="31" t="s">
        <v>147</v>
      </c>
      <c r="J1105" s="31" t="s">
        <v>2730</v>
      </c>
    </row>
    <row r="1106" ht="18.95" customHeight="1" spans="1:10">
      <c r="A1106" s="127" t="s">
        <v>135</v>
      </c>
      <c r="B1106" s="97"/>
      <c r="C1106" s="469" t="s">
        <v>2066</v>
      </c>
      <c r="D1106" s="90" t="s">
        <v>2077</v>
      </c>
      <c r="E1106" s="97" t="s">
        <v>147</v>
      </c>
      <c r="F1106" s="49" t="s">
        <v>3484</v>
      </c>
      <c r="G1106" s="133">
        <v>0</v>
      </c>
      <c r="H1106" s="132" t="s">
        <v>135</v>
      </c>
      <c r="I1106" s="31" t="s">
        <v>2730</v>
      </c>
      <c r="J1106" s="31" t="s">
        <v>2730</v>
      </c>
    </row>
    <row r="1107" ht="18.95" customHeight="1" spans="1:10">
      <c r="A1107" s="127" t="s">
        <v>135</v>
      </c>
      <c r="B1107" s="97" t="s">
        <v>135</v>
      </c>
      <c r="C1107" s="469" t="s">
        <v>2066</v>
      </c>
      <c r="D1107" s="90" t="s">
        <v>2079</v>
      </c>
      <c r="E1107" s="97" t="s">
        <v>147</v>
      </c>
      <c r="F1107" s="49" t="s">
        <v>3257</v>
      </c>
      <c r="G1107" s="133">
        <v>0</v>
      </c>
      <c r="H1107" s="132" t="s">
        <v>135</v>
      </c>
      <c r="I1107" s="31" t="s">
        <v>2730</v>
      </c>
      <c r="J1107" s="31" t="s">
        <v>2730</v>
      </c>
    </row>
    <row r="1108" ht="18.95" customHeight="1" spans="1:10">
      <c r="A1108" s="127" t="s">
        <v>135</v>
      </c>
      <c r="B1108" s="97" t="s">
        <v>135</v>
      </c>
      <c r="C1108" s="469" t="s">
        <v>2066</v>
      </c>
      <c r="D1108" s="90" t="s">
        <v>2080</v>
      </c>
      <c r="E1108" s="97" t="s">
        <v>147</v>
      </c>
      <c r="F1108" s="51" t="s">
        <v>3485</v>
      </c>
      <c r="G1108" s="131">
        <v>18121</v>
      </c>
      <c r="H1108" s="132">
        <v>-0.171</v>
      </c>
      <c r="I1108" s="31" t="s">
        <v>147</v>
      </c>
      <c r="J1108" s="31" t="s">
        <v>2730</v>
      </c>
    </row>
    <row r="1109" ht="18.95" customHeight="1" spans="1:10">
      <c r="A1109" s="127" t="s">
        <v>135</v>
      </c>
      <c r="B1109" s="469" t="s">
        <v>2064</v>
      </c>
      <c r="C1109" s="97"/>
      <c r="D1109" s="90" t="s">
        <v>2082</v>
      </c>
      <c r="E1109" s="97"/>
      <c r="F1109" s="56" t="s">
        <v>3486</v>
      </c>
      <c r="G1109" s="128">
        <v>56509</v>
      </c>
      <c r="H1109" s="129">
        <v>0.259</v>
      </c>
      <c r="I1109" s="31" t="s">
        <v>147</v>
      </c>
      <c r="J1109" s="31" t="s">
        <v>147</v>
      </c>
    </row>
    <row r="1110" ht="18.95" customHeight="1" spans="1:10">
      <c r="A1110" s="127" t="s">
        <v>135</v>
      </c>
      <c r="B1110" s="97" t="s">
        <v>135</v>
      </c>
      <c r="C1110" s="469" t="s">
        <v>2082</v>
      </c>
      <c r="D1110" s="90" t="s">
        <v>2084</v>
      </c>
      <c r="E1110" s="97" t="s">
        <v>147</v>
      </c>
      <c r="F1110" s="51" t="s">
        <v>3238</v>
      </c>
      <c r="G1110" s="133">
        <v>951</v>
      </c>
      <c r="H1110" s="132">
        <v>0.662</v>
      </c>
      <c r="I1110" s="31" t="s">
        <v>147</v>
      </c>
      <c r="J1110" s="31" t="s">
        <v>2730</v>
      </c>
    </row>
    <row r="1111" ht="18.95" customHeight="1" spans="1:10">
      <c r="A1111" s="127" t="s">
        <v>135</v>
      </c>
      <c r="B1111" s="97" t="s">
        <v>135</v>
      </c>
      <c r="C1111" s="469" t="s">
        <v>2082</v>
      </c>
      <c r="D1111" s="90" t="s">
        <v>2085</v>
      </c>
      <c r="E1111" s="97" t="s">
        <v>147</v>
      </c>
      <c r="F1111" s="51" t="s">
        <v>3239</v>
      </c>
      <c r="G1111" s="133">
        <v>0</v>
      </c>
      <c r="H1111" s="132" t="s">
        <v>135</v>
      </c>
      <c r="I1111" s="31" t="s">
        <v>2730</v>
      </c>
      <c r="J1111" s="31" t="s">
        <v>2730</v>
      </c>
    </row>
    <row r="1112" ht="18.95" customHeight="1" spans="1:10">
      <c r="A1112" s="127" t="s">
        <v>135</v>
      </c>
      <c r="B1112" s="97" t="s">
        <v>135</v>
      </c>
      <c r="C1112" s="469" t="s">
        <v>2082</v>
      </c>
      <c r="D1112" s="90" t="s">
        <v>2086</v>
      </c>
      <c r="E1112" s="97" t="s">
        <v>147</v>
      </c>
      <c r="F1112" s="51" t="s">
        <v>3240</v>
      </c>
      <c r="G1112" s="133">
        <v>38</v>
      </c>
      <c r="H1112" s="132">
        <v>-0.01</v>
      </c>
      <c r="I1112" s="31" t="s">
        <v>147</v>
      </c>
      <c r="J1112" s="31" t="s">
        <v>2730</v>
      </c>
    </row>
    <row r="1113" ht="18.95" customHeight="1" spans="1:10">
      <c r="A1113" s="127" t="s">
        <v>135</v>
      </c>
      <c r="B1113" s="97" t="s">
        <v>135</v>
      </c>
      <c r="C1113" s="469" t="s">
        <v>2082</v>
      </c>
      <c r="D1113" s="90" t="s">
        <v>2087</v>
      </c>
      <c r="E1113" s="97" t="s">
        <v>147</v>
      </c>
      <c r="F1113" s="51" t="s">
        <v>3487</v>
      </c>
      <c r="G1113" s="133">
        <v>5000</v>
      </c>
      <c r="H1113" s="132">
        <v>0.25</v>
      </c>
      <c r="I1113" s="31" t="s">
        <v>147</v>
      </c>
      <c r="J1113" s="31" t="s">
        <v>2730</v>
      </c>
    </row>
    <row r="1114" ht="18.95" customHeight="1" spans="1:10">
      <c r="A1114" s="127" t="s">
        <v>135</v>
      </c>
      <c r="B1114" s="97" t="s">
        <v>135</v>
      </c>
      <c r="C1114" s="469" t="s">
        <v>2082</v>
      </c>
      <c r="D1114" s="90" t="s">
        <v>2089</v>
      </c>
      <c r="E1114" s="97" t="s">
        <v>147</v>
      </c>
      <c r="F1114" s="51" t="s">
        <v>3488</v>
      </c>
      <c r="G1114" s="133">
        <v>0</v>
      </c>
      <c r="H1114" s="132" t="s">
        <v>135</v>
      </c>
      <c r="I1114" s="31" t="s">
        <v>2730</v>
      </c>
      <c r="J1114" s="31" t="s">
        <v>2730</v>
      </c>
    </row>
    <row r="1115" ht="18.95" customHeight="1" spans="1:10">
      <c r="A1115" s="127" t="s">
        <v>135</v>
      </c>
      <c r="B1115" s="97"/>
      <c r="C1115" s="469" t="s">
        <v>2082</v>
      </c>
      <c r="D1115" s="90" t="s">
        <v>2091</v>
      </c>
      <c r="E1115" s="97" t="s">
        <v>147</v>
      </c>
      <c r="F1115" s="37" t="s">
        <v>3489</v>
      </c>
      <c r="G1115" s="131">
        <v>50520</v>
      </c>
      <c r="H1115" s="132">
        <v>0.255</v>
      </c>
      <c r="I1115" s="31" t="s">
        <v>147</v>
      </c>
      <c r="J1115" s="31" t="s">
        <v>2730</v>
      </c>
    </row>
    <row r="1116" ht="18.95" customHeight="1" spans="1:10">
      <c r="A1116" s="127" t="s">
        <v>135</v>
      </c>
      <c r="B1116" s="469" t="s">
        <v>2064</v>
      </c>
      <c r="C1116" s="97"/>
      <c r="D1116" s="90" t="s">
        <v>2093</v>
      </c>
      <c r="E1116" s="97"/>
      <c r="F1116" s="50" t="s">
        <v>3490</v>
      </c>
      <c r="G1116" s="128">
        <v>25370</v>
      </c>
      <c r="H1116" s="129">
        <v>0.258</v>
      </c>
      <c r="I1116" s="31" t="s">
        <v>147</v>
      </c>
      <c r="J1116" s="31" t="s">
        <v>147</v>
      </c>
    </row>
    <row r="1117" ht="18.95" customHeight="1" spans="1:10">
      <c r="A1117" s="127" t="s">
        <v>135</v>
      </c>
      <c r="B1117" s="97" t="s">
        <v>135</v>
      </c>
      <c r="C1117" s="469" t="s">
        <v>2093</v>
      </c>
      <c r="D1117" s="90" t="s">
        <v>2095</v>
      </c>
      <c r="E1117" s="97" t="s">
        <v>147</v>
      </c>
      <c r="F1117" s="49" t="s">
        <v>3238</v>
      </c>
      <c r="G1117" s="133">
        <v>0</v>
      </c>
      <c r="H1117" s="132" t="s">
        <v>135</v>
      </c>
      <c r="I1117" s="31" t="s">
        <v>2730</v>
      </c>
      <c r="J1117" s="31" t="s">
        <v>2730</v>
      </c>
    </row>
    <row r="1118" ht="18.95" customHeight="1" spans="1:10">
      <c r="A1118" s="127" t="s">
        <v>135</v>
      </c>
      <c r="B1118" s="97" t="s">
        <v>135</v>
      </c>
      <c r="C1118" s="469" t="s">
        <v>2093</v>
      </c>
      <c r="D1118" s="90" t="s">
        <v>2096</v>
      </c>
      <c r="E1118" s="97" t="s">
        <v>147</v>
      </c>
      <c r="F1118" s="49" t="s">
        <v>3239</v>
      </c>
      <c r="G1118" s="133">
        <v>0</v>
      </c>
      <c r="H1118" s="132" t="s">
        <v>135</v>
      </c>
      <c r="I1118" s="31" t="s">
        <v>2730</v>
      </c>
      <c r="J1118" s="31" t="s">
        <v>2730</v>
      </c>
    </row>
    <row r="1119" ht="18.95" customHeight="1" spans="1:10">
      <c r="A1119" s="127" t="s">
        <v>135</v>
      </c>
      <c r="B1119" s="97" t="s">
        <v>135</v>
      </c>
      <c r="C1119" s="469" t="s">
        <v>2093</v>
      </c>
      <c r="D1119" s="90" t="s">
        <v>2097</v>
      </c>
      <c r="E1119" s="97" t="s">
        <v>147</v>
      </c>
      <c r="F1119" s="49" t="s">
        <v>3240</v>
      </c>
      <c r="G1119" s="133">
        <v>0</v>
      </c>
      <c r="H1119" s="132" t="s">
        <v>135</v>
      </c>
      <c r="I1119" s="31" t="s">
        <v>2730</v>
      </c>
      <c r="J1119" s="31" t="s">
        <v>2730</v>
      </c>
    </row>
    <row r="1120" ht="18.95" customHeight="1" spans="1:10">
      <c r="A1120" s="127" t="s">
        <v>135</v>
      </c>
      <c r="B1120" s="97" t="s">
        <v>135</v>
      </c>
      <c r="C1120" s="469" t="s">
        <v>2093</v>
      </c>
      <c r="D1120" s="90" t="s">
        <v>2098</v>
      </c>
      <c r="E1120" s="97" t="s">
        <v>147</v>
      </c>
      <c r="F1120" s="49" t="s">
        <v>3491</v>
      </c>
      <c r="G1120" s="133">
        <v>0</v>
      </c>
      <c r="H1120" s="132" t="s">
        <v>135</v>
      </c>
      <c r="I1120" s="31" t="s">
        <v>2730</v>
      </c>
      <c r="J1120" s="31" t="s">
        <v>2730</v>
      </c>
    </row>
    <row r="1121" ht="18.95" customHeight="1" spans="1:10">
      <c r="A1121" s="127" t="s">
        <v>135</v>
      </c>
      <c r="B1121" s="97" t="s">
        <v>135</v>
      </c>
      <c r="C1121" s="469" t="s">
        <v>2093</v>
      </c>
      <c r="D1121" s="90" t="s">
        <v>2100</v>
      </c>
      <c r="E1121" s="97" t="s">
        <v>147</v>
      </c>
      <c r="F1121" s="49" t="s">
        <v>3492</v>
      </c>
      <c r="G1121" s="133">
        <v>25370</v>
      </c>
      <c r="H1121" s="132">
        <v>0.258</v>
      </c>
      <c r="I1121" s="31" t="s">
        <v>147</v>
      </c>
      <c r="J1121" s="31" t="s">
        <v>2730</v>
      </c>
    </row>
    <row r="1122" ht="18.95" customHeight="1" spans="1:10">
      <c r="A1122" s="127" t="s">
        <v>135</v>
      </c>
      <c r="B1122" s="97" t="s">
        <v>2064</v>
      </c>
      <c r="C1122" s="97" t="s">
        <v>135</v>
      </c>
      <c r="D1122" s="90" t="s">
        <v>2102</v>
      </c>
      <c r="E1122" s="97"/>
      <c r="F1122" s="50" t="s">
        <v>3493</v>
      </c>
      <c r="G1122" s="128">
        <v>205</v>
      </c>
      <c r="H1122" s="129">
        <v>0.149</v>
      </c>
      <c r="I1122" s="31" t="s">
        <v>147</v>
      </c>
      <c r="J1122" s="31" t="s">
        <v>147</v>
      </c>
    </row>
    <row r="1123" ht="18.95" customHeight="1" spans="1:10">
      <c r="A1123" s="127" t="s">
        <v>135</v>
      </c>
      <c r="B1123" s="97" t="s">
        <v>135</v>
      </c>
      <c r="C1123" s="469" t="s">
        <v>2102</v>
      </c>
      <c r="D1123" s="90" t="s">
        <v>2104</v>
      </c>
      <c r="E1123" s="97" t="s">
        <v>147</v>
      </c>
      <c r="F1123" s="37" t="s">
        <v>3494</v>
      </c>
      <c r="G1123" s="133">
        <v>0</v>
      </c>
      <c r="H1123" s="132" t="s">
        <v>135</v>
      </c>
      <c r="I1123" s="31" t="s">
        <v>2730</v>
      </c>
      <c r="J1123" s="31" t="s">
        <v>2730</v>
      </c>
    </row>
    <row r="1124" ht="18.95" customHeight="1" spans="1:10">
      <c r="A1124" s="127" t="s">
        <v>135</v>
      </c>
      <c r="B1124" s="97" t="s">
        <v>135</v>
      </c>
      <c r="C1124" s="469" t="s">
        <v>2102</v>
      </c>
      <c r="D1124" s="90" t="s">
        <v>2106</v>
      </c>
      <c r="E1124" s="97" t="s">
        <v>147</v>
      </c>
      <c r="F1124" s="49" t="s">
        <v>3495</v>
      </c>
      <c r="G1124" s="133">
        <v>205</v>
      </c>
      <c r="H1124" s="132">
        <v>0.149</v>
      </c>
      <c r="I1124" s="31" t="s">
        <v>147</v>
      </c>
      <c r="J1124" s="31" t="s">
        <v>2730</v>
      </c>
    </row>
    <row r="1125" ht="18.95" customHeight="1" spans="1:10">
      <c r="A1125" s="127" t="s">
        <v>134</v>
      </c>
      <c r="B1125" s="97" t="s">
        <v>135</v>
      </c>
      <c r="C1125" s="97"/>
      <c r="D1125" s="472" t="s">
        <v>3496</v>
      </c>
      <c r="E1125" s="97"/>
      <c r="F1125" s="50" t="s">
        <v>2109</v>
      </c>
      <c r="G1125" s="128">
        <v>6440</v>
      </c>
      <c r="H1125" s="129">
        <v>-0.788</v>
      </c>
      <c r="I1125" s="31" t="s">
        <v>147</v>
      </c>
      <c r="J1125" s="31" t="s">
        <v>147</v>
      </c>
    </row>
    <row r="1126" ht="18.95" customHeight="1" spans="1:10">
      <c r="A1126" s="127"/>
      <c r="B1126" s="90" t="s">
        <v>2108</v>
      </c>
      <c r="C1126" s="97"/>
      <c r="D1126" s="247">
        <v>21701</v>
      </c>
      <c r="E1126" s="97" t="s">
        <v>147</v>
      </c>
      <c r="F1126" s="50" t="s">
        <v>3497</v>
      </c>
      <c r="G1126" s="128">
        <v>0</v>
      </c>
      <c r="H1126" s="129" t="s">
        <v>135</v>
      </c>
      <c r="I1126" s="31" t="s">
        <v>2730</v>
      </c>
      <c r="J1126" s="31" t="s">
        <v>147</v>
      </c>
    </row>
    <row r="1127" ht="18.95" customHeight="1" spans="1:10">
      <c r="A1127" s="127"/>
      <c r="B1127" s="90" t="s">
        <v>2108</v>
      </c>
      <c r="C1127" s="97"/>
      <c r="D1127" s="96">
        <v>21703</v>
      </c>
      <c r="E1127" s="97" t="s">
        <v>147</v>
      </c>
      <c r="F1127" s="50" t="s">
        <v>3498</v>
      </c>
      <c r="G1127" s="141">
        <v>2000</v>
      </c>
      <c r="H1127" s="129">
        <v>0</v>
      </c>
      <c r="I1127" s="31" t="s">
        <v>147</v>
      </c>
      <c r="J1127" s="31" t="s">
        <v>147</v>
      </c>
    </row>
    <row r="1128" ht="18.95" customHeight="1" spans="1:10">
      <c r="A1128" s="127" t="s">
        <v>135</v>
      </c>
      <c r="B1128" s="90" t="s">
        <v>2108</v>
      </c>
      <c r="C1128" s="97"/>
      <c r="D1128" s="90" t="s">
        <v>2112</v>
      </c>
      <c r="E1128" s="97" t="s">
        <v>147</v>
      </c>
      <c r="F1128" s="50" t="s">
        <v>3499</v>
      </c>
      <c r="G1128" s="141">
        <v>4440</v>
      </c>
      <c r="H1128" s="129">
        <v>-0.844</v>
      </c>
      <c r="I1128" s="31" t="s">
        <v>147</v>
      </c>
      <c r="J1128" s="31" t="s">
        <v>147</v>
      </c>
    </row>
    <row r="1129" ht="18.95" customHeight="1" spans="1:10">
      <c r="A1129" s="127" t="s">
        <v>134</v>
      </c>
      <c r="B1129" s="97" t="s">
        <v>135</v>
      </c>
      <c r="C1129" s="97"/>
      <c r="D1129" s="90" t="s">
        <v>2114</v>
      </c>
      <c r="E1129" s="97"/>
      <c r="F1129" s="50" t="s">
        <v>2115</v>
      </c>
      <c r="G1129" s="128">
        <v>0</v>
      </c>
      <c r="H1129" s="129" t="s">
        <v>135</v>
      </c>
      <c r="I1129" s="31" t="s">
        <v>2730</v>
      </c>
      <c r="J1129" s="31" t="s">
        <v>147</v>
      </c>
    </row>
    <row r="1130" ht="18.95" customHeight="1" spans="1:10">
      <c r="A1130" s="127"/>
      <c r="B1130" s="469" t="s">
        <v>2114</v>
      </c>
      <c r="C1130" s="97"/>
      <c r="D1130" s="90" t="s">
        <v>2116</v>
      </c>
      <c r="E1130" s="97" t="s">
        <v>147</v>
      </c>
      <c r="F1130" s="50" t="s">
        <v>3500</v>
      </c>
      <c r="G1130" s="141">
        <v>0</v>
      </c>
      <c r="H1130" s="129" t="s">
        <v>135</v>
      </c>
      <c r="I1130" s="31" t="s">
        <v>2730</v>
      </c>
      <c r="J1130" s="31" t="s">
        <v>147</v>
      </c>
    </row>
    <row r="1131" ht="18.95" customHeight="1" spans="1:10">
      <c r="A1131" s="127"/>
      <c r="B1131" s="469" t="s">
        <v>2114</v>
      </c>
      <c r="C1131" s="97"/>
      <c r="D1131" s="90" t="s">
        <v>2118</v>
      </c>
      <c r="E1131" s="97" t="s">
        <v>147</v>
      </c>
      <c r="F1131" s="50" t="s">
        <v>3501</v>
      </c>
      <c r="G1131" s="141">
        <v>0</v>
      </c>
      <c r="H1131" s="129" t="s">
        <v>135</v>
      </c>
      <c r="I1131" s="31" t="s">
        <v>2730</v>
      </c>
      <c r="J1131" s="31" t="s">
        <v>147</v>
      </c>
    </row>
    <row r="1132" ht="18.95" customHeight="1" spans="1:10">
      <c r="A1132" s="127"/>
      <c r="B1132" s="469" t="s">
        <v>2114</v>
      </c>
      <c r="C1132" s="97"/>
      <c r="D1132" s="90" t="s">
        <v>2120</v>
      </c>
      <c r="E1132" s="97" t="s">
        <v>147</v>
      </c>
      <c r="F1132" s="50" t="s">
        <v>3502</v>
      </c>
      <c r="G1132" s="141">
        <v>0</v>
      </c>
      <c r="H1132" s="129" t="s">
        <v>135</v>
      </c>
      <c r="I1132" s="31" t="s">
        <v>2730</v>
      </c>
      <c r="J1132" s="31" t="s">
        <v>147</v>
      </c>
    </row>
    <row r="1133" ht="18.95" customHeight="1" spans="1:10">
      <c r="A1133" s="127"/>
      <c r="B1133" s="469" t="s">
        <v>2114</v>
      </c>
      <c r="C1133" s="97"/>
      <c r="D1133" s="90" t="s">
        <v>2122</v>
      </c>
      <c r="E1133" s="97" t="s">
        <v>147</v>
      </c>
      <c r="F1133" s="50" t="s">
        <v>3503</v>
      </c>
      <c r="G1133" s="128">
        <v>0</v>
      </c>
      <c r="H1133" s="129" t="s">
        <v>135</v>
      </c>
      <c r="I1133" s="31" t="s">
        <v>2730</v>
      </c>
      <c r="J1133" s="31" t="s">
        <v>147</v>
      </c>
    </row>
    <row r="1134" ht="18.95" customHeight="1" spans="1:10">
      <c r="A1134" s="127"/>
      <c r="B1134" s="469" t="s">
        <v>2114</v>
      </c>
      <c r="C1134" s="97" t="s">
        <v>135</v>
      </c>
      <c r="D1134" s="468" t="s">
        <v>2124</v>
      </c>
      <c r="E1134" s="97" t="s">
        <v>147</v>
      </c>
      <c r="F1134" s="50" t="s">
        <v>3504</v>
      </c>
      <c r="G1134" s="141">
        <v>0</v>
      </c>
      <c r="H1134" s="129" t="s">
        <v>135</v>
      </c>
      <c r="I1134" s="31" t="s">
        <v>2730</v>
      </c>
      <c r="J1134" s="31" t="s">
        <v>147</v>
      </c>
    </row>
    <row r="1135" ht="18.95" customHeight="1" spans="1:10">
      <c r="A1135" s="127"/>
      <c r="B1135" s="469" t="s">
        <v>2114</v>
      </c>
      <c r="C1135" s="97" t="s">
        <v>135</v>
      </c>
      <c r="D1135" s="90" t="s">
        <v>2126</v>
      </c>
      <c r="E1135" s="97" t="s">
        <v>147</v>
      </c>
      <c r="F1135" s="50" t="s">
        <v>3256</v>
      </c>
      <c r="G1135" s="141">
        <v>0</v>
      </c>
      <c r="H1135" s="129" t="s">
        <v>135</v>
      </c>
      <c r="I1135" s="31" t="s">
        <v>2730</v>
      </c>
      <c r="J1135" s="31" t="s">
        <v>147</v>
      </c>
    </row>
    <row r="1136" ht="18.95" customHeight="1" spans="1:10">
      <c r="A1136" s="127"/>
      <c r="B1136" s="469" t="s">
        <v>2114</v>
      </c>
      <c r="C1136" s="97" t="s">
        <v>135</v>
      </c>
      <c r="D1136" s="90" t="s">
        <v>2128</v>
      </c>
      <c r="E1136" s="97" t="s">
        <v>147</v>
      </c>
      <c r="F1136" s="50" t="s">
        <v>3505</v>
      </c>
      <c r="G1136" s="141">
        <v>0</v>
      </c>
      <c r="H1136" s="129" t="s">
        <v>135</v>
      </c>
      <c r="I1136" s="31" t="s">
        <v>2730</v>
      </c>
      <c r="J1136" s="31" t="s">
        <v>147</v>
      </c>
    </row>
    <row r="1137" ht="18.95" customHeight="1" spans="1:10">
      <c r="A1137" s="127" t="s">
        <v>135</v>
      </c>
      <c r="B1137" s="469" t="s">
        <v>2114</v>
      </c>
      <c r="C1137" s="97" t="s">
        <v>135</v>
      </c>
      <c r="D1137" s="90" t="s">
        <v>2130</v>
      </c>
      <c r="E1137" s="97" t="s">
        <v>147</v>
      </c>
      <c r="F1137" s="50" t="s">
        <v>3506</v>
      </c>
      <c r="G1137" s="141">
        <v>0</v>
      </c>
      <c r="H1137" s="129" t="s">
        <v>135</v>
      </c>
      <c r="I1137" s="31" t="s">
        <v>2730</v>
      </c>
      <c r="J1137" s="31" t="s">
        <v>147</v>
      </c>
    </row>
    <row r="1138" ht="18.95" customHeight="1" spans="1:10">
      <c r="A1138" s="127" t="s">
        <v>135</v>
      </c>
      <c r="B1138" s="469" t="s">
        <v>2114</v>
      </c>
      <c r="C1138" s="97"/>
      <c r="D1138" s="90" t="s">
        <v>2132</v>
      </c>
      <c r="E1138" s="97" t="s">
        <v>147</v>
      </c>
      <c r="F1138" s="50" t="s">
        <v>3507</v>
      </c>
      <c r="G1138" s="141">
        <v>0</v>
      </c>
      <c r="H1138" s="129" t="s">
        <v>135</v>
      </c>
      <c r="I1138" s="31" t="s">
        <v>2730</v>
      </c>
      <c r="J1138" s="31" t="s">
        <v>147</v>
      </c>
    </row>
    <row r="1139" ht="18.95" customHeight="1" spans="1:10">
      <c r="A1139" s="127" t="s">
        <v>134</v>
      </c>
      <c r="B1139" s="97" t="s">
        <v>135</v>
      </c>
      <c r="C1139" s="97"/>
      <c r="D1139" s="90" t="s">
        <v>2134</v>
      </c>
      <c r="E1139" s="97"/>
      <c r="F1139" s="48" t="s">
        <v>2135</v>
      </c>
      <c r="G1139" s="128">
        <v>417023</v>
      </c>
      <c r="H1139" s="129">
        <v>-0.193</v>
      </c>
      <c r="I1139" s="31" t="s">
        <v>147</v>
      </c>
      <c r="J1139" s="31" t="s">
        <v>147</v>
      </c>
    </row>
    <row r="1140" ht="18.95" customHeight="1" spans="1:10">
      <c r="A1140" s="127" t="s">
        <v>135</v>
      </c>
      <c r="B1140" s="469" t="s">
        <v>2134</v>
      </c>
      <c r="C1140" s="97" t="s">
        <v>135</v>
      </c>
      <c r="D1140" s="90" t="s">
        <v>2136</v>
      </c>
      <c r="E1140" s="97"/>
      <c r="F1140" s="50" t="s">
        <v>3508</v>
      </c>
      <c r="G1140" s="128">
        <v>408980</v>
      </c>
      <c r="H1140" s="129">
        <v>-0.196</v>
      </c>
      <c r="I1140" s="31" t="s">
        <v>147</v>
      </c>
      <c r="J1140" s="31" t="s">
        <v>147</v>
      </c>
    </row>
    <row r="1141" ht="18.95" customHeight="1" spans="1:10">
      <c r="A1141" s="127" t="s">
        <v>135</v>
      </c>
      <c r="B1141" s="97" t="s">
        <v>135</v>
      </c>
      <c r="C1141" s="469" t="s">
        <v>2136</v>
      </c>
      <c r="D1141" s="90" t="s">
        <v>2138</v>
      </c>
      <c r="E1141" s="97" t="s">
        <v>147</v>
      </c>
      <c r="F1141" s="37" t="s">
        <v>3238</v>
      </c>
      <c r="G1141" s="133">
        <v>1506</v>
      </c>
      <c r="H1141" s="132">
        <v>0.469</v>
      </c>
      <c r="I1141" s="31" t="s">
        <v>147</v>
      </c>
      <c r="J1141" s="31" t="s">
        <v>2730</v>
      </c>
    </row>
    <row r="1142" ht="18.95" customHeight="1" spans="1:10">
      <c r="A1142" s="127" t="s">
        <v>135</v>
      </c>
      <c r="B1142" s="97" t="s">
        <v>135</v>
      </c>
      <c r="C1142" s="469" t="s">
        <v>2136</v>
      </c>
      <c r="D1142" s="90" t="s">
        <v>2139</v>
      </c>
      <c r="E1142" s="97" t="s">
        <v>147</v>
      </c>
      <c r="F1142" s="37" t="s">
        <v>3239</v>
      </c>
      <c r="G1142" s="128">
        <v>0</v>
      </c>
      <c r="H1142" s="132" t="s">
        <v>135</v>
      </c>
      <c r="I1142" s="31" t="s">
        <v>2730</v>
      </c>
      <c r="J1142" s="31" t="s">
        <v>2730</v>
      </c>
    </row>
    <row r="1143" ht="18.95" customHeight="1" spans="1:10">
      <c r="A1143" s="127" t="s">
        <v>135</v>
      </c>
      <c r="B1143" s="97" t="s">
        <v>135</v>
      </c>
      <c r="C1143" s="469" t="s">
        <v>2136</v>
      </c>
      <c r="D1143" s="90" t="s">
        <v>2140</v>
      </c>
      <c r="E1143" s="97" t="s">
        <v>147</v>
      </c>
      <c r="F1143" s="37" t="s">
        <v>3240</v>
      </c>
      <c r="G1143" s="133">
        <v>90</v>
      </c>
      <c r="H1143" s="132">
        <v>0.097</v>
      </c>
      <c r="I1143" s="31" t="s">
        <v>147</v>
      </c>
      <c r="J1143" s="31" t="s">
        <v>2730</v>
      </c>
    </row>
    <row r="1144" ht="18.95" customHeight="1" spans="1:10">
      <c r="A1144" s="127" t="s">
        <v>135</v>
      </c>
      <c r="B1144" s="97" t="s">
        <v>135</v>
      </c>
      <c r="C1144" s="469" t="s">
        <v>2136</v>
      </c>
      <c r="D1144" s="90" t="s">
        <v>2141</v>
      </c>
      <c r="E1144" s="97" t="s">
        <v>147</v>
      </c>
      <c r="F1144" s="37" t="s">
        <v>3509</v>
      </c>
      <c r="G1144" s="131">
        <v>2100</v>
      </c>
      <c r="H1144" s="132">
        <v>-0.198</v>
      </c>
      <c r="I1144" s="31" t="s">
        <v>147</v>
      </c>
      <c r="J1144" s="31" t="s">
        <v>2730</v>
      </c>
    </row>
    <row r="1145" ht="18.95" customHeight="1" spans="1:10">
      <c r="A1145" s="127" t="s">
        <v>135</v>
      </c>
      <c r="B1145" s="97" t="s">
        <v>135</v>
      </c>
      <c r="C1145" s="469" t="s">
        <v>2136</v>
      </c>
      <c r="D1145" s="90" t="s">
        <v>2143</v>
      </c>
      <c r="E1145" s="97" t="s">
        <v>147</v>
      </c>
      <c r="F1145" s="49" t="s">
        <v>3510</v>
      </c>
      <c r="G1145" s="133">
        <v>0</v>
      </c>
      <c r="H1145" s="132" t="s">
        <v>135</v>
      </c>
      <c r="I1145" s="31" t="s">
        <v>2730</v>
      </c>
      <c r="J1145" s="31" t="s">
        <v>2730</v>
      </c>
    </row>
    <row r="1146" ht="18.95" customHeight="1" spans="1:10">
      <c r="A1146" s="127" t="s">
        <v>135</v>
      </c>
      <c r="B1146" s="97" t="s">
        <v>135</v>
      </c>
      <c r="C1146" s="469" t="s">
        <v>2136</v>
      </c>
      <c r="D1146" s="90" t="s">
        <v>2145</v>
      </c>
      <c r="E1146" s="97" t="s">
        <v>147</v>
      </c>
      <c r="F1146" s="49" t="s">
        <v>3511</v>
      </c>
      <c r="G1146" s="133">
        <v>100000</v>
      </c>
      <c r="H1146" s="132" t="s">
        <v>135</v>
      </c>
      <c r="I1146" s="31" t="s">
        <v>147</v>
      </c>
      <c r="J1146" s="31" t="s">
        <v>2730</v>
      </c>
    </row>
    <row r="1147" ht="18.95" customHeight="1" spans="1:10">
      <c r="A1147" s="127" t="s">
        <v>135</v>
      </c>
      <c r="B1147" s="97" t="s">
        <v>135</v>
      </c>
      <c r="C1147" s="469" t="s">
        <v>2136</v>
      </c>
      <c r="D1147" s="90" t="s">
        <v>2147</v>
      </c>
      <c r="E1147" s="97" t="s">
        <v>147</v>
      </c>
      <c r="F1147" s="49" t="s">
        <v>3512</v>
      </c>
      <c r="G1147" s="133">
        <v>0</v>
      </c>
      <c r="H1147" s="132" t="s">
        <v>135</v>
      </c>
      <c r="I1147" s="31" t="s">
        <v>2730</v>
      </c>
      <c r="J1147" s="31" t="s">
        <v>2730</v>
      </c>
    </row>
    <row r="1148" ht="18.95" customHeight="1" spans="1:10">
      <c r="A1148" s="127" t="s">
        <v>135</v>
      </c>
      <c r="B1148" s="97" t="s">
        <v>135</v>
      </c>
      <c r="C1148" s="469" t="s">
        <v>2136</v>
      </c>
      <c r="D1148" s="90" t="s">
        <v>2149</v>
      </c>
      <c r="E1148" s="97" t="s">
        <v>147</v>
      </c>
      <c r="F1148" s="49" t="s">
        <v>3513</v>
      </c>
      <c r="G1148" s="141">
        <v>0</v>
      </c>
      <c r="H1148" s="129" t="s">
        <v>135</v>
      </c>
      <c r="I1148" s="31" t="s">
        <v>2730</v>
      </c>
      <c r="J1148" s="31" t="s">
        <v>2730</v>
      </c>
    </row>
    <row r="1149" ht="18.95" customHeight="1" spans="1:10">
      <c r="A1149" s="127" t="s">
        <v>135</v>
      </c>
      <c r="B1149" s="97" t="s">
        <v>135</v>
      </c>
      <c r="C1149" s="469" t="s">
        <v>2136</v>
      </c>
      <c r="D1149" s="90" t="s">
        <v>2151</v>
      </c>
      <c r="E1149" s="97" t="s">
        <v>147</v>
      </c>
      <c r="F1149" s="49" t="s">
        <v>3514</v>
      </c>
      <c r="G1149" s="133">
        <v>0</v>
      </c>
      <c r="H1149" s="132" t="s">
        <v>135</v>
      </c>
      <c r="I1149" s="31" t="s">
        <v>2730</v>
      </c>
      <c r="J1149" s="31" t="s">
        <v>2730</v>
      </c>
    </row>
    <row r="1150" ht="18.95" customHeight="1" spans="1:10">
      <c r="A1150" s="127" t="s">
        <v>135</v>
      </c>
      <c r="B1150" s="97" t="s">
        <v>135</v>
      </c>
      <c r="C1150" s="469" t="s">
        <v>2136</v>
      </c>
      <c r="D1150" s="90" t="s">
        <v>2153</v>
      </c>
      <c r="E1150" s="97" t="s">
        <v>147</v>
      </c>
      <c r="F1150" s="49" t="s">
        <v>3515</v>
      </c>
      <c r="G1150" s="133">
        <v>90000</v>
      </c>
      <c r="H1150" s="132" t="s">
        <v>135</v>
      </c>
      <c r="I1150" s="31" t="s">
        <v>147</v>
      </c>
      <c r="J1150" s="31" t="s">
        <v>2730</v>
      </c>
    </row>
    <row r="1151" ht="18.95" customHeight="1" spans="1:10">
      <c r="A1151" s="127" t="s">
        <v>135</v>
      </c>
      <c r="B1151" s="97" t="s">
        <v>135</v>
      </c>
      <c r="C1151" s="469" t="s">
        <v>2136</v>
      </c>
      <c r="D1151" s="90" t="s">
        <v>2155</v>
      </c>
      <c r="E1151" s="97" t="s">
        <v>147</v>
      </c>
      <c r="F1151" s="49" t="s">
        <v>3516</v>
      </c>
      <c r="G1151" s="133">
        <v>34000</v>
      </c>
      <c r="H1151" s="129">
        <v>33</v>
      </c>
      <c r="I1151" s="31" t="s">
        <v>147</v>
      </c>
      <c r="J1151" s="31" t="s">
        <v>2730</v>
      </c>
    </row>
    <row r="1152" ht="18.95" customHeight="1" spans="1:10">
      <c r="A1152" s="127" t="s">
        <v>135</v>
      </c>
      <c r="B1152" s="97" t="s">
        <v>135</v>
      </c>
      <c r="C1152" s="469" t="s">
        <v>2136</v>
      </c>
      <c r="D1152" s="90" t="s">
        <v>2157</v>
      </c>
      <c r="E1152" s="97" t="s">
        <v>147</v>
      </c>
      <c r="F1152" s="49" t="s">
        <v>3517</v>
      </c>
      <c r="G1152" s="133">
        <v>0</v>
      </c>
      <c r="H1152" s="132" t="s">
        <v>135</v>
      </c>
      <c r="I1152" s="31" t="s">
        <v>2730</v>
      </c>
      <c r="J1152" s="31" t="s">
        <v>2730</v>
      </c>
    </row>
    <row r="1153" ht="18.95" customHeight="1" spans="1:10">
      <c r="A1153" s="127" t="s">
        <v>135</v>
      </c>
      <c r="B1153" s="97" t="s">
        <v>135</v>
      </c>
      <c r="C1153" s="469" t="s">
        <v>2136</v>
      </c>
      <c r="D1153" s="90" t="s">
        <v>2159</v>
      </c>
      <c r="E1153" s="97" t="s">
        <v>147</v>
      </c>
      <c r="F1153" s="49" t="s">
        <v>3518</v>
      </c>
      <c r="G1153" s="133">
        <v>0</v>
      </c>
      <c r="H1153" s="132" t="s">
        <v>135</v>
      </c>
      <c r="I1153" s="31" t="s">
        <v>2730</v>
      </c>
      <c r="J1153" s="31" t="s">
        <v>2730</v>
      </c>
    </row>
    <row r="1154" ht="18.95" customHeight="1" spans="1:10">
      <c r="A1154" s="127" t="s">
        <v>135</v>
      </c>
      <c r="B1154" s="97" t="s">
        <v>135</v>
      </c>
      <c r="C1154" s="469" t="s">
        <v>2136</v>
      </c>
      <c r="D1154" s="90" t="s">
        <v>2161</v>
      </c>
      <c r="E1154" s="97" t="s">
        <v>147</v>
      </c>
      <c r="F1154" s="37" t="s">
        <v>3519</v>
      </c>
      <c r="G1154" s="128">
        <v>0</v>
      </c>
      <c r="H1154" s="132" t="s">
        <v>135</v>
      </c>
      <c r="I1154" s="31" t="s">
        <v>2730</v>
      </c>
      <c r="J1154" s="31" t="s">
        <v>2730</v>
      </c>
    </row>
    <row r="1155" ht="18.95" customHeight="1" spans="1:10">
      <c r="A1155" s="127" t="s">
        <v>135</v>
      </c>
      <c r="B1155" s="97" t="s">
        <v>135</v>
      </c>
      <c r="C1155" s="469" t="s">
        <v>2136</v>
      </c>
      <c r="D1155" s="90" t="s">
        <v>2163</v>
      </c>
      <c r="E1155" s="97" t="s">
        <v>147</v>
      </c>
      <c r="F1155" s="49" t="s">
        <v>3520</v>
      </c>
      <c r="G1155" s="131">
        <v>0</v>
      </c>
      <c r="H1155" s="132" t="s">
        <v>135</v>
      </c>
      <c r="I1155" s="31" t="s">
        <v>2730</v>
      </c>
      <c r="J1155" s="31" t="s">
        <v>2730</v>
      </c>
    </row>
    <row r="1156" ht="18.95" customHeight="1" spans="1:10">
      <c r="A1156" s="127" t="s">
        <v>135</v>
      </c>
      <c r="B1156" s="97"/>
      <c r="C1156" s="469" t="s">
        <v>2136</v>
      </c>
      <c r="D1156" s="90" t="s">
        <v>2165</v>
      </c>
      <c r="E1156" s="97" t="s">
        <v>147</v>
      </c>
      <c r="F1156" s="49" t="s">
        <v>3521</v>
      </c>
      <c r="G1156" s="133">
        <v>0</v>
      </c>
      <c r="H1156" s="132" t="s">
        <v>135</v>
      </c>
      <c r="I1156" s="31" t="s">
        <v>2730</v>
      </c>
      <c r="J1156" s="31" t="s">
        <v>2730</v>
      </c>
    </row>
    <row r="1157" ht="18.95" customHeight="1" spans="1:10">
      <c r="A1157" s="127" t="s">
        <v>135</v>
      </c>
      <c r="B1157" s="97" t="s">
        <v>135</v>
      </c>
      <c r="C1157" s="469" t="s">
        <v>2136</v>
      </c>
      <c r="D1157" s="90" t="s">
        <v>2167</v>
      </c>
      <c r="E1157" s="97" t="s">
        <v>147</v>
      </c>
      <c r="F1157" s="49" t="s">
        <v>3522</v>
      </c>
      <c r="G1157" s="133">
        <v>7308</v>
      </c>
      <c r="H1157" s="132">
        <v>-0.674</v>
      </c>
      <c r="I1157" s="31" t="s">
        <v>147</v>
      </c>
      <c r="J1157" s="31" t="s">
        <v>2730</v>
      </c>
    </row>
    <row r="1158" ht="18.95" customHeight="1" spans="1:10">
      <c r="A1158" s="127" t="s">
        <v>135</v>
      </c>
      <c r="B1158" s="97" t="s">
        <v>135</v>
      </c>
      <c r="C1158" s="469" t="s">
        <v>2136</v>
      </c>
      <c r="D1158" s="90" t="s">
        <v>2169</v>
      </c>
      <c r="E1158" s="97" t="s">
        <v>147</v>
      </c>
      <c r="F1158" s="49" t="s">
        <v>3523</v>
      </c>
      <c r="G1158" s="133">
        <v>168192</v>
      </c>
      <c r="H1158" s="132">
        <v>-0.053</v>
      </c>
      <c r="I1158" s="31" t="s">
        <v>147</v>
      </c>
      <c r="J1158" s="31" t="s">
        <v>2730</v>
      </c>
    </row>
    <row r="1159" ht="18.95" customHeight="1" spans="1:10">
      <c r="A1159" s="127" t="s">
        <v>135</v>
      </c>
      <c r="B1159" s="97" t="s">
        <v>135</v>
      </c>
      <c r="C1159" s="469" t="s">
        <v>2136</v>
      </c>
      <c r="D1159" s="90" t="s">
        <v>2171</v>
      </c>
      <c r="E1159" s="97" t="s">
        <v>147</v>
      </c>
      <c r="F1159" s="49" t="s">
        <v>3257</v>
      </c>
      <c r="G1159" s="133">
        <v>1939</v>
      </c>
      <c r="H1159" s="132">
        <v>0.112</v>
      </c>
      <c r="I1159" s="31" t="s">
        <v>147</v>
      </c>
      <c r="J1159" s="31" t="s">
        <v>2730</v>
      </c>
    </row>
    <row r="1160" ht="18.95" customHeight="1" spans="1:10">
      <c r="A1160" s="127" t="s">
        <v>135</v>
      </c>
      <c r="B1160" s="97" t="s">
        <v>135</v>
      </c>
      <c r="C1160" s="469" t="s">
        <v>2136</v>
      </c>
      <c r="D1160" s="90" t="s">
        <v>2172</v>
      </c>
      <c r="E1160" s="97" t="s">
        <v>147</v>
      </c>
      <c r="F1160" s="49" t="s">
        <v>3524</v>
      </c>
      <c r="G1160" s="133">
        <v>3845</v>
      </c>
      <c r="H1160" s="132">
        <v>-0.987</v>
      </c>
      <c r="I1160" s="31" t="s">
        <v>147</v>
      </c>
      <c r="J1160" s="31" t="s">
        <v>2730</v>
      </c>
    </row>
    <row r="1161" ht="18.95" customHeight="1" spans="1:10">
      <c r="A1161" s="127" t="s">
        <v>135</v>
      </c>
      <c r="B1161" s="469" t="s">
        <v>2134</v>
      </c>
      <c r="C1161" s="97"/>
      <c r="D1161" s="90" t="s">
        <v>2174</v>
      </c>
      <c r="E1161" s="97"/>
      <c r="F1161" s="50" t="s">
        <v>3525</v>
      </c>
      <c r="G1161" s="128">
        <v>0</v>
      </c>
      <c r="H1161" s="129" t="s">
        <v>135</v>
      </c>
      <c r="I1161" s="31" t="s">
        <v>2730</v>
      </c>
      <c r="J1161" s="31" t="s">
        <v>147</v>
      </c>
    </row>
    <row r="1162" ht="18.95" customHeight="1" spans="1:10">
      <c r="A1162" s="127" t="s">
        <v>135</v>
      </c>
      <c r="B1162" s="97" t="s">
        <v>135</v>
      </c>
      <c r="C1162" s="469" t="s">
        <v>2174</v>
      </c>
      <c r="D1162" s="90" t="s">
        <v>2176</v>
      </c>
      <c r="E1162" s="97" t="s">
        <v>147</v>
      </c>
      <c r="F1162" s="49" t="s">
        <v>3238</v>
      </c>
      <c r="G1162" s="133">
        <v>0</v>
      </c>
      <c r="H1162" s="132" t="s">
        <v>135</v>
      </c>
      <c r="I1162" s="31" t="s">
        <v>2730</v>
      </c>
      <c r="J1162" s="31" t="s">
        <v>2730</v>
      </c>
    </row>
    <row r="1163" ht="18.95" customHeight="1" spans="1:10">
      <c r="A1163" s="127" t="s">
        <v>135</v>
      </c>
      <c r="B1163" s="97" t="s">
        <v>135</v>
      </c>
      <c r="C1163" s="469" t="s">
        <v>2174</v>
      </c>
      <c r="D1163" s="90" t="s">
        <v>2177</v>
      </c>
      <c r="E1163" s="97" t="s">
        <v>147</v>
      </c>
      <c r="F1163" s="49" t="s">
        <v>3239</v>
      </c>
      <c r="G1163" s="133">
        <v>0</v>
      </c>
      <c r="H1163" s="132" t="s">
        <v>135</v>
      </c>
      <c r="I1163" s="31" t="s">
        <v>2730</v>
      </c>
      <c r="J1163" s="31" t="s">
        <v>2730</v>
      </c>
    </row>
    <row r="1164" ht="18.95" customHeight="1" spans="1:10">
      <c r="A1164" s="127" t="s">
        <v>135</v>
      </c>
      <c r="B1164" s="97" t="s">
        <v>135</v>
      </c>
      <c r="C1164" s="469" t="s">
        <v>2174</v>
      </c>
      <c r="D1164" s="90" t="s">
        <v>2178</v>
      </c>
      <c r="E1164" s="97" t="s">
        <v>147</v>
      </c>
      <c r="F1164" s="49" t="s">
        <v>3240</v>
      </c>
      <c r="G1164" s="133">
        <v>0</v>
      </c>
      <c r="H1164" s="132" t="s">
        <v>135</v>
      </c>
      <c r="I1164" s="31" t="s">
        <v>2730</v>
      </c>
      <c r="J1164" s="31" t="s">
        <v>2730</v>
      </c>
    </row>
    <row r="1165" ht="18.95" customHeight="1" spans="1:10">
      <c r="A1165" s="127" t="s">
        <v>135</v>
      </c>
      <c r="B1165" s="97" t="s">
        <v>135</v>
      </c>
      <c r="C1165" s="469" t="s">
        <v>2174</v>
      </c>
      <c r="D1165" s="90" t="s">
        <v>2179</v>
      </c>
      <c r="E1165" s="97" t="s">
        <v>147</v>
      </c>
      <c r="F1165" s="49" t="s">
        <v>3526</v>
      </c>
      <c r="G1165" s="133">
        <v>0</v>
      </c>
      <c r="H1165" s="132" t="s">
        <v>135</v>
      </c>
      <c r="I1165" s="31" t="s">
        <v>2730</v>
      </c>
      <c r="J1165" s="31" t="s">
        <v>2730</v>
      </c>
    </row>
    <row r="1166" ht="18.95" customHeight="1" spans="1:10">
      <c r="A1166" s="127" t="s">
        <v>135</v>
      </c>
      <c r="B1166" s="97" t="s">
        <v>135</v>
      </c>
      <c r="C1166" s="469" t="s">
        <v>2174</v>
      </c>
      <c r="D1166" s="90" t="s">
        <v>2181</v>
      </c>
      <c r="E1166" s="97" t="s">
        <v>147</v>
      </c>
      <c r="F1166" s="49" t="s">
        <v>3527</v>
      </c>
      <c r="G1166" s="133">
        <v>0</v>
      </c>
      <c r="H1166" s="132" t="s">
        <v>135</v>
      </c>
      <c r="I1166" s="31" t="s">
        <v>2730</v>
      </c>
      <c r="J1166" s="31" t="s">
        <v>2730</v>
      </c>
    </row>
    <row r="1167" ht="18.95" customHeight="1" spans="1:10">
      <c r="A1167" s="127" t="s">
        <v>135</v>
      </c>
      <c r="B1167" s="97" t="s">
        <v>135</v>
      </c>
      <c r="C1167" s="469" t="s">
        <v>2174</v>
      </c>
      <c r="D1167" s="90" t="s">
        <v>2183</v>
      </c>
      <c r="E1167" s="97" t="s">
        <v>147</v>
      </c>
      <c r="F1167" s="49" t="s">
        <v>3528</v>
      </c>
      <c r="G1167" s="133">
        <v>0</v>
      </c>
      <c r="H1167" s="132" t="s">
        <v>135</v>
      </c>
      <c r="I1167" s="31" t="s">
        <v>2730</v>
      </c>
      <c r="J1167" s="31" t="s">
        <v>2730</v>
      </c>
    </row>
    <row r="1168" ht="18.95" customHeight="1" spans="1:10">
      <c r="A1168" s="127" t="s">
        <v>135</v>
      </c>
      <c r="B1168" s="97" t="s">
        <v>135</v>
      </c>
      <c r="C1168" s="469" t="s">
        <v>2174</v>
      </c>
      <c r="D1168" s="90" t="s">
        <v>2185</v>
      </c>
      <c r="E1168" s="97" t="s">
        <v>147</v>
      </c>
      <c r="F1168" s="49" t="s">
        <v>3529</v>
      </c>
      <c r="G1168" s="133">
        <v>0</v>
      </c>
      <c r="H1168" s="132" t="s">
        <v>135</v>
      </c>
      <c r="I1168" s="31" t="s">
        <v>2730</v>
      </c>
      <c r="J1168" s="31" t="s">
        <v>2730</v>
      </c>
    </row>
    <row r="1169" ht="18.95" customHeight="1" spans="1:10">
      <c r="A1169" s="127" t="s">
        <v>135</v>
      </c>
      <c r="B1169" s="97" t="s">
        <v>135</v>
      </c>
      <c r="C1169" s="469" t="s">
        <v>2174</v>
      </c>
      <c r="D1169" s="90" t="s">
        <v>2187</v>
      </c>
      <c r="E1169" s="97" t="s">
        <v>147</v>
      </c>
      <c r="F1169" s="49" t="s">
        <v>3530</v>
      </c>
      <c r="G1169" s="133">
        <v>0</v>
      </c>
      <c r="H1169" s="132" t="s">
        <v>135</v>
      </c>
      <c r="I1169" s="31" t="s">
        <v>2730</v>
      </c>
      <c r="J1169" s="31" t="s">
        <v>2730</v>
      </c>
    </row>
    <row r="1170" ht="18.95" customHeight="1" spans="1:10">
      <c r="A1170" s="127" t="s">
        <v>135</v>
      </c>
      <c r="B1170" s="97"/>
      <c r="C1170" s="469" t="s">
        <v>2174</v>
      </c>
      <c r="D1170" s="90" t="s">
        <v>2189</v>
      </c>
      <c r="E1170" s="97" t="s">
        <v>147</v>
      </c>
      <c r="F1170" s="49" t="s">
        <v>3531</v>
      </c>
      <c r="G1170" s="133">
        <v>0</v>
      </c>
      <c r="H1170" s="132" t="s">
        <v>135</v>
      </c>
      <c r="I1170" s="31" t="s">
        <v>2730</v>
      </c>
      <c r="J1170" s="31" t="s">
        <v>2730</v>
      </c>
    </row>
    <row r="1171" ht="18.95" customHeight="1" spans="1:10">
      <c r="A1171" s="127" t="s">
        <v>135</v>
      </c>
      <c r="B1171" s="97" t="s">
        <v>135</v>
      </c>
      <c r="C1171" s="469" t="s">
        <v>2174</v>
      </c>
      <c r="D1171" s="90" t="s">
        <v>2191</v>
      </c>
      <c r="E1171" s="97" t="s">
        <v>147</v>
      </c>
      <c r="F1171" s="49" t="s">
        <v>3532</v>
      </c>
      <c r="G1171" s="133">
        <v>0</v>
      </c>
      <c r="H1171" s="132" t="s">
        <v>135</v>
      </c>
      <c r="I1171" s="31" t="s">
        <v>2730</v>
      </c>
      <c r="J1171" s="31" t="s">
        <v>2730</v>
      </c>
    </row>
    <row r="1172" ht="18.95" customHeight="1" spans="1:10">
      <c r="A1172" s="127" t="s">
        <v>135</v>
      </c>
      <c r="B1172" s="97" t="s">
        <v>135</v>
      </c>
      <c r="C1172" s="469" t="s">
        <v>2174</v>
      </c>
      <c r="D1172" s="90" t="s">
        <v>2193</v>
      </c>
      <c r="E1172" s="97" t="s">
        <v>147</v>
      </c>
      <c r="F1172" s="49" t="s">
        <v>3533</v>
      </c>
      <c r="G1172" s="133">
        <v>0</v>
      </c>
      <c r="H1172" s="132" t="s">
        <v>135</v>
      </c>
      <c r="I1172" s="31" t="s">
        <v>2730</v>
      </c>
      <c r="J1172" s="31" t="s">
        <v>2730</v>
      </c>
    </row>
    <row r="1173" ht="18.95" customHeight="1" spans="1:10">
      <c r="A1173" s="127" t="s">
        <v>135</v>
      </c>
      <c r="B1173" s="97" t="s">
        <v>135</v>
      </c>
      <c r="C1173" s="469" t="s">
        <v>2174</v>
      </c>
      <c r="D1173" s="90" t="s">
        <v>2195</v>
      </c>
      <c r="E1173" s="97" t="s">
        <v>147</v>
      </c>
      <c r="F1173" s="49" t="s">
        <v>3534</v>
      </c>
      <c r="G1173" s="133">
        <v>0</v>
      </c>
      <c r="H1173" s="132" t="s">
        <v>135</v>
      </c>
      <c r="I1173" s="31" t="s">
        <v>2730</v>
      </c>
      <c r="J1173" s="31" t="s">
        <v>2730</v>
      </c>
    </row>
    <row r="1174" ht="18.95" customHeight="1" spans="1:10">
      <c r="A1174" s="127" t="s">
        <v>135</v>
      </c>
      <c r="B1174" s="97" t="s">
        <v>135</v>
      </c>
      <c r="C1174" s="469" t="s">
        <v>2174</v>
      </c>
      <c r="D1174" s="90" t="s">
        <v>2197</v>
      </c>
      <c r="E1174" s="97" t="s">
        <v>147</v>
      </c>
      <c r="F1174" s="49" t="s">
        <v>3535</v>
      </c>
      <c r="G1174" s="133">
        <v>0</v>
      </c>
      <c r="H1174" s="132" t="s">
        <v>135</v>
      </c>
      <c r="I1174" s="31" t="s">
        <v>2730</v>
      </c>
      <c r="J1174" s="31" t="s">
        <v>2730</v>
      </c>
    </row>
    <row r="1175" ht="18.95" customHeight="1" spans="1:10">
      <c r="A1175" s="127" t="s">
        <v>135</v>
      </c>
      <c r="B1175" s="97" t="s">
        <v>135</v>
      </c>
      <c r="C1175" s="469" t="s">
        <v>2174</v>
      </c>
      <c r="D1175" s="90" t="s">
        <v>2199</v>
      </c>
      <c r="E1175" s="97" t="s">
        <v>147</v>
      </c>
      <c r="F1175" s="49" t="s">
        <v>3536</v>
      </c>
      <c r="G1175" s="133">
        <v>0</v>
      </c>
      <c r="H1175" s="132" t="s">
        <v>135</v>
      </c>
      <c r="I1175" s="31" t="s">
        <v>2730</v>
      </c>
      <c r="J1175" s="31" t="s">
        <v>2730</v>
      </c>
    </row>
    <row r="1176" ht="18.95" customHeight="1" spans="1:10">
      <c r="A1176" s="127" t="s">
        <v>135</v>
      </c>
      <c r="B1176" s="97" t="s">
        <v>135</v>
      </c>
      <c r="C1176" s="469" t="s">
        <v>2174</v>
      </c>
      <c r="D1176" s="90" t="s">
        <v>2201</v>
      </c>
      <c r="E1176" s="97" t="s">
        <v>147</v>
      </c>
      <c r="F1176" s="49" t="s">
        <v>3537</v>
      </c>
      <c r="G1176" s="131">
        <v>0</v>
      </c>
      <c r="H1176" s="132" t="s">
        <v>135</v>
      </c>
      <c r="I1176" s="31" t="s">
        <v>2730</v>
      </c>
      <c r="J1176" s="31" t="s">
        <v>2730</v>
      </c>
    </row>
    <row r="1177" ht="18.95" customHeight="1" spans="1:10">
      <c r="A1177" s="127" t="s">
        <v>135</v>
      </c>
      <c r="B1177" s="97" t="s">
        <v>135</v>
      </c>
      <c r="C1177" s="469" t="s">
        <v>2174</v>
      </c>
      <c r="D1177" s="90" t="s">
        <v>2203</v>
      </c>
      <c r="E1177" s="97" t="s">
        <v>147</v>
      </c>
      <c r="F1177" s="49" t="s">
        <v>3538</v>
      </c>
      <c r="G1177" s="133">
        <v>0</v>
      </c>
      <c r="H1177" s="132" t="s">
        <v>135</v>
      </c>
      <c r="I1177" s="31" t="s">
        <v>2730</v>
      </c>
      <c r="J1177" s="31" t="s">
        <v>2730</v>
      </c>
    </row>
    <row r="1178" ht="18.95" customHeight="1" spans="1:10">
      <c r="A1178" s="127" t="s">
        <v>135</v>
      </c>
      <c r="B1178" s="97" t="s">
        <v>135</v>
      </c>
      <c r="C1178" s="469" t="s">
        <v>2174</v>
      </c>
      <c r="D1178" s="90" t="s">
        <v>2205</v>
      </c>
      <c r="E1178" s="97" t="s">
        <v>147</v>
      </c>
      <c r="F1178" s="49" t="s">
        <v>3539</v>
      </c>
      <c r="G1178" s="133">
        <v>0</v>
      </c>
      <c r="H1178" s="132" t="s">
        <v>135</v>
      </c>
      <c r="I1178" s="31" t="s">
        <v>2730</v>
      </c>
      <c r="J1178" s="31" t="s">
        <v>2730</v>
      </c>
    </row>
    <row r="1179" ht="18.95" customHeight="1" spans="1:10">
      <c r="A1179" s="127" t="s">
        <v>135</v>
      </c>
      <c r="B1179" s="97" t="s">
        <v>135</v>
      </c>
      <c r="C1179" s="469" t="s">
        <v>2174</v>
      </c>
      <c r="D1179" s="90" t="s">
        <v>2207</v>
      </c>
      <c r="E1179" s="97" t="s">
        <v>147</v>
      </c>
      <c r="F1179" s="49" t="s">
        <v>3257</v>
      </c>
      <c r="G1179" s="133">
        <v>0</v>
      </c>
      <c r="H1179" s="132" t="s">
        <v>135</v>
      </c>
      <c r="I1179" s="31" t="s">
        <v>2730</v>
      </c>
      <c r="J1179" s="31" t="s">
        <v>2730</v>
      </c>
    </row>
    <row r="1180" ht="18.95" customHeight="1" spans="1:10">
      <c r="A1180" s="127" t="s">
        <v>135</v>
      </c>
      <c r="B1180" s="97"/>
      <c r="C1180" s="469" t="s">
        <v>2174</v>
      </c>
      <c r="D1180" s="90" t="s">
        <v>2208</v>
      </c>
      <c r="E1180" s="97" t="s">
        <v>147</v>
      </c>
      <c r="F1180" s="49" t="s">
        <v>3540</v>
      </c>
      <c r="G1180" s="133">
        <v>0</v>
      </c>
      <c r="H1180" s="132" t="s">
        <v>135</v>
      </c>
      <c r="I1180" s="31" t="s">
        <v>2730</v>
      </c>
      <c r="J1180" s="31" t="s">
        <v>2730</v>
      </c>
    </row>
    <row r="1181" ht="18.95" customHeight="1" spans="1:10">
      <c r="A1181" s="127" t="s">
        <v>135</v>
      </c>
      <c r="B1181" s="469" t="s">
        <v>2134</v>
      </c>
      <c r="C1181" s="97"/>
      <c r="D1181" s="90" t="s">
        <v>2210</v>
      </c>
      <c r="E1181" s="97"/>
      <c r="F1181" s="50" t="s">
        <v>3541</v>
      </c>
      <c r="G1181" s="128">
        <v>3075</v>
      </c>
      <c r="H1181" s="129">
        <v>0.053</v>
      </c>
      <c r="I1181" s="31" t="s">
        <v>147</v>
      </c>
      <c r="J1181" s="31" t="s">
        <v>147</v>
      </c>
    </row>
    <row r="1182" ht="18.95" customHeight="1" spans="1:10">
      <c r="A1182" s="127" t="s">
        <v>135</v>
      </c>
      <c r="B1182" s="97" t="s">
        <v>135</v>
      </c>
      <c r="C1182" s="469" t="s">
        <v>2210</v>
      </c>
      <c r="D1182" s="90" t="s">
        <v>2212</v>
      </c>
      <c r="E1182" s="97" t="s">
        <v>147</v>
      </c>
      <c r="F1182" s="49" t="s">
        <v>3238</v>
      </c>
      <c r="G1182" s="133">
        <v>335</v>
      </c>
      <c r="H1182" s="132">
        <v>0.31</v>
      </c>
      <c r="I1182" s="31" t="s">
        <v>147</v>
      </c>
      <c r="J1182" s="31" t="s">
        <v>2730</v>
      </c>
    </row>
    <row r="1183" ht="18.95" customHeight="1" spans="1:10">
      <c r="A1183" s="127" t="s">
        <v>135</v>
      </c>
      <c r="B1183" s="97" t="s">
        <v>135</v>
      </c>
      <c r="C1183" s="469" t="s">
        <v>2210</v>
      </c>
      <c r="D1183" s="90" t="s">
        <v>2213</v>
      </c>
      <c r="E1183" s="97" t="s">
        <v>147</v>
      </c>
      <c r="F1183" s="49" t="s">
        <v>3239</v>
      </c>
      <c r="G1183" s="133">
        <v>0</v>
      </c>
      <c r="H1183" s="132" t="s">
        <v>135</v>
      </c>
      <c r="I1183" s="31" t="s">
        <v>2730</v>
      </c>
      <c r="J1183" s="31" t="s">
        <v>2730</v>
      </c>
    </row>
    <row r="1184" ht="18.95" customHeight="1" spans="1:10">
      <c r="A1184" s="127" t="s">
        <v>135</v>
      </c>
      <c r="B1184" s="97" t="s">
        <v>135</v>
      </c>
      <c r="C1184" s="469" t="s">
        <v>2210</v>
      </c>
      <c r="D1184" s="90" t="s">
        <v>2214</v>
      </c>
      <c r="E1184" s="97" t="s">
        <v>147</v>
      </c>
      <c r="F1184" s="49" t="s">
        <v>3240</v>
      </c>
      <c r="G1184" s="133">
        <v>33</v>
      </c>
      <c r="H1184" s="132">
        <v>0.147</v>
      </c>
      <c r="I1184" s="31" t="s">
        <v>147</v>
      </c>
      <c r="J1184" s="31" t="s">
        <v>2730</v>
      </c>
    </row>
    <row r="1185" ht="18.95" customHeight="1" spans="1:10">
      <c r="A1185" s="127" t="s">
        <v>135</v>
      </c>
      <c r="B1185" s="97"/>
      <c r="C1185" s="469" t="s">
        <v>2210</v>
      </c>
      <c r="D1185" s="90" t="s">
        <v>2215</v>
      </c>
      <c r="E1185" s="97" t="s">
        <v>147</v>
      </c>
      <c r="F1185" s="49" t="s">
        <v>3542</v>
      </c>
      <c r="G1185" s="133">
        <v>166</v>
      </c>
      <c r="H1185" s="132">
        <v>-0.495</v>
      </c>
      <c r="I1185" s="31" t="s">
        <v>147</v>
      </c>
      <c r="J1185" s="31" t="s">
        <v>2730</v>
      </c>
    </row>
    <row r="1186" ht="18.95" customHeight="1" spans="1:10">
      <c r="A1186" s="127" t="s">
        <v>135</v>
      </c>
      <c r="B1186" s="97" t="s">
        <v>135</v>
      </c>
      <c r="C1186" s="469" t="s">
        <v>2210</v>
      </c>
      <c r="D1186" s="90" t="s">
        <v>2217</v>
      </c>
      <c r="E1186" s="97" t="s">
        <v>147</v>
      </c>
      <c r="F1186" s="49" t="s">
        <v>3543</v>
      </c>
      <c r="G1186" s="133">
        <v>0</v>
      </c>
      <c r="H1186" s="132" t="s">
        <v>135</v>
      </c>
      <c r="I1186" s="31" t="s">
        <v>2730</v>
      </c>
      <c r="J1186" s="31" t="s">
        <v>2730</v>
      </c>
    </row>
    <row r="1187" ht="18.95" customHeight="1" spans="1:10">
      <c r="A1187" s="127" t="s">
        <v>135</v>
      </c>
      <c r="B1187" s="97" t="s">
        <v>135</v>
      </c>
      <c r="C1187" s="469" t="s">
        <v>2210</v>
      </c>
      <c r="D1187" s="90" t="s">
        <v>2219</v>
      </c>
      <c r="E1187" s="97" t="s">
        <v>147</v>
      </c>
      <c r="F1187" s="49" t="s">
        <v>3544</v>
      </c>
      <c r="G1187" s="133">
        <v>0</v>
      </c>
      <c r="H1187" s="132" t="s">
        <v>135</v>
      </c>
      <c r="I1187" s="31" t="s">
        <v>2730</v>
      </c>
      <c r="J1187" s="31" t="s">
        <v>2730</v>
      </c>
    </row>
    <row r="1188" ht="18.95" customHeight="1" spans="1:10">
      <c r="A1188" s="127" t="s">
        <v>135</v>
      </c>
      <c r="B1188" s="97" t="s">
        <v>135</v>
      </c>
      <c r="C1188" s="469" t="s">
        <v>2210</v>
      </c>
      <c r="D1188" s="90" t="s">
        <v>2221</v>
      </c>
      <c r="E1188" s="97" t="s">
        <v>147</v>
      </c>
      <c r="F1188" s="49" t="s">
        <v>3257</v>
      </c>
      <c r="G1188" s="133">
        <v>2059</v>
      </c>
      <c r="H1188" s="132">
        <v>0.07</v>
      </c>
      <c r="I1188" s="31" t="s">
        <v>147</v>
      </c>
      <c r="J1188" s="31" t="s">
        <v>2730</v>
      </c>
    </row>
    <row r="1189" ht="18.95" customHeight="1" spans="1:10">
      <c r="A1189" s="127" t="s">
        <v>135</v>
      </c>
      <c r="B1189" s="97" t="s">
        <v>135</v>
      </c>
      <c r="C1189" s="469" t="s">
        <v>2210</v>
      </c>
      <c r="D1189" s="90" t="s">
        <v>2222</v>
      </c>
      <c r="E1189" s="97" t="s">
        <v>147</v>
      </c>
      <c r="F1189" s="49" t="s">
        <v>3545</v>
      </c>
      <c r="G1189" s="133">
        <v>482</v>
      </c>
      <c r="H1189" s="132">
        <v>0.264</v>
      </c>
      <c r="I1189" s="31" t="s">
        <v>147</v>
      </c>
      <c r="J1189" s="31" t="s">
        <v>2730</v>
      </c>
    </row>
    <row r="1190" ht="18.95" customHeight="1" spans="1:10">
      <c r="A1190" s="127" t="s">
        <v>135</v>
      </c>
      <c r="B1190" s="469" t="s">
        <v>2134</v>
      </c>
      <c r="C1190" s="97"/>
      <c r="D1190" s="90" t="s">
        <v>2224</v>
      </c>
      <c r="E1190" s="97"/>
      <c r="F1190" s="50" t="s">
        <v>3546</v>
      </c>
      <c r="G1190" s="128">
        <v>1318</v>
      </c>
      <c r="H1190" s="129">
        <v>-0.176</v>
      </c>
      <c r="I1190" s="31" t="s">
        <v>147</v>
      </c>
      <c r="J1190" s="31" t="s">
        <v>147</v>
      </c>
    </row>
    <row r="1191" ht="18.95" customHeight="1" spans="1:10">
      <c r="A1191" s="127" t="s">
        <v>135</v>
      </c>
      <c r="B1191" s="97" t="s">
        <v>135</v>
      </c>
      <c r="C1191" s="469" t="s">
        <v>2224</v>
      </c>
      <c r="D1191" s="90" t="s">
        <v>2226</v>
      </c>
      <c r="E1191" s="97" t="s">
        <v>147</v>
      </c>
      <c r="F1191" s="49" t="s">
        <v>3238</v>
      </c>
      <c r="G1191" s="133">
        <v>0</v>
      </c>
      <c r="H1191" s="132" t="s">
        <v>135</v>
      </c>
      <c r="I1191" s="31" t="s">
        <v>2730</v>
      </c>
      <c r="J1191" s="31" t="s">
        <v>2730</v>
      </c>
    </row>
    <row r="1192" ht="18.95" customHeight="1" spans="1:10">
      <c r="A1192" s="127" t="s">
        <v>135</v>
      </c>
      <c r="B1192" s="97" t="s">
        <v>135</v>
      </c>
      <c r="C1192" s="469" t="s">
        <v>2224</v>
      </c>
      <c r="D1192" s="90" t="s">
        <v>2227</v>
      </c>
      <c r="E1192" s="97" t="s">
        <v>147</v>
      </c>
      <c r="F1192" s="49" t="s">
        <v>3239</v>
      </c>
      <c r="G1192" s="133">
        <v>0</v>
      </c>
      <c r="H1192" s="132" t="s">
        <v>135</v>
      </c>
      <c r="I1192" s="31" t="s">
        <v>2730</v>
      </c>
      <c r="J1192" s="31" t="s">
        <v>2730</v>
      </c>
    </row>
    <row r="1193" ht="18.95" customHeight="1" spans="1:10">
      <c r="A1193" s="127" t="s">
        <v>135</v>
      </c>
      <c r="B1193" s="97" t="s">
        <v>135</v>
      </c>
      <c r="C1193" s="469" t="s">
        <v>2224</v>
      </c>
      <c r="D1193" s="90" t="s">
        <v>2228</v>
      </c>
      <c r="E1193" s="97" t="s">
        <v>147</v>
      </c>
      <c r="F1193" s="49" t="s">
        <v>3240</v>
      </c>
      <c r="G1193" s="133">
        <v>0</v>
      </c>
      <c r="H1193" s="132" t="s">
        <v>135</v>
      </c>
      <c r="I1193" s="31" t="s">
        <v>2730</v>
      </c>
      <c r="J1193" s="31" t="s">
        <v>2730</v>
      </c>
    </row>
    <row r="1194" ht="18.95" customHeight="1" spans="1:10">
      <c r="A1194" s="127" t="s">
        <v>135</v>
      </c>
      <c r="B1194" s="97"/>
      <c r="C1194" s="469" t="s">
        <v>2224</v>
      </c>
      <c r="D1194" s="90" t="s">
        <v>2229</v>
      </c>
      <c r="E1194" s="97" t="s">
        <v>147</v>
      </c>
      <c r="F1194" s="49" t="s">
        <v>3547</v>
      </c>
      <c r="G1194" s="133">
        <v>856</v>
      </c>
      <c r="H1194" s="132">
        <v>1.46</v>
      </c>
      <c r="I1194" s="31" t="s">
        <v>147</v>
      </c>
      <c r="J1194" s="31" t="s">
        <v>2730</v>
      </c>
    </row>
    <row r="1195" ht="18.95" customHeight="1" spans="1:10">
      <c r="A1195" s="127" t="s">
        <v>135</v>
      </c>
      <c r="B1195" s="97"/>
      <c r="C1195" s="469" t="s">
        <v>2224</v>
      </c>
      <c r="D1195" s="90" t="s">
        <v>2237</v>
      </c>
      <c r="E1195" s="97" t="s">
        <v>147</v>
      </c>
      <c r="F1195" s="49" t="s">
        <v>3548</v>
      </c>
      <c r="G1195" s="133">
        <v>43</v>
      </c>
      <c r="H1195" s="132" t="s">
        <v>135</v>
      </c>
      <c r="I1195" s="31" t="s">
        <v>147</v>
      </c>
      <c r="J1195" s="31" t="s">
        <v>2730</v>
      </c>
    </row>
    <row r="1196" ht="18.95" customHeight="1" spans="1:10">
      <c r="A1196" s="127" t="s">
        <v>135</v>
      </c>
      <c r="B1196" s="97"/>
      <c r="C1196" s="469" t="s">
        <v>2224</v>
      </c>
      <c r="D1196" s="90"/>
      <c r="E1196" s="97" t="s">
        <v>147</v>
      </c>
      <c r="F1196" s="49" t="s">
        <v>3549</v>
      </c>
      <c r="G1196" s="131">
        <v>0</v>
      </c>
      <c r="H1196" s="132">
        <v>-1</v>
      </c>
      <c r="I1196" s="31" t="s">
        <v>2730</v>
      </c>
      <c r="J1196" s="31" t="s">
        <v>2730</v>
      </c>
    </row>
    <row r="1197" ht="18.95" customHeight="1" spans="1:10">
      <c r="A1197" s="127" t="s">
        <v>135</v>
      </c>
      <c r="B1197" s="97"/>
      <c r="C1197" s="469" t="s">
        <v>2224</v>
      </c>
      <c r="D1197" s="90" t="s">
        <v>2241</v>
      </c>
      <c r="E1197" s="97" t="s">
        <v>147</v>
      </c>
      <c r="F1197" s="49" t="s">
        <v>3550</v>
      </c>
      <c r="G1197" s="133">
        <v>258</v>
      </c>
      <c r="H1197" s="132" t="s">
        <v>135</v>
      </c>
      <c r="I1197" s="31" t="s">
        <v>147</v>
      </c>
      <c r="J1197" s="31" t="s">
        <v>2730</v>
      </c>
    </row>
    <row r="1198" ht="18.95" customHeight="1" spans="1:10">
      <c r="A1198" s="127" t="s">
        <v>135</v>
      </c>
      <c r="B1198" s="97"/>
      <c r="C1198" s="469" t="s">
        <v>2224</v>
      </c>
      <c r="D1198" s="90" t="s">
        <v>3551</v>
      </c>
      <c r="E1198" s="97" t="s">
        <v>147</v>
      </c>
      <c r="F1198" s="49" t="s">
        <v>3552</v>
      </c>
      <c r="G1198" s="133">
        <v>0</v>
      </c>
      <c r="H1198" s="132" t="s">
        <v>135</v>
      </c>
      <c r="I1198" s="31" t="s">
        <v>2730</v>
      </c>
      <c r="J1198" s="31" t="s">
        <v>2730</v>
      </c>
    </row>
    <row r="1199" ht="18.95" customHeight="1" spans="1:10">
      <c r="A1199" s="127" t="s">
        <v>135</v>
      </c>
      <c r="B1199" s="97"/>
      <c r="C1199" s="469" t="s">
        <v>2224</v>
      </c>
      <c r="D1199" s="473" t="s">
        <v>2239</v>
      </c>
      <c r="E1199" s="97" t="s">
        <v>147</v>
      </c>
      <c r="F1199" s="49" t="s">
        <v>3553</v>
      </c>
      <c r="G1199" s="133">
        <v>31</v>
      </c>
      <c r="H1199" s="132" t="s">
        <v>135</v>
      </c>
      <c r="I1199" s="31" t="s">
        <v>147</v>
      </c>
      <c r="J1199" s="31" t="s">
        <v>2730</v>
      </c>
    </row>
    <row r="1200" ht="18.95" customHeight="1" spans="1:10">
      <c r="A1200" s="127" t="s">
        <v>135</v>
      </c>
      <c r="B1200" s="97" t="s">
        <v>135</v>
      </c>
      <c r="C1200" s="469" t="s">
        <v>2224</v>
      </c>
      <c r="D1200" s="90" t="s">
        <v>3554</v>
      </c>
      <c r="E1200" s="97" t="s">
        <v>147</v>
      </c>
      <c r="F1200" s="49" t="s">
        <v>3555</v>
      </c>
      <c r="G1200" s="133">
        <v>0</v>
      </c>
      <c r="H1200" s="132" t="s">
        <v>135</v>
      </c>
      <c r="I1200" s="31" t="s">
        <v>2730</v>
      </c>
      <c r="J1200" s="31" t="s">
        <v>2730</v>
      </c>
    </row>
    <row r="1201" ht="18.95" customHeight="1" spans="1:10">
      <c r="A1201" s="127"/>
      <c r="B1201" s="97"/>
      <c r="C1201" s="469" t="s">
        <v>2224</v>
      </c>
      <c r="D1201" s="468" t="s">
        <v>2243</v>
      </c>
      <c r="E1201" s="97" t="s">
        <v>147</v>
      </c>
      <c r="F1201" s="49" t="s">
        <v>3556</v>
      </c>
      <c r="G1201" s="133">
        <v>105</v>
      </c>
      <c r="H1201" s="132">
        <v>-0.232</v>
      </c>
      <c r="I1201" s="31" t="s">
        <v>147</v>
      </c>
      <c r="J1201" s="31" t="s">
        <v>2730</v>
      </c>
    </row>
    <row r="1202" ht="18.95" customHeight="1" spans="1:10">
      <c r="A1202" s="127" t="s">
        <v>135</v>
      </c>
      <c r="B1202" s="97"/>
      <c r="C1202" s="469" t="s">
        <v>2224</v>
      </c>
      <c r="D1202" s="468" t="s">
        <v>2245</v>
      </c>
      <c r="E1202" s="97" t="s">
        <v>147</v>
      </c>
      <c r="F1202" s="49" t="s">
        <v>3557</v>
      </c>
      <c r="G1202" s="133">
        <v>25</v>
      </c>
      <c r="H1202" s="132">
        <v>-0.971</v>
      </c>
      <c r="I1202" s="31" t="s">
        <v>147</v>
      </c>
      <c r="J1202" s="31" t="s">
        <v>2730</v>
      </c>
    </row>
    <row r="1203" ht="18.95" customHeight="1" spans="1:10">
      <c r="A1203" s="127" t="s">
        <v>135</v>
      </c>
      <c r="B1203" s="469" t="s">
        <v>2134</v>
      </c>
      <c r="C1203" s="97" t="s">
        <v>135</v>
      </c>
      <c r="D1203" s="468" t="s">
        <v>2247</v>
      </c>
      <c r="E1203" s="97"/>
      <c r="F1203" s="50" t="s">
        <v>3558</v>
      </c>
      <c r="G1203" s="128">
        <v>3650</v>
      </c>
      <c r="H1203" s="129">
        <v>0</v>
      </c>
      <c r="I1203" s="31" t="s">
        <v>147</v>
      </c>
      <c r="J1203" s="31" t="s">
        <v>147</v>
      </c>
    </row>
    <row r="1204" ht="18.95" customHeight="1" spans="1:10">
      <c r="A1204" s="127" t="s">
        <v>135</v>
      </c>
      <c r="B1204" s="97"/>
      <c r="C1204" s="469" t="s">
        <v>2247</v>
      </c>
      <c r="D1204" s="468" t="s">
        <v>2249</v>
      </c>
      <c r="E1204" s="97" t="s">
        <v>147</v>
      </c>
      <c r="F1204" s="49" t="s">
        <v>3238</v>
      </c>
      <c r="G1204" s="133">
        <v>0</v>
      </c>
      <c r="H1204" s="132" t="s">
        <v>135</v>
      </c>
      <c r="I1204" s="31" t="s">
        <v>2730</v>
      </c>
      <c r="J1204" s="31" t="s">
        <v>2730</v>
      </c>
    </row>
    <row r="1205" ht="18.95" customHeight="1" spans="1:10">
      <c r="A1205" s="127" t="s">
        <v>135</v>
      </c>
      <c r="B1205" s="97"/>
      <c r="C1205" s="469" t="s">
        <v>2247</v>
      </c>
      <c r="D1205" s="468" t="s">
        <v>2250</v>
      </c>
      <c r="E1205" s="97" t="s">
        <v>147</v>
      </c>
      <c r="F1205" s="49" t="s">
        <v>3239</v>
      </c>
      <c r="G1205" s="131">
        <v>0</v>
      </c>
      <c r="H1205" s="132" t="s">
        <v>135</v>
      </c>
      <c r="I1205" s="31" t="s">
        <v>2730</v>
      </c>
      <c r="J1205" s="31" t="s">
        <v>2730</v>
      </c>
    </row>
    <row r="1206" ht="18.95" customHeight="1" spans="1:10">
      <c r="A1206" s="127" t="s">
        <v>135</v>
      </c>
      <c r="B1206" s="97"/>
      <c r="C1206" s="469" t="s">
        <v>2247</v>
      </c>
      <c r="D1206" s="468" t="s">
        <v>2251</v>
      </c>
      <c r="E1206" s="97" t="s">
        <v>147</v>
      </c>
      <c r="F1206" s="49" t="s">
        <v>3240</v>
      </c>
      <c r="G1206" s="133">
        <v>0</v>
      </c>
      <c r="H1206" s="132" t="s">
        <v>135</v>
      </c>
      <c r="I1206" s="31" t="s">
        <v>2730</v>
      </c>
      <c r="J1206" s="31" t="s">
        <v>2730</v>
      </c>
    </row>
    <row r="1207" ht="18.95" customHeight="1" spans="1:10">
      <c r="A1207" s="127" t="s">
        <v>135</v>
      </c>
      <c r="B1207" s="97"/>
      <c r="C1207" s="469" t="s">
        <v>2247</v>
      </c>
      <c r="D1207" s="468" t="s">
        <v>2252</v>
      </c>
      <c r="E1207" s="97" t="s">
        <v>147</v>
      </c>
      <c r="F1207" s="49" t="s">
        <v>3559</v>
      </c>
      <c r="G1207" s="133">
        <v>0</v>
      </c>
      <c r="H1207" s="132" t="s">
        <v>135</v>
      </c>
      <c r="I1207" s="31" t="s">
        <v>2730</v>
      </c>
      <c r="J1207" s="31" t="s">
        <v>2730</v>
      </c>
    </row>
    <row r="1208" ht="18.95" customHeight="1" spans="1:10">
      <c r="A1208" s="127" t="s">
        <v>135</v>
      </c>
      <c r="B1208" s="97"/>
      <c r="C1208" s="469" t="s">
        <v>2247</v>
      </c>
      <c r="D1208" s="468" t="s">
        <v>2254</v>
      </c>
      <c r="E1208" s="97" t="s">
        <v>147</v>
      </c>
      <c r="F1208" s="49" t="s">
        <v>3560</v>
      </c>
      <c r="G1208" s="133">
        <v>0</v>
      </c>
      <c r="H1208" s="132" t="s">
        <v>135</v>
      </c>
      <c r="I1208" s="31" t="s">
        <v>2730</v>
      </c>
      <c r="J1208" s="31" t="s">
        <v>2730</v>
      </c>
    </row>
    <row r="1209" ht="18.95" customHeight="1" spans="1:10">
      <c r="A1209" s="127"/>
      <c r="B1209" s="97"/>
      <c r="C1209" s="469" t="s">
        <v>2247</v>
      </c>
      <c r="D1209" s="468" t="s">
        <v>2256</v>
      </c>
      <c r="E1209" s="97" t="s">
        <v>147</v>
      </c>
      <c r="F1209" s="37" t="s">
        <v>3561</v>
      </c>
      <c r="G1209" s="133">
        <v>0</v>
      </c>
      <c r="H1209" s="132" t="s">
        <v>135</v>
      </c>
      <c r="I1209" s="31" t="s">
        <v>2730</v>
      </c>
      <c r="J1209" s="31" t="s">
        <v>2730</v>
      </c>
    </row>
    <row r="1210" ht="18.95" customHeight="1" spans="1:10">
      <c r="A1210" s="127"/>
      <c r="B1210" s="97"/>
      <c r="C1210" s="469" t="s">
        <v>2247</v>
      </c>
      <c r="D1210" s="468" t="s">
        <v>2258</v>
      </c>
      <c r="E1210" s="97" t="s">
        <v>147</v>
      </c>
      <c r="F1210" s="37" t="s">
        <v>3562</v>
      </c>
      <c r="G1210" s="133">
        <v>0</v>
      </c>
      <c r="H1210" s="132" t="s">
        <v>135</v>
      </c>
      <c r="I1210" s="31" t="s">
        <v>2730</v>
      </c>
      <c r="J1210" s="31" t="s">
        <v>2730</v>
      </c>
    </row>
    <row r="1211" ht="18.95" customHeight="1" spans="1:10">
      <c r="A1211" s="127"/>
      <c r="B1211" s="97"/>
      <c r="C1211" s="469" t="s">
        <v>2247</v>
      </c>
      <c r="D1211" s="90" t="s">
        <v>2260</v>
      </c>
      <c r="E1211" s="97" t="s">
        <v>147</v>
      </c>
      <c r="F1211" s="37" t="s">
        <v>3563</v>
      </c>
      <c r="G1211" s="133">
        <v>118</v>
      </c>
      <c r="H1211" s="132" t="s">
        <v>135</v>
      </c>
      <c r="I1211" s="31" t="s">
        <v>147</v>
      </c>
      <c r="J1211" s="31" t="s">
        <v>2730</v>
      </c>
    </row>
    <row r="1212" ht="18.95" customHeight="1" spans="1:10">
      <c r="A1212" s="127"/>
      <c r="B1212" s="97"/>
      <c r="C1212" s="469" t="s">
        <v>2247</v>
      </c>
      <c r="D1212" s="90" t="s">
        <v>2262</v>
      </c>
      <c r="E1212" s="97" t="s">
        <v>147</v>
      </c>
      <c r="F1212" s="37" t="s">
        <v>3564</v>
      </c>
      <c r="G1212" s="133">
        <v>2559</v>
      </c>
      <c r="H1212" s="132">
        <v>-0.161</v>
      </c>
      <c r="I1212" s="31" t="s">
        <v>147</v>
      </c>
      <c r="J1212" s="31" t="s">
        <v>2730</v>
      </c>
    </row>
    <row r="1213" ht="18.95" customHeight="1" spans="1:10">
      <c r="A1213" s="127" t="s">
        <v>135</v>
      </c>
      <c r="B1213" s="97" t="s">
        <v>135</v>
      </c>
      <c r="C1213" s="469" t="s">
        <v>2247</v>
      </c>
      <c r="D1213" s="90" t="s">
        <v>2264</v>
      </c>
      <c r="E1213" s="97" t="s">
        <v>147</v>
      </c>
      <c r="F1213" s="37" t="s">
        <v>3565</v>
      </c>
      <c r="G1213" s="133">
        <v>0</v>
      </c>
      <c r="H1213" s="132" t="s">
        <v>135</v>
      </c>
      <c r="I1213" s="31" t="s">
        <v>2730</v>
      </c>
      <c r="J1213" s="31" t="s">
        <v>2730</v>
      </c>
    </row>
    <row r="1214" ht="18.95" customHeight="1" spans="1:10">
      <c r="A1214" s="127" t="s">
        <v>135</v>
      </c>
      <c r="B1214" s="97" t="s">
        <v>135</v>
      </c>
      <c r="C1214" s="469" t="s">
        <v>2247</v>
      </c>
      <c r="D1214" s="90" t="s">
        <v>2266</v>
      </c>
      <c r="E1214" s="97" t="s">
        <v>147</v>
      </c>
      <c r="F1214" s="37" t="s">
        <v>3566</v>
      </c>
      <c r="G1214" s="133">
        <v>473</v>
      </c>
      <c r="H1214" s="132">
        <v>3.73</v>
      </c>
      <c r="I1214" s="31" t="s">
        <v>147</v>
      </c>
      <c r="J1214" s="31" t="s">
        <v>2730</v>
      </c>
    </row>
    <row r="1215" ht="18.95" customHeight="1" spans="1:10">
      <c r="A1215" s="127" t="s">
        <v>135</v>
      </c>
      <c r="B1215" s="97" t="s">
        <v>135</v>
      </c>
      <c r="C1215" s="469" t="s">
        <v>2247</v>
      </c>
      <c r="D1215" s="90" t="s">
        <v>2268</v>
      </c>
      <c r="E1215" s="97" t="s">
        <v>147</v>
      </c>
      <c r="F1215" s="37" t="s">
        <v>3567</v>
      </c>
      <c r="G1215" s="133">
        <v>0</v>
      </c>
      <c r="H1215" s="132" t="s">
        <v>135</v>
      </c>
      <c r="I1215" s="31" t="s">
        <v>2730</v>
      </c>
      <c r="J1215" s="31" t="s">
        <v>2730</v>
      </c>
    </row>
    <row r="1216" ht="18.95" customHeight="1" spans="1:10">
      <c r="A1216" s="127" t="s">
        <v>135</v>
      </c>
      <c r="B1216" s="97" t="s">
        <v>135</v>
      </c>
      <c r="C1216" s="469" t="s">
        <v>2247</v>
      </c>
      <c r="D1216" s="90" t="s">
        <v>2270</v>
      </c>
      <c r="E1216" s="97" t="s">
        <v>147</v>
      </c>
      <c r="F1216" s="49" t="s">
        <v>3568</v>
      </c>
      <c r="G1216" s="133">
        <v>0</v>
      </c>
      <c r="H1216" s="129" t="s">
        <v>135</v>
      </c>
      <c r="I1216" s="31" t="s">
        <v>2730</v>
      </c>
      <c r="J1216" s="31" t="s">
        <v>2730</v>
      </c>
    </row>
    <row r="1217" ht="18.95" customHeight="1" spans="1:10">
      <c r="A1217" s="127" t="s">
        <v>135</v>
      </c>
      <c r="B1217" s="97" t="s">
        <v>135</v>
      </c>
      <c r="C1217" s="469" t="s">
        <v>2247</v>
      </c>
      <c r="D1217" s="90" t="s">
        <v>2272</v>
      </c>
      <c r="E1217" s="97" t="s">
        <v>147</v>
      </c>
      <c r="F1217" s="49" t="s">
        <v>3569</v>
      </c>
      <c r="G1217" s="133">
        <v>0</v>
      </c>
      <c r="H1217" s="132" t="s">
        <v>135</v>
      </c>
      <c r="I1217" s="31" t="s">
        <v>2730</v>
      </c>
      <c r="J1217" s="31" t="s">
        <v>2730</v>
      </c>
    </row>
    <row r="1218" ht="18.95" customHeight="1" spans="1:10">
      <c r="A1218" s="127" t="s">
        <v>135</v>
      </c>
      <c r="B1218" s="97" t="s">
        <v>135</v>
      </c>
      <c r="C1218" s="469" t="s">
        <v>2247</v>
      </c>
      <c r="D1218" s="90" t="s">
        <v>2274</v>
      </c>
      <c r="E1218" s="97" t="s">
        <v>147</v>
      </c>
      <c r="F1218" s="49" t="s">
        <v>3570</v>
      </c>
      <c r="G1218" s="131">
        <v>500</v>
      </c>
      <c r="H1218" s="132">
        <v>0</v>
      </c>
      <c r="I1218" s="31" t="s">
        <v>147</v>
      </c>
      <c r="J1218" s="31" t="s">
        <v>2730</v>
      </c>
    </row>
    <row r="1219" ht="18.95" customHeight="1" spans="1:10">
      <c r="A1219" s="127" t="s">
        <v>135</v>
      </c>
      <c r="B1219" s="469" t="s">
        <v>2134</v>
      </c>
      <c r="C1219" s="97"/>
      <c r="D1219" s="90" t="s">
        <v>2276</v>
      </c>
      <c r="E1219" s="97" t="s">
        <v>147</v>
      </c>
      <c r="F1219" s="50" t="s">
        <v>3571</v>
      </c>
      <c r="G1219" s="141">
        <v>0</v>
      </c>
      <c r="H1219" s="129" t="s">
        <v>135</v>
      </c>
      <c r="I1219" s="31" t="s">
        <v>2730</v>
      </c>
      <c r="J1219" s="31" t="s">
        <v>147</v>
      </c>
    </row>
    <row r="1220" ht="18.95" customHeight="1" spans="1:10">
      <c r="A1220" s="127" t="s">
        <v>134</v>
      </c>
      <c r="B1220" s="97" t="s">
        <v>135</v>
      </c>
      <c r="C1220" s="97"/>
      <c r="D1220" s="90" t="s">
        <v>2278</v>
      </c>
      <c r="E1220" s="97"/>
      <c r="F1220" s="50" t="s">
        <v>2279</v>
      </c>
      <c r="G1220" s="128">
        <v>212551</v>
      </c>
      <c r="H1220" s="129">
        <v>0.018</v>
      </c>
      <c r="I1220" s="31" t="s">
        <v>147</v>
      </c>
      <c r="J1220" s="31" t="s">
        <v>147</v>
      </c>
    </row>
    <row r="1221" ht="18.95" customHeight="1" spans="1:10">
      <c r="A1221" s="127" t="s">
        <v>135</v>
      </c>
      <c r="B1221" s="469" t="s">
        <v>2278</v>
      </c>
      <c r="C1221" s="97"/>
      <c r="D1221" s="90" t="s">
        <v>2280</v>
      </c>
      <c r="E1221" s="97"/>
      <c r="F1221" s="50" t="s">
        <v>3572</v>
      </c>
      <c r="G1221" s="128">
        <v>160248</v>
      </c>
      <c r="H1221" s="129">
        <v>0.056</v>
      </c>
      <c r="I1221" s="31" t="s">
        <v>147</v>
      </c>
      <c r="J1221" s="31" t="s">
        <v>147</v>
      </c>
    </row>
    <row r="1222" ht="18.95" customHeight="1" spans="1:10">
      <c r="A1222" s="127" t="s">
        <v>135</v>
      </c>
      <c r="B1222" s="97" t="s">
        <v>135</v>
      </c>
      <c r="C1222" s="469" t="s">
        <v>2280</v>
      </c>
      <c r="D1222" s="90" t="s">
        <v>2282</v>
      </c>
      <c r="E1222" s="97" t="s">
        <v>147</v>
      </c>
      <c r="F1222" s="49" t="s">
        <v>3573</v>
      </c>
      <c r="G1222" s="133">
        <v>0</v>
      </c>
      <c r="H1222" s="132" t="s">
        <v>135</v>
      </c>
      <c r="I1222" s="31" t="s">
        <v>2730</v>
      </c>
      <c r="J1222" s="31" t="s">
        <v>2730</v>
      </c>
    </row>
    <row r="1223" ht="18.95" customHeight="1" spans="1:10">
      <c r="A1223" s="127" t="s">
        <v>135</v>
      </c>
      <c r="B1223" s="97" t="s">
        <v>135</v>
      </c>
      <c r="C1223" s="469" t="s">
        <v>2280</v>
      </c>
      <c r="D1223" s="90" t="s">
        <v>2284</v>
      </c>
      <c r="E1223" s="97" t="s">
        <v>147</v>
      </c>
      <c r="F1223" s="37" t="s">
        <v>3574</v>
      </c>
      <c r="G1223" s="133">
        <v>0</v>
      </c>
      <c r="H1223" s="132" t="s">
        <v>135</v>
      </c>
      <c r="I1223" s="31" t="s">
        <v>2730</v>
      </c>
      <c r="J1223" s="31" t="s">
        <v>2730</v>
      </c>
    </row>
    <row r="1224" ht="18.95" customHeight="1" spans="1:10">
      <c r="A1224" s="127" t="s">
        <v>135</v>
      </c>
      <c r="B1224" s="97" t="s">
        <v>135</v>
      </c>
      <c r="C1224" s="469" t="s">
        <v>2280</v>
      </c>
      <c r="D1224" s="90" t="s">
        <v>2286</v>
      </c>
      <c r="E1224" s="97" t="s">
        <v>147</v>
      </c>
      <c r="F1224" s="49" t="s">
        <v>3575</v>
      </c>
      <c r="G1224" s="133">
        <v>74884</v>
      </c>
      <c r="H1224" s="132">
        <v>-0.09</v>
      </c>
      <c r="I1224" s="31" t="s">
        <v>147</v>
      </c>
      <c r="J1224" s="31" t="s">
        <v>2730</v>
      </c>
    </row>
    <row r="1225" ht="18.95" customHeight="1" spans="1:10">
      <c r="A1225" s="127" t="s">
        <v>135</v>
      </c>
      <c r="B1225" s="97" t="s">
        <v>135</v>
      </c>
      <c r="C1225" s="469" t="s">
        <v>2280</v>
      </c>
      <c r="D1225" s="90" t="s">
        <v>2288</v>
      </c>
      <c r="E1225" s="97" t="s">
        <v>147</v>
      </c>
      <c r="F1225" s="49" t="s">
        <v>3576</v>
      </c>
      <c r="G1225" s="133">
        <v>0</v>
      </c>
      <c r="H1225" s="132" t="s">
        <v>135</v>
      </c>
      <c r="I1225" s="31" t="s">
        <v>2730</v>
      </c>
      <c r="J1225" s="31" t="s">
        <v>2730</v>
      </c>
    </row>
    <row r="1226" ht="18.95" customHeight="1" spans="1:10">
      <c r="A1226" s="127" t="s">
        <v>135</v>
      </c>
      <c r="B1226" s="97" t="s">
        <v>135</v>
      </c>
      <c r="C1226" s="469" t="s">
        <v>2280</v>
      </c>
      <c r="D1226" s="90" t="s">
        <v>2290</v>
      </c>
      <c r="E1226" s="97" t="s">
        <v>147</v>
      </c>
      <c r="F1226" s="49" t="s">
        <v>3577</v>
      </c>
      <c r="G1226" s="133">
        <v>67000</v>
      </c>
      <c r="H1226" s="132">
        <v>-0.029</v>
      </c>
      <c r="I1226" s="31" t="s">
        <v>147</v>
      </c>
      <c r="J1226" s="31" t="s">
        <v>2730</v>
      </c>
    </row>
    <row r="1227" ht="18.95" customHeight="1" spans="1:10">
      <c r="A1227" s="127" t="s">
        <v>135</v>
      </c>
      <c r="B1227" s="97" t="s">
        <v>135</v>
      </c>
      <c r="C1227" s="469" t="s">
        <v>2280</v>
      </c>
      <c r="D1227" s="90" t="s">
        <v>2292</v>
      </c>
      <c r="E1227" s="97" t="s">
        <v>147</v>
      </c>
      <c r="F1227" s="49" t="s">
        <v>3578</v>
      </c>
      <c r="G1227" s="133">
        <v>17864</v>
      </c>
      <c r="H1227" s="132" t="s">
        <v>135</v>
      </c>
      <c r="I1227" s="31" t="s">
        <v>147</v>
      </c>
      <c r="J1227" s="31" t="s">
        <v>2730</v>
      </c>
    </row>
    <row r="1228" ht="18.95" customHeight="1" spans="1:10">
      <c r="A1228" s="127" t="s">
        <v>135</v>
      </c>
      <c r="B1228" s="97" t="s">
        <v>135</v>
      </c>
      <c r="C1228" s="469" t="s">
        <v>2280</v>
      </c>
      <c r="D1228" s="90" t="s">
        <v>2294</v>
      </c>
      <c r="E1228" s="97" t="s">
        <v>147</v>
      </c>
      <c r="F1228" s="49" t="s">
        <v>3579</v>
      </c>
      <c r="G1228" s="133">
        <v>0</v>
      </c>
      <c r="H1228" s="132" t="s">
        <v>135</v>
      </c>
      <c r="I1228" s="31" t="s">
        <v>2730</v>
      </c>
      <c r="J1228" s="31" t="s">
        <v>2730</v>
      </c>
    </row>
    <row r="1229" ht="18.95" customHeight="1" spans="1:10">
      <c r="A1229" s="127" t="s">
        <v>135</v>
      </c>
      <c r="B1229" s="97" t="s">
        <v>135</v>
      </c>
      <c r="C1229" s="469" t="s">
        <v>2280</v>
      </c>
      <c r="D1229" s="90" t="s">
        <v>2296</v>
      </c>
      <c r="E1229" s="97" t="s">
        <v>147</v>
      </c>
      <c r="F1229" s="37" t="s">
        <v>3580</v>
      </c>
      <c r="G1229" s="133">
        <v>500</v>
      </c>
      <c r="H1229" s="132">
        <v>0</v>
      </c>
      <c r="I1229" s="31" t="s">
        <v>147</v>
      </c>
      <c r="J1229" s="31" t="s">
        <v>2730</v>
      </c>
    </row>
    <row r="1230" ht="18.95" customHeight="1" spans="1:10">
      <c r="A1230" s="127" t="s">
        <v>135</v>
      </c>
      <c r="B1230" s="469" t="s">
        <v>2278</v>
      </c>
      <c r="C1230" s="97"/>
      <c r="D1230" s="90" t="s">
        <v>2298</v>
      </c>
      <c r="E1230" s="97"/>
      <c r="F1230" s="50" t="s">
        <v>3581</v>
      </c>
      <c r="G1230" s="128">
        <v>50334</v>
      </c>
      <c r="H1230" s="129">
        <v>-0.088</v>
      </c>
      <c r="I1230" s="31" t="s">
        <v>147</v>
      </c>
      <c r="J1230" s="31" t="s">
        <v>147</v>
      </c>
    </row>
    <row r="1231" ht="18.95" customHeight="1" spans="1:10">
      <c r="A1231" s="127" t="s">
        <v>135</v>
      </c>
      <c r="B1231" s="97" t="s">
        <v>135</v>
      </c>
      <c r="C1231" s="469" t="s">
        <v>2298</v>
      </c>
      <c r="D1231" s="90" t="s">
        <v>2300</v>
      </c>
      <c r="E1231" s="97" t="s">
        <v>147</v>
      </c>
      <c r="F1231" s="49" t="s">
        <v>3582</v>
      </c>
      <c r="G1231" s="133">
        <v>50334</v>
      </c>
      <c r="H1231" s="132">
        <v>-0.088</v>
      </c>
      <c r="I1231" s="31" t="s">
        <v>147</v>
      </c>
      <c r="J1231" s="31" t="s">
        <v>2730</v>
      </c>
    </row>
    <row r="1232" ht="18.95" customHeight="1" spans="1:10">
      <c r="A1232" s="127" t="s">
        <v>135</v>
      </c>
      <c r="B1232" s="97" t="s">
        <v>135</v>
      </c>
      <c r="C1232" s="469" t="s">
        <v>2298</v>
      </c>
      <c r="D1232" s="90" t="s">
        <v>2302</v>
      </c>
      <c r="E1232" s="97" t="s">
        <v>147</v>
      </c>
      <c r="F1232" s="51" t="s">
        <v>3583</v>
      </c>
      <c r="G1232" s="133">
        <v>0</v>
      </c>
      <c r="H1232" s="132" t="s">
        <v>135</v>
      </c>
      <c r="I1232" s="31" t="s">
        <v>2730</v>
      </c>
      <c r="J1232" s="31" t="s">
        <v>2730</v>
      </c>
    </row>
    <row r="1233" ht="18.95" customHeight="1" spans="1:10">
      <c r="A1233" s="127" t="s">
        <v>135</v>
      </c>
      <c r="B1233" s="97"/>
      <c r="C1233" s="469" t="s">
        <v>2298</v>
      </c>
      <c r="D1233" s="90" t="s">
        <v>2304</v>
      </c>
      <c r="E1233" s="97" t="s">
        <v>147</v>
      </c>
      <c r="F1233" s="49" t="s">
        <v>3584</v>
      </c>
      <c r="G1233" s="133">
        <v>0</v>
      </c>
      <c r="H1233" s="132" t="s">
        <v>135</v>
      </c>
      <c r="I1233" s="31" t="s">
        <v>2730</v>
      </c>
      <c r="J1233" s="31" t="s">
        <v>2730</v>
      </c>
    </row>
    <row r="1234" ht="18.95" customHeight="1" spans="1:10">
      <c r="A1234" s="127" t="s">
        <v>135</v>
      </c>
      <c r="B1234" s="469" t="s">
        <v>2278</v>
      </c>
      <c r="C1234" s="97"/>
      <c r="D1234" s="90" t="s">
        <v>2306</v>
      </c>
      <c r="E1234" s="97"/>
      <c r="F1234" s="48" t="s">
        <v>3585</v>
      </c>
      <c r="G1234" s="128">
        <v>1969</v>
      </c>
      <c r="H1234" s="129">
        <v>0.017</v>
      </c>
      <c r="I1234" s="31" t="s">
        <v>147</v>
      </c>
      <c r="J1234" s="31" t="s">
        <v>147</v>
      </c>
    </row>
    <row r="1235" ht="18.95" customHeight="1" spans="1:10">
      <c r="A1235" s="127" t="s">
        <v>135</v>
      </c>
      <c r="B1235" s="97" t="s">
        <v>135</v>
      </c>
      <c r="C1235" s="469" t="s">
        <v>2306</v>
      </c>
      <c r="D1235" s="90" t="s">
        <v>2308</v>
      </c>
      <c r="E1235" s="97" t="s">
        <v>147</v>
      </c>
      <c r="F1235" s="37" t="s">
        <v>3586</v>
      </c>
      <c r="G1235" s="128">
        <v>0</v>
      </c>
      <c r="H1235" s="132" t="s">
        <v>135</v>
      </c>
      <c r="I1235" s="31" t="s">
        <v>2730</v>
      </c>
      <c r="J1235" s="31" t="s">
        <v>2730</v>
      </c>
    </row>
    <row r="1236" ht="18.95" customHeight="1" spans="1:10">
      <c r="A1236" s="127" t="s">
        <v>135</v>
      </c>
      <c r="B1236" s="97" t="s">
        <v>135</v>
      </c>
      <c r="C1236" s="469" t="s">
        <v>2306</v>
      </c>
      <c r="D1236" s="90" t="s">
        <v>2310</v>
      </c>
      <c r="E1236" s="97" t="s">
        <v>147</v>
      </c>
      <c r="F1236" s="51" t="s">
        <v>3587</v>
      </c>
      <c r="G1236" s="131">
        <v>1969</v>
      </c>
      <c r="H1236" s="132">
        <v>0.017</v>
      </c>
      <c r="I1236" s="31" t="s">
        <v>147</v>
      </c>
      <c r="J1236" s="31" t="s">
        <v>2730</v>
      </c>
    </row>
    <row r="1237" ht="18.95" customHeight="1" spans="1:10">
      <c r="A1237" s="127" t="s">
        <v>134</v>
      </c>
      <c r="B1237" s="97" t="s">
        <v>135</v>
      </c>
      <c r="C1237" s="97"/>
      <c r="D1237" s="90" t="s">
        <v>2312</v>
      </c>
      <c r="E1237" s="97"/>
      <c r="F1237" s="56" t="s">
        <v>2313</v>
      </c>
      <c r="G1237" s="128">
        <v>44539</v>
      </c>
      <c r="H1237" s="129">
        <v>0.488</v>
      </c>
      <c r="I1237" s="31" t="s">
        <v>147</v>
      </c>
      <c r="J1237" s="31" t="s">
        <v>147</v>
      </c>
    </row>
    <row r="1238" ht="18.95" customHeight="1" spans="1:10">
      <c r="A1238" s="127" t="s">
        <v>135</v>
      </c>
      <c r="B1238" s="469" t="s">
        <v>2312</v>
      </c>
      <c r="C1238" s="97"/>
      <c r="D1238" s="90" t="s">
        <v>2314</v>
      </c>
      <c r="E1238" s="97"/>
      <c r="F1238" s="56" t="s">
        <v>3588</v>
      </c>
      <c r="G1238" s="128">
        <v>38430</v>
      </c>
      <c r="H1238" s="129">
        <v>0.846</v>
      </c>
      <c r="I1238" s="31" t="s">
        <v>147</v>
      </c>
      <c r="J1238" s="31" t="s">
        <v>147</v>
      </c>
    </row>
    <row r="1239" ht="18.95" customHeight="1" spans="1:10">
      <c r="A1239" s="127" t="s">
        <v>135</v>
      </c>
      <c r="B1239" s="97" t="s">
        <v>135</v>
      </c>
      <c r="C1239" s="469" t="s">
        <v>2314</v>
      </c>
      <c r="D1239" s="90" t="s">
        <v>2316</v>
      </c>
      <c r="E1239" s="97" t="s">
        <v>147</v>
      </c>
      <c r="F1239" s="51" t="s">
        <v>3238</v>
      </c>
      <c r="G1239" s="133">
        <v>640</v>
      </c>
      <c r="H1239" s="132">
        <v>0.54</v>
      </c>
      <c r="I1239" s="31" t="s">
        <v>147</v>
      </c>
      <c r="J1239" s="31" t="s">
        <v>2730</v>
      </c>
    </row>
    <row r="1240" ht="18.95" customHeight="1" spans="1:10">
      <c r="A1240" s="127" t="s">
        <v>135</v>
      </c>
      <c r="B1240" s="97" t="s">
        <v>135</v>
      </c>
      <c r="C1240" s="469" t="s">
        <v>2314</v>
      </c>
      <c r="D1240" s="90" t="s">
        <v>2317</v>
      </c>
      <c r="E1240" s="97" t="s">
        <v>147</v>
      </c>
      <c r="F1240" s="51" t="s">
        <v>3239</v>
      </c>
      <c r="G1240" s="133">
        <v>0</v>
      </c>
      <c r="H1240" s="132" t="s">
        <v>135</v>
      </c>
      <c r="I1240" s="31" t="s">
        <v>2730</v>
      </c>
      <c r="J1240" s="31" t="s">
        <v>2730</v>
      </c>
    </row>
    <row r="1241" ht="18.95" customHeight="1" spans="1:10">
      <c r="A1241" s="127" t="s">
        <v>135</v>
      </c>
      <c r="B1241" s="97" t="s">
        <v>135</v>
      </c>
      <c r="C1241" s="469" t="s">
        <v>2314</v>
      </c>
      <c r="D1241" s="90" t="s">
        <v>2318</v>
      </c>
      <c r="E1241" s="97" t="s">
        <v>147</v>
      </c>
      <c r="F1241" s="51" t="s">
        <v>3240</v>
      </c>
      <c r="G1241" s="133">
        <v>283</v>
      </c>
      <c r="H1241" s="132">
        <v>0.518</v>
      </c>
      <c r="I1241" s="31" t="s">
        <v>147</v>
      </c>
      <c r="J1241" s="31" t="s">
        <v>2730</v>
      </c>
    </row>
    <row r="1242" ht="18.95" customHeight="1" spans="1:10">
      <c r="A1242" s="127" t="s">
        <v>135</v>
      </c>
      <c r="B1242" s="97" t="s">
        <v>135</v>
      </c>
      <c r="C1242" s="469" t="s">
        <v>2314</v>
      </c>
      <c r="D1242" s="90" t="s">
        <v>2319</v>
      </c>
      <c r="E1242" s="97" t="s">
        <v>147</v>
      </c>
      <c r="F1242" s="51" t="s">
        <v>3589</v>
      </c>
      <c r="G1242" s="133">
        <v>0</v>
      </c>
      <c r="H1242" s="132" t="s">
        <v>135</v>
      </c>
      <c r="I1242" s="31" t="s">
        <v>2730</v>
      </c>
      <c r="J1242" s="31" t="s">
        <v>2730</v>
      </c>
    </row>
    <row r="1243" ht="18.95" customHeight="1" spans="1:10">
      <c r="A1243" s="127" t="s">
        <v>135</v>
      </c>
      <c r="B1243" s="97" t="s">
        <v>135</v>
      </c>
      <c r="C1243" s="469" t="s">
        <v>2314</v>
      </c>
      <c r="D1243" s="90" t="s">
        <v>2321</v>
      </c>
      <c r="E1243" s="97" t="s">
        <v>147</v>
      </c>
      <c r="F1243" s="51" t="s">
        <v>3590</v>
      </c>
      <c r="G1243" s="133">
        <v>0</v>
      </c>
      <c r="H1243" s="132" t="s">
        <v>135</v>
      </c>
      <c r="I1243" s="31" t="s">
        <v>2730</v>
      </c>
      <c r="J1243" s="31" t="s">
        <v>2730</v>
      </c>
    </row>
    <row r="1244" ht="18.95" customHeight="1" spans="1:10">
      <c r="A1244" s="127" t="s">
        <v>135</v>
      </c>
      <c r="B1244" s="97" t="s">
        <v>135</v>
      </c>
      <c r="C1244" s="469" t="s">
        <v>2314</v>
      </c>
      <c r="D1244" s="90" t="s">
        <v>2323</v>
      </c>
      <c r="E1244" s="97" t="s">
        <v>147</v>
      </c>
      <c r="F1244" s="51" t="s">
        <v>3591</v>
      </c>
      <c r="G1244" s="133">
        <v>124</v>
      </c>
      <c r="H1244" s="132">
        <v>-0.587</v>
      </c>
      <c r="I1244" s="31" t="s">
        <v>147</v>
      </c>
      <c r="J1244" s="31" t="s">
        <v>2730</v>
      </c>
    </row>
    <row r="1245" ht="18.95" customHeight="1" spans="1:10">
      <c r="A1245" s="127" t="s">
        <v>135</v>
      </c>
      <c r="B1245" s="97" t="s">
        <v>135</v>
      </c>
      <c r="C1245" s="469" t="s">
        <v>2314</v>
      </c>
      <c r="D1245" s="90" t="s">
        <v>2325</v>
      </c>
      <c r="E1245" s="97" t="s">
        <v>147</v>
      </c>
      <c r="F1245" s="51" t="s">
        <v>3592</v>
      </c>
      <c r="G1245" s="131">
        <v>0</v>
      </c>
      <c r="H1245" s="132" t="s">
        <v>135</v>
      </c>
      <c r="I1245" s="31" t="s">
        <v>2730</v>
      </c>
      <c r="J1245" s="31" t="s">
        <v>2730</v>
      </c>
    </row>
    <row r="1246" ht="18.95" customHeight="1" spans="1:10">
      <c r="A1246" s="127" t="s">
        <v>135</v>
      </c>
      <c r="B1246" s="97" t="s">
        <v>135</v>
      </c>
      <c r="C1246" s="469" t="s">
        <v>2314</v>
      </c>
      <c r="D1246" s="90" t="s">
        <v>2327</v>
      </c>
      <c r="E1246" s="97" t="s">
        <v>147</v>
      </c>
      <c r="F1246" s="51" t="s">
        <v>3593</v>
      </c>
      <c r="G1246" s="133">
        <v>2744</v>
      </c>
      <c r="H1246" s="132">
        <v>-0.067</v>
      </c>
      <c r="I1246" s="31" t="s">
        <v>147</v>
      </c>
      <c r="J1246" s="31" t="s">
        <v>2730</v>
      </c>
    </row>
    <row r="1247" ht="18.95" customHeight="1" spans="1:10">
      <c r="A1247" s="127" t="s">
        <v>135</v>
      </c>
      <c r="B1247" s="97" t="s">
        <v>135</v>
      </c>
      <c r="C1247" s="469" t="s">
        <v>2314</v>
      </c>
      <c r="D1247" s="90" t="s">
        <v>2329</v>
      </c>
      <c r="E1247" s="97" t="s">
        <v>147</v>
      </c>
      <c r="F1247" s="51" t="s">
        <v>3594</v>
      </c>
      <c r="G1247" s="133">
        <v>0</v>
      </c>
      <c r="H1247" s="132" t="s">
        <v>135</v>
      </c>
      <c r="I1247" s="31" t="s">
        <v>2730</v>
      </c>
      <c r="J1247" s="31" t="s">
        <v>2730</v>
      </c>
    </row>
    <row r="1248" ht="18.95" customHeight="1" spans="1:10">
      <c r="A1248" s="127" t="s">
        <v>135</v>
      </c>
      <c r="B1248" s="97" t="s">
        <v>135</v>
      </c>
      <c r="C1248" s="469" t="s">
        <v>2314</v>
      </c>
      <c r="D1248" s="90" t="s">
        <v>2331</v>
      </c>
      <c r="E1248" s="97" t="s">
        <v>147</v>
      </c>
      <c r="F1248" s="51" t="s">
        <v>3595</v>
      </c>
      <c r="G1248" s="133">
        <v>0</v>
      </c>
      <c r="H1248" s="132" t="s">
        <v>135</v>
      </c>
      <c r="I1248" s="31" t="s">
        <v>2730</v>
      </c>
      <c r="J1248" s="31" t="s">
        <v>2730</v>
      </c>
    </row>
    <row r="1249" ht="18.95" customHeight="1" spans="1:10">
      <c r="A1249" s="127" t="s">
        <v>135</v>
      </c>
      <c r="B1249" s="97" t="s">
        <v>135</v>
      </c>
      <c r="C1249" s="469" t="s">
        <v>2314</v>
      </c>
      <c r="D1249" s="90" t="s">
        <v>2333</v>
      </c>
      <c r="E1249" s="97" t="s">
        <v>147</v>
      </c>
      <c r="F1249" s="51" t="s">
        <v>3596</v>
      </c>
      <c r="G1249" s="131">
        <v>33944</v>
      </c>
      <c r="H1249" s="132">
        <v>1.086</v>
      </c>
      <c r="I1249" s="31" t="s">
        <v>147</v>
      </c>
      <c r="J1249" s="31" t="s">
        <v>2730</v>
      </c>
    </row>
    <row r="1250" ht="18.95" customHeight="1" spans="1:10">
      <c r="A1250" s="127" t="s">
        <v>135</v>
      </c>
      <c r="B1250" s="97" t="s">
        <v>135</v>
      </c>
      <c r="C1250" s="469" t="s">
        <v>2314</v>
      </c>
      <c r="D1250" s="90" t="s">
        <v>2335</v>
      </c>
      <c r="E1250" s="97" t="s">
        <v>147</v>
      </c>
      <c r="F1250" s="51" t="s">
        <v>3597</v>
      </c>
      <c r="G1250" s="133">
        <v>0</v>
      </c>
      <c r="H1250" s="132" t="s">
        <v>135</v>
      </c>
      <c r="I1250" s="31" t="s">
        <v>2730</v>
      </c>
      <c r="J1250" s="31" t="s">
        <v>2730</v>
      </c>
    </row>
    <row r="1251" ht="18.95" customHeight="1" spans="1:10">
      <c r="A1251" s="127" t="s">
        <v>135</v>
      </c>
      <c r="B1251" s="97" t="s">
        <v>135</v>
      </c>
      <c r="C1251" s="469" t="s">
        <v>2314</v>
      </c>
      <c r="D1251" s="90" t="s">
        <v>2337</v>
      </c>
      <c r="E1251" s="97" t="s">
        <v>147</v>
      </c>
      <c r="F1251" s="51" t="s">
        <v>3257</v>
      </c>
      <c r="G1251" s="133">
        <v>0</v>
      </c>
      <c r="H1251" s="132" t="s">
        <v>135</v>
      </c>
      <c r="I1251" s="31" t="s">
        <v>2730</v>
      </c>
      <c r="J1251" s="31" t="s">
        <v>2730</v>
      </c>
    </row>
    <row r="1252" ht="18.95" customHeight="1" spans="1:10">
      <c r="A1252" s="127" t="s">
        <v>135</v>
      </c>
      <c r="B1252" s="97" t="s">
        <v>135</v>
      </c>
      <c r="C1252" s="469" t="s">
        <v>2314</v>
      </c>
      <c r="D1252" s="90" t="s">
        <v>2338</v>
      </c>
      <c r="E1252" s="97" t="s">
        <v>147</v>
      </c>
      <c r="F1252" s="37" t="s">
        <v>3598</v>
      </c>
      <c r="G1252" s="131">
        <v>695</v>
      </c>
      <c r="H1252" s="132">
        <v>-0.007</v>
      </c>
      <c r="I1252" s="31" t="s">
        <v>147</v>
      </c>
      <c r="J1252" s="31" t="s">
        <v>2730</v>
      </c>
    </row>
    <row r="1253" ht="18.95" customHeight="1" spans="1:10">
      <c r="A1253" s="127" t="s">
        <v>135</v>
      </c>
      <c r="B1253" s="469" t="s">
        <v>2312</v>
      </c>
      <c r="C1253" s="97" t="s">
        <v>135</v>
      </c>
      <c r="D1253" s="90" t="s">
        <v>2340</v>
      </c>
      <c r="E1253" s="97"/>
      <c r="F1253" s="56" t="s">
        <v>3599</v>
      </c>
      <c r="G1253" s="128">
        <v>0</v>
      </c>
      <c r="H1253" s="129" t="s">
        <v>135</v>
      </c>
      <c r="I1253" s="31" t="s">
        <v>2730</v>
      </c>
      <c r="J1253" s="31" t="s">
        <v>147</v>
      </c>
    </row>
    <row r="1254" ht="18.95" customHeight="1" spans="1:10">
      <c r="A1254" s="127" t="s">
        <v>135</v>
      </c>
      <c r="B1254" s="97" t="s">
        <v>135</v>
      </c>
      <c r="C1254" s="469" t="s">
        <v>2340</v>
      </c>
      <c r="D1254" s="90" t="s">
        <v>2342</v>
      </c>
      <c r="E1254" s="97" t="s">
        <v>147</v>
      </c>
      <c r="F1254" s="51" t="s">
        <v>3238</v>
      </c>
      <c r="G1254" s="133">
        <v>0</v>
      </c>
      <c r="H1254" s="132" t="s">
        <v>135</v>
      </c>
      <c r="I1254" s="31" t="s">
        <v>2730</v>
      </c>
      <c r="J1254" s="31" t="s">
        <v>2730</v>
      </c>
    </row>
    <row r="1255" ht="18.95" customHeight="1" spans="1:10">
      <c r="A1255" s="127" t="s">
        <v>135</v>
      </c>
      <c r="B1255" s="97" t="s">
        <v>135</v>
      </c>
      <c r="C1255" s="469" t="s">
        <v>2340</v>
      </c>
      <c r="D1255" s="90" t="s">
        <v>2343</v>
      </c>
      <c r="E1255" s="97" t="s">
        <v>147</v>
      </c>
      <c r="F1255" s="51" t="s">
        <v>3239</v>
      </c>
      <c r="G1255" s="133">
        <v>0</v>
      </c>
      <c r="H1255" s="132" t="s">
        <v>135</v>
      </c>
      <c r="I1255" s="31" t="s">
        <v>2730</v>
      </c>
      <c r="J1255" s="31" t="s">
        <v>2730</v>
      </c>
    </row>
    <row r="1256" ht="18.95" customHeight="1" spans="1:10">
      <c r="A1256" s="127" t="s">
        <v>135</v>
      </c>
      <c r="B1256" s="97" t="s">
        <v>135</v>
      </c>
      <c r="C1256" s="469" t="s">
        <v>2340</v>
      </c>
      <c r="D1256" s="90" t="s">
        <v>2344</v>
      </c>
      <c r="E1256" s="97" t="s">
        <v>147</v>
      </c>
      <c r="F1256" s="51" t="s">
        <v>3240</v>
      </c>
      <c r="G1256" s="133">
        <v>0</v>
      </c>
      <c r="H1256" s="132" t="s">
        <v>135</v>
      </c>
      <c r="I1256" s="31" t="s">
        <v>2730</v>
      </c>
      <c r="J1256" s="31" t="s">
        <v>2730</v>
      </c>
    </row>
    <row r="1257" ht="18.95" customHeight="1" spans="1:10">
      <c r="A1257" s="127" t="s">
        <v>135</v>
      </c>
      <c r="B1257" s="97" t="s">
        <v>135</v>
      </c>
      <c r="C1257" s="469" t="s">
        <v>2340</v>
      </c>
      <c r="D1257" s="90" t="s">
        <v>2345</v>
      </c>
      <c r="E1257" s="97" t="s">
        <v>147</v>
      </c>
      <c r="F1257" s="51" t="s">
        <v>3600</v>
      </c>
      <c r="G1257" s="133">
        <v>0</v>
      </c>
      <c r="H1257" s="132" t="s">
        <v>135</v>
      </c>
      <c r="I1257" s="31" t="s">
        <v>2730</v>
      </c>
      <c r="J1257" s="31" t="s">
        <v>2730</v>
      </c>
    </row>
    <row r="1258" ht="18.95" customHeight="1" spans="1:10">
      <c r="A1258" s="127" t="s">
        <v>135</v>
      </c>
      <c r="B1258" s="97" t="s">
        <v>135</v>
      </c>
      <c r="C1258" s="469" t="s">
        <v>2340</v>
      </c>
      <c r="D1258" s="90" t="s">
        <v>2347</v>
      </c>
      <c r="E1258" s="97" t="s">
        <v>147</v>
      </c>
      <c r="F1258" s="51" t="s">
        <v>3601</v>
      </c>
      <c r="G1258" s="133">
        <v>0</v>
      </c>
      <c r="H1258" s="132" t="s">
        <v>135</v>
      </c>
      <c r="I1258" s="31" t="s">
        <v>2730</v>
      </c>
      <c r="J1258" s="31" t="s">
        <v>2730</v>
      </c>
    </row>
    <row r="1259" ht="18.95" customHeight="1" spans="1:10">
      <c r="A1259" s="127" t="s">
        <v>135</v>
      </c>
      <c r="B1259" s="97" t="s">
        <v>135</v>
      </c>
      <c r="C1259" s="469" t="s">
        <v>2340</v>
      </c>
      <c r="D1259" s="90" t="s">
        <v>2349</v>
      </c>
      <c r="E1259" s="97" t="s">
        <v>147</v>
      </c>
      <c r="F1259" s="51" t="s">
        <v>3602</v>
      </c>
      <c r="G1259" s="133">
        <v>0</v>
      </c>
      <c r="H1259" s="132" t="s">
        <v>135</v>
      </c>
      <c r="I1259" s="31" t="s">
        <v>2730</v>
      </c>
      <c r="J1259" s="31" t="s">
        <v>2730</v>
      </c>
    </row>
    <row r="1260" ht="18.95" customHeight="1" spans="1:10">
      <c r="A1260" s="127" t="s">
        <v>135</v>
      </c>
      <c r="B1260" s="97" t="s">
        <v>135</v>
      </c>
      <c r="C1260" s="469" t="s">
        <v>2340</v>
      </c>
      <c r="D1260" s="90" t="s">
        <v>2351</v>
      </c>
      <c r="E1260" s="97" t="s">
        <v>147</v>
      </c>
      <c r="F1260" s="51" t="s">
        <v>3603</v>
      </c>
      <c r="G1260" s="133">
        <v>0</v>
      </c>
      <c r="H1260" s="132" t="s">
        <v>135</v>
      </c>
      <c r="I1260" s="31" t="s">
        <v>2730</v>
      </c>
      <c r="J1260" s="31" t="s">
        <v>2730</v>
      </c>
    </row>
    <row r="1261" ht="18.95" customHeight="1" spans="1:10">
      <c r="A1261" s="127" t="s">
        <v>135</v>
      </c>
      <c r="B1261" s="97" t="s">
        <v>135</v>
      </c>
      <c r="C1261" s="469" t="s">
        <v>2340</v>
      </c>
      <c r="D1261" s="90" t="s">
        <v>2353</v>
      </c>
      <c r="E1261" s="97" t="s">
        <v>147</v>
      </c>
      <c r="F1261" s="51" t="s">
        <v>3604</v>
      </c>
      <c r="G1261" s="133">
        <v>0</v>
      </c>
      <c r="H1261" s="132" t="s">
        <v>135</v>
      </c>
      <c r="I1261" s="31" t="s">
        <v>2730</v>
      </c>
      <c r="J1261" s="31" t="s">
        <v>2730</v>
      </c>
    </row>
    <row r="1262" ht="18.95" customHeight="1" spans="1:10">
      <c r="A1262" s="127" t="s">
        <v>135</v>
      </c>
      <c r="B1262" s="97"/>
      <c r="C1262" s="469" t="s">
        <v>2340</v>
      </c>
      <c r="D1262" s="90" t="s">
        <v>2355</v>
      </c>
      <c r="E1262" s="97" t="s">
        <v>147</v>
      </c>
      <c r="F1262" s="51" t="s">
        <v>3605</v>
      </c>
      <c r="G1262" s="133">
        <v>0</v>
      </c>
      <c r="H1262" s="132" t="s">
        <v>135</v>
      </c>
      <c r="I1262" s="31" t="s">
        <v>2730</v>
      </c>
      <c r="J1262" s="31" t="s">
        <v>2730</v>
      </c>
    </row>
    <row r="1263" ht="18.95" customHeight="1" spans="1:10">
      <c r="A1263" s="127" t="s">
        <v>135</v>
      </c>
      <c r="B1263" s="97" t="s">
        <v>135</v>
      </c>
      <c r="C1263" s="469" t="s">
        <v>2340</v>
      </c>
      <c r="D1263" s="90" t="s">
        <v>2357</v>
      </c>
      <c r="E1263" s="97" t="s">
        <v>147</v>
      </c>
      <c r="F1263" s="51" t="s">
        <v>3606</v>
      </c>
      <c r="G1263" s="133">
        <v>0</v>
      </c>
      <c r="H1263" s="132" t="s">
        <v>135</v>
      </c>
      <c r="I1263" s="31" t="s">
        <v>2730</v>
      </c>
      <c r="J1263" s="31" t="s">
        <v>2730</v>
      </c>
    </row>
    <row r="1264" ht="18.95" customHeight="1" spans="1:10">
      <c r="A1264" s="127" t="s">
        <v>135</v>
      </c>
      <c r="B1264" s="97" t="s">
        <v>135</v>
      </c>
      <c r="C1264" s="469" t="s">
        <v>2340</v>
      </c>
      <c r="D1264" s="90" t="s">
        <v>2359</v>
      </c>
      <c r="E1264" s="97" t="s">
        <v>147</v>
      </c>
      <c r="F1264" s="51" t="s">
        <v>3607</v>
      </c>
      <c r="G1264" s="133">
        <v>0</v>
      </c>
      <c r="H1264" s="132" t="s">
        <v>135</v>
      </c>
      <c r="I1264" s="31" t="s">
        <v>2730</v>
      </c>
      <c r="J1264" s="31" t="s">
        <v>2730</v>
      </c>
    </row>
    <row r="1265" ht="18.95" customHeight="1" spans="1:10">
      <c r="A1265" s="127" t="s">
        <v>135</v>
      </c>
      <c r="B1265" s="97" t="s">
        <v>135</v>
      </c>
      <c r="C1265" s="469" t="s">
        <v>2340</v>
      </c>
      <c r="D1265" s="90" t="s">
        <v>2361</v>
      </c>
      <c r="E1265" s="97" t="s">
        <v>147</v>
      </c>
      <c r="F1265" s="51" t="s">
        <v>3257</v>
      </c>
      <c r="G1265" s="133">
        <v>0</v>
      </c>
      <c r="H1265" s="132" t="s">
        <v>135</v>
      </c>
      <c r="I1265" s="31" t="s">
        <v>2730</v>
      </c>
      <c r="J1265" s="31" t="s">
        <v>2730</v>
      </c>
    </row>
    <row r="1266" ht="18.95" customHeight="1" spans="1:10">
      <c r="A1266" s="127" t="s">
        <v>135</v>
      </c>
      <c r="B1266" s="97" t="s">
        <v>135</v>
      </c>
      <c r="C1266" s="469" t="s">
        <v>2340</v>
      </c>
      <c r="D1266" s="90" t="s">
        <v>2362</v>
      </c>
      <c r="E1266" s="97" t="s">
        <v>147</v>
      </c>
      <c r="F1266" s="51" t="s">
        <v>3608</v>
      </c>
      <c r="G1266" s="133">
        <v>0</v>
      </c>
      <c r="H1266" s="132" t="s">
        <v>135</v>
      </c>
      <c r="I1266" s="31" t="s">
        <v>2730</v>
      </c>
      <c r="J1266" s="31" t="s">
        <v>2730</v>
      </c>
    </row>
    <row r="1267" ht="18.95" customHeight="1" spans="1:10">
      <c r="A1267" s="127" t="s">
        <v>135</v>
      </c>
      <c r="B1267" s="469" t="s">
        <v>2312</v>
      </c>
      <c r="C1267" s="97"/>
      <c r="D1267" s="90" t="s">
        <v>3609</v>
      </c>
      <c r="E1267" s="97"/>
      <c r="F1267" s="56" t="s">
        <v>3610</v>
      </c>
      <c r="G1267" s="128">
        <v>0</v>
      </c>
      <c r="H1267" s="129" t="s">
        <v>135</v>
      </c>
      <c r="I1267" s="31" t="s">
        <v>2730</v>
      </c>
      <c r="J1267" s="31" t="s">
        <v>147</v>
      </c>
    </row>
    <row r="1268" ht="18.95" customHeight="1" spans="1:10">
      <c r="A1268" s="127" t="s">
        <v>135</v>
      </c>
      <c r="B1268" s="97" t="s">
        <v>135</v>
      </c>
      <c r="C1268" s="469" t="s">
        <v>3609</v>
      </c>
      <c r="D1268" s="90" t="s">
        <v>3611</v>
      </c>
      <c r="E1268" s="97" t="s">
        <v>147</v>
      </c>
      <c r="F1268" s="51" t="s">
        <v>3612</v>
      </c>
      <c r="G1268" s="131">
        <v>0</v>
      </c>
      <c r="H1268" s="132" t="s">
        <v>135</v>
      </c>
      <c r="I1268" s="31" t="s">
        <v>2730</v>
      </c>
      <c r="J1268" s="31" t="s">
        <v>2730</v>
      </c>
    </row>
    <row r="1269" ht="18.95" customHeight="1" spans="1:10">
      <c r="A1269" s="127" t="s">
        <v>135</v>
      </c>
      <c r="B1269" s="97" t="s">
        <v>135</v>
      </c>
      <c r="C1269" s="469" t="s">
        <v>3609</v>
      </c>
      <c r="D1269" s="90" t="s">
        <v>3613</v>
      </c>
      <c r="E1269" s="97" t="s">
        <v>147</v>
      </c>
      <c r="F1269" s="51" t="s">
        <v>3614</v>
      </c>
      <c r="G1269" s="133">
        <v>0</v>
      </c>
      <c r="H1269" s="132" t="s">
        <v>135</v>
      </c>
      <c r="I1269" s="31" t="s">
        <v>2730</v>
      </c>
      <c r="J1269" s="31" t="s">
        <v>2730</v>
      </c>
    </row>
    <row r="1270" ht="18.95" customHeight="1" spans="1:10">
      <c r="A1270" s="127" t="s">
        <v>135</v>
      </c>
      <c r="B1270" s="97" t="s">
        <v>135</v>
      </c>
      <c r="C1270" s="469" t="s">
        <v>3609</v>
      </c>
      <c r="D1270" s="90" t="s">
        <v>3615</v>
      </c>
      <c r="E1270" s="97" t="s">
        <v>147</v>
      </c>
      <c r="F1270" s="51" t="s">
        <v>3616</v>
      </c>
      <c r="G1270" s="133">
        <v>0</v>
      </c>
      <c r="H1270" s="132" t="s">
        <v>135</v>
      </c>
      <c r="I1270" s="31" t="s">
        <v>2730</v>
      </c>
      <c r="J1270" s="31" t="s">
        <v>2730</v>
      </c>
    </row>
    <row r="1271" ht="18.95" customHeight="1" spans="1:10">
      <c r="A1271" s="127" t="s">
        <v>135</v>
      </c>
      <c r="B1271" s="97" t="s">
        <v>135</v>
      </c>
      <c r="C1271" s="469" t="s">
        <v>3609</v>
      </c>
      <c r="D1271" s="90" t="s">
        <v>3617</v>
      </c>
      <c r="E1271" s="97" t="s">
        <v>147</v>
      </c>
      <c r="F1271" s="51" t="s">
        <v>3618</v>
      </c>
      <c r="G1271" s="133">
        <v>0</v>
      </c>
      <c r="H1271" s="132" t="s">
        <v>135</v>
      </c>
      <c r="I1271" s="31" t="s">
        <v>2730</v>
      </c>
      <c r="J1271" s="31" t="s">
        <v>2730</v>
      </c>
    </row>
    <row r="1272" ht="18.95" customHeight="1" spans="1:10">
      <c r="A1272" s="127" t="s">
        <v>135</v>
      </c>
      <c r="B1272" s="97" t="s">
        <v>135</v>
      </c>
      <c r="C1272" s="469" t="s">
        <v>3609</v>
      </c>
      <c r="D1272" s="90" t="s">
        <v>3619</v>
      </c>
      <c r="E1272" s="97" t="s">
        <v>147</v>
      </c>
      <c r="F1272" s="51" t="s">
        <v>3620</v>
      </c>
      <c r="G1272" s="133">
        <v>0</v>
      </c>
      <c r="H1272" s="132" t="s">
        <v>135</v>
      </c>
      <c r="I1272" s="31" t="s">
        <v>2730</v>
      </c>
      <c r="J1272" s="31" t="s">
        <v>2730</v>
      </c>
    </row>
    <row r="1273" ht="18.95" customHeight="1" spans="1:10">
      <c r="A1273" s="127" t="s">
        <v>135</v>
      </c>
      <c r="B1273" s="469" t="s">
        <v>2312</v>
      </c>
      <c r="C1273" s="97"/>
      <c r="D1273" s="90" t="s">
        <v>3621</v>
      </c>
      <c r="E1273" s="97"/>
      <c r="F1273" s="56" t="s">
        <v>3622</v>
      </c>
      <c r="G1273" s="128">
        <v>2000</v>
      </c>
      <c r="H1273" s="129">
        <v>-0.6</v>
      </c>
      <c r="I1273" s="31" t="s">
        <v>147</v>
      </c>
      <c r="J1273" s="31" t="s">
        <v>147</v>
      </c>
    </row>
    <row r="1274" ht="18.95" customHeight="1" spans="1:10">
      <c r="A1274" s="127" t="s">
        <v>135</v>
      </c>
      <c r="B1274" s="97" t="s">
        <v>135</v>
      </c>
      <c r="C1274" s="469" t="s">
        <v>3621</v>
      </c>
      <c r="D1274" s="90" t="s">
        <v>3623</v>
      </c>
      <c r="E1274" s="97" t="s">
        <v>147</v>
      </c>
      <c r="F1274" s="51" t="s">
        <v>3624</v>
      </c>
      <c r="G1274" s="133">
        <v>0</v>
      </c>
      <c r="H1274" s="132" t="s">
        <v>135</v>
      </c>
      <c r="I1274" s="31" t="s">
        <v>2730</v>
      </c>
      <c r="J1274" s="31" t="s">
        <v>2730</v>
      </c>
    </row>
    <row r="1275" ht="18.95" customHeight="1" spans="1:10">
      <c r="A1275" s="127" t="s">
        <v>135</v>
      </c>
      <c r="B1275" s="97" t="s">
        <v>135</v>
      </c>
      <c r="C1275" s="469" t="s">
        <v>3621</v>
      </c>
      <c r="D1275" s="90" t="s">
        <v>3625</v>
      </c>
      <c r="E1275" s="97" t="s">
        <v>147</v>
      </c>
      <c r="F1275" s="51" t="s">
        <v>3626</v>
      </c>
      <c r="G1275" s="133">
        <v>0</v>
      </c>
      <c r="H1275" s="132" t="s">
        <v>135</v>
      </c>
      <c r="I1275" s="31" t="s">
        <v>2730</v>
      </c>
      <c r="J1275" s="31" t="s">
        <v>2730</v>
      </c>
    </row>
    <row r="1276" ht="18.95" customHeight="1" spans="1:10">
      <c r="A1276" s="127" t="s">
        <v>135</v>
      </c>
      <c r="B1276" s="97"/>
      <c r="C1276" s="469" t="s">
        <v>3621</v>
      </c>
      <c r="D1276" s="468" t="s">
        <v>3627</v>
      </c>
      <c r="E1276" s="97" t="s">
        <v>147</v>
      </c>
      <c r="F1276" s="51" t="s">
        <v>3628</v>
      </c>
      <c r="G1276" s="133">
        <v>2000</v>
      </c>
      <c r="H1276" s="132" t="s">
        <v>135</v>
      </c>
      <c r="I1276" s="31" t="s">
        <v>147</v>
      </c>
      <c r="J1276" s="31" t="s">
        <v>2730</v>
      </c>
    </row>
    <row r="1277" ht="18.95" customHeight="1" spans="1:10">
      <c r="A1277" s="127" t="s">
        <v>135</v>
      </c>
      <c r="B1277" s="97" t="s">
        <v>135</v>
      </c>
      <c r="C1277" s="469" t="s">
        <v>3621</v>
      </c>
      <c r="D1277" s="468" t="s">
        <v>3627</v>
      </c>
      <c r="E1277" s="97" t="s">
        <v>147</v>
      </c>
      <c r="F1277" s="51" t="s">
        <v>3629</v>
      </c>
      <c r="G1277" s="133">
        <v>0</v>
      </c>
      <c r="H1277" s="132" t="s">
        <v>135</v>
      </c>
      <c r="I1277" s="31" t="s">
        <v>2730</v>
      </c>
      <c r="J1277" s="31" t="s">
        <v>2730</v>
      </c>
    </row>
    <row r="1278" ht="18.95" customHeight="1" spans="1:10">
      <c r="A1278" s="127" t="s">
        <v>135</v>
      </c>
      <c r="B1278" s="97" t="s">
        <v>135</v>
      </c>
      <c r="C1278" s="469" t="s">
        <v>3621</v>
      </c>
      <c r="D1278" s="90" t="s">
        <v>3630</v>
      </c>
      <c r="E1278" s="97" t="s">
        <v>147</v>
      </c>
      <c r="F1278" s="51" t="s">
        <v>3631</v>
      </c>
      <c r="G1278" s="133">
        <v>0</v>
      </c>
      <c r="H1278" s="132">
        <v>-1</v>
      </c>
      <c r="I1278" s="31" t="s">
        <v>2730</v>
      </c>
      <c r="J1278" s="31" t="s">
        <v>2730</v>
      </c>
    </row>
    <row r="1279" ht="18.95" customHeight="1" spans="1:10">
      <c r="A1279" s="127" t="s">
        <v>135</v>
      </c>
      <c r="B1279" s="469" t="s">
        <v>2312</v>
      </c>
      <c r="C1279" s="97"/>
      <c r="D1279" s="90" t="s">
        <v>3632</v>
      </c>
      <c r="E1279" s="97"/>
      <c r="F1279" s="56" t="s">
        <v>3633</v>
      </c>
      <c r="G1279" s="128">
        <v>4109</v>
      </c>
      <c r="H1279" s="129">
        <v>0</v>
      </c>
      <c r="I1279" s="31" t="s">
        <v>147</v>
      </c>
      <c r="J1279" s="31" t="s">
        <v>147</v>
      </c>
    </row>
    <row r="1280" ht="18.95" customHeight="1" spans="1:10">
      <c r="A1280" s="127" t="s">
        <v>135</v>
      </c>
      <c r="B1280" s="97" t="s">
        <v>135</v>
      </c>
      <c r="C1280" s="469" t="s">
        <v>3632</v>
      </c>
      <c r="D1280" s="90" t="s">
        <v>3634</v>
      </c>
      <c r="E1280" s="97" t="s">
        <v>147</v>
      </c>
      <c r="F1280" s="51" t="s">
        <v>3635</v>
      </c>
      <c r="G1280" s="133">
        <v>0</v>
      </c>
      <c r="H1280" s="132" t="s">
        <v>135</v>
      </c>
      <c r="I1280" s="31" t="s">
        <v>2730</v>
      </c>
      <c r="J1280" s="31" t="s">
        <v>2730</v>
      </c>
    </row>
    <row r="1281" ht="18.95" customHeight="1" spans="1:10">
      <c r="A1281" s="127" t="s">
        <v>135</v>
      </c>
      <c r="B1281" s="97" t="s">
        <v>135</v>
      </c>
      <c r="C1281" s="469" t="s">
        <v>3632</v>
      </c>
      <c r="D1281" s="90" t="s">
        <v>3636</v>
      </c>
      <c r="E1281" s="97" t="s">
        <v>147</v>
      </c>
      <c r="F1281" s="51" t="s">
        <v>3637</v>
      </c>
      <c r="G1281" s="133">
        <v>0</v>
      </c>
      <c r="H1281" s="132" t="s">
        <v>135</v>
      </c>
      <c r="I1281" s="31" t="s">
        <v>2730</v>
      </c>
      <c r="J1281" s="31" t="s">
        <v>2730</v>
      </c>
    </row>
    <row r="1282" ht="18.95" customHeight="1" spans="1:10">
      <c r="A1282" s="127" t="s">
        <v>135</v>
      </c>
      <c r="B1282" s="97" t="s">
        <v>135</v>
      </c>
      <c r="C1282" s="469" t="s">
        <v>3632</v>
      </c>
      <c r="D1282" s="468" t="s">
        <v>3638</v>
      </c>
      <c r="E1282" s="97" t="s">
        <v>147</v>
      </c>
      <c r="F1282" s="51" t="s">
        <v>3639</v>
      </c>
      <c r="G1282" s="131">
        <v>1029</v>
      </c>
      <c r="H1282" s="132">
        <v>0</v>
      </c>
      <c r="I1282" s="31" t="s">
        <v>147</v>
      </c>
      <c r="J1282" s="31" t="s">
        <v>2730</v>
      </c>
    </row>
    <row r="1283" ht="18.95" customHeight="1" spans="1:10">
      <c r="A1283" s="127" t="s">
        <v>135</v>
      </c>
      <c r="B1283" s="97" t="s">
        <v>135</v>
      </c>
      <c r="C1283" s="469" t="s">
        <v>3632</v>
      </c>
      <c r="D1283" s="468" t="s">
        <v>3640</v>
      </c>
      <c r="E1283" s="97" t="s">
        <v>147</v>
      </c>
      <c r="F1283" s="37" t="s">
        <v>3641</v>
      </c>
      <c r="G1283" s="133">
        <v>3000</v>
      </c>
      <c r="H1283" s="132">
        <v>0</v>
      </c>
      <c r="I1283" s="31" t="s">
        <v>147</v>
      </c>
      <c r="J1283" s="31" t="s">
        <v>2730</v>
      </c>
    </row>
    <row r="1284" ht="18.95" customHeight="1" spans="1:10">
      <c r="A1284" s="127" t="s">
        <v>135</v>
      </c>
      <c r="B1284" s="97" t="s">
        <v>135</v>
      </c>
      <c r="C1284" s="469" t="s">
        <v>3632</v>
      </c>
      <c r="D1284" s="90" t="s">
        <v>3642</v>
      </c>
      <c r="E1284" s="97" t="s">
        <v>147</v>
      </c>
      <c r="F1284" s="51" t="s">
        <v>3643</v>
      </c>
      <c r="G1284" s="133">
        <v>0</v>
      </c>
      <c r="H1284" s="132" t="s">
        <v>135</v>
      </c>
      <c r="I1284" s="31" t="s">
        <v>2730</v>
      </c>
      <c r="J1284" s="31" t="s">
        <v>2730</v>
      </c>
    </row>
    <row r="1285" ht="18.95" customHeight="1" spans="1:10">
      <c r="A1285" s="127" t="s">
        <v>135</v>
      </c>
      <c r="B1285" s="97" t="s">
        <v>135</v>
      </c>
      <c r="C1285" s="469" t="s">
        <v>3632</v>
      </c>
      <c r="D1285" s="90" t="s">
        <v>3644</v>
      </c>
      <c r="E1285" s="97" t="s">
        <v>147</v>
      </c>
      <c r="F1285" s="51" t="s">
        <v>3645</v>
      </c>
      <c r="G1285" s="133">
        <v>0</v>
      </c>
      <c r="H1285" s="132" t="s">
        <v>135</v>
      </c>
      <c r="I1285" s="31" t="s">
        <v>2730</v>
      </c>
      <c r="J1285" s="31" t="s">
        <v>2730</v>
      </c>
    </row>
    <row r="1286" ht="18.95" customHeight="1" spans="1:10">
      <c r="A1286" s="127" t="s">
        <v>135</v>
      </c>
      <c r="B1286" s="97" t="s">
        <v>135</v>
      </c>
      <c r="C1286" s="469" t="s">
        <v>3632</v>
      </c>
      <c r="D1286" s="90" t="s">
        <v>3646</v>
      </c>
      <c r="E1286" s="97" t="s">
        <v>147</v>
      </c>
      <c r="F1286" s="51" t="s">
        <v>3647</v>
      </c>
      <c r="G1286" s="133">
        <v>0</v>
      </c>
      <c r="H1286" s="132" t="s">
        <v>135</v>
      </c>
      <c r="I1286" s="31" t="s">
        <v>2730</v>
      </c>
      <c r="J1286" s="31" t="s">
        <v>2730</v>
      </c>
    </row>
    <row r="1287" ht="18.95" customHeight="1" spans="1:10">
      <c r="A1287" s="127" t="s">
        <v>135</v>
      </c>
      <c r="B1287" s="97" t="s">
        <v>135</v>
      </c>
      <c r="C1287" s="469" t="s">
        <v>3632</v>
      </c>
      <c r="D1287" s="473" t="s">
        <v>2404</v>
      </c>
      <c r="E1287" s="97" t="s">
        <v>147</v>
      </c>
      <c r="F1287" s="51" t="s">
        <v>3648</v>
      </c>
      <c r="G1287" s="133">
        <v>80</v>
      </c>
      <c r="H1287" s="132">
        <v>0</v>
      </c>
      <c r="I1287" s="31" t="s">
        <v>147</v>
      </c>
      <c r="J1287" s="31" t="s">
        <v>2730</v>
      </c>
    </row>
    <row r="1288" ht="18.95" customHeight="1" spans="1:10">
      <c r="A1288" s="127" t="s">
        <v>135</v>
      </c>
      <c r="B1288" s="97" t="s">
        <v>135</v>
      </c>
      <c r="C1288" s="469" t="s">
        <v>3632</v>
      </c>
      <c r="D1288" s="90" t="s">
        <v>3649</v>
      </c>
      <c r="E1288" s="97" t="s">
        <v>147</v>
      </c>
      <c r="F1288" s="51" t="s">
        <v>3650</v>
      </c>
      <c r="G1288" s="131">
        <v>0</v>
      </c>
      <c r="H1288" s="132" t="s">
        <v>135</v>
      </c>
      <c r="I1288" s="31" t="s">
        <v>2730</v>
      </c>
      <c r="J1288" s="31" t="s">
        <v>2730</v>
      </c>
    </row>
    <row r="1289" ht="18.95" customHeight="1" spans="1:10">
      <c r="A1289" s="127" t="s">
        <v>135</v>
      </c>
      <c r="B1289" s="97" t="s">
        <v>135</v>
      </c>
      <c r="C1289" s="469" t="s">
        <v>3632</v>
      </c>
      <c r="D1289" s="90" t="s">
        <v>3651</v>
      </c>
      <c r="E1289" s="97" t="s">
        <v>147</v>
      </c>
      <c r="F1289" s="51" t="s">
        <v>3652</v>
      </c>
      <c r="G1289" s="133">
        <v>0</v>
      </c>
      <c r="H1289" s="132" t="s">
        <v>135</v>
      </c>
      <c r="I1289" s="31" t="s">
        <v>2730</v>
      </c>
      <c r="J1289" s="31" t="s">
        <v>2730</v>
      </c>
    </row>
    <row r="1290" ht="18.95" customHeight="1" spans="1:10">
      <c r="A1290" s="127" t="s">
        <v>135</v>
      </c>
      <c r="B1290" s="97" t="s">
        <v>135</v>
      </c>
      <c r="C1290" s="469" t="s">
        <v>3632</v>
      </c>
      <c r="D1290" s="90" t="s">
        <v>3653</v>
      </c>
      <c r="E1290" s="97" t="s">
        <v>147</v>
      </c>
      <c r="F1290" s="51" t="s">
        <v>3654</v>
      </c>
      <c r="G1290" s="133">
        <v>0</v>
      </c>
      <c r="H1290" s="132" t="s">
        <v>135</v>
      </c>
      <c r="I1290" s="31" t="s">
        <v>2730</v>
      </c>
      <c r="J1290" s="31" t="s">
        <v>2730</v>
      </c>
    </row>
    <row r="1291" ht="18.95" customHeight="1" spans="1:10">
      <c r="A1291" s="127" t="s">
        <v>134</v>
      </c>
      <c r="B1291" s="97" t="s">
        <v>135</v>
      </c>
      <c r="C1291" s="97"/>
      <c r="D1291" s="90" t="s">
        <v>2412</v>
      </c>
      <c r="E1291" s="97" t="s">
        <v>147</v>
      </c>
      <c r="F1291" s="56" t="s">
        <v>2413</v>
      </c>
      <c r="G1291" s="128">
        <v>250000</v>
      </c>
      <c r="H1291" s="129">
        <v>0.667</v>
      </c>
      <c r="I1291" s="31" t="s">
        <v>147</v>
      </c>
      <c r="J1291" s="31" t="s">
        <v>147</v>
      </c>
    </row>
    <row r="1292" ht="18.95" customHeight="1" spans="1:10">
      <c r="A1292" s="127" t="s">
        <v>134</v>
      </c>
      <c r="B1292" s="97"/>
      <c r="C1292" s="97"/>
      <c r="D1292" s="468" t="s">
        <v>2414</v>
      </c>
      <c r="E1292" s="97"/>
      <c r="F1292" s="56" t="s">
        <v>2415</v>
      </c>
      <c r="G1292" s="128">
        <v>55000</v>
      </c>
      <c r="H1292" s="129">
        <v>0.058</v>
      </c>
      <c r="I1292" s="31" t="s">
        <v>147</v>
      </c>
      <c r="J1292" s="31" t="s">
        <v>147</v>
      </c>
    </row>
    <row r="1293" ht="18.95" customHeight="1" spans="1:10">
      <c r="A1293" s="127"/>
      <c r="B1293" s="469" t="s">
        <v>2414</v>
      </c>
      <c r="C1293" s="97"/>
      <c r="D1293" s="24" t="s">
        <v>2416</v>
      </c>
      <c r="E1293" s="97" t="s">
        <v>147</v>
      </c>
      <c r="F1293" s="56" t="s">
        <v>3655</v>
      </c>
      <c r="G1293" s="141">
        <v>0</v>
      </c>
      <c r="H1293" s="129" t="s">
        <v>135</v>
      </c>
      <c r="I1293" s="31" t="s">
        <v>2730</v>
      </c>
      <c r="J1293" s="31" t="s">
        <v>147</v>
      </c>
    </row>
    <row r="1294" ht="18.95" customHeight="1" spans="1:10">
      <c r="A1294" s="127" t="s">
        <v>135</v>
      </c>
      <c r="B1294" s="469" t="s">
        <v>2414</v>
      </c>
      <c r="C1294" s="97"/>
      <c r="D1294" s="60">
        <v>2280101</v>
      </c>
      <c r="E1294" s="97" t="s">
        <v>147</v>
      </c>
      <c r="F1294" s="56" t="s">
        <v>3656</v>
      </c>
      <c r="G1294" s="128">
        <v>0</v>
      </c>
      <c r="H1294" s="129" t="s">
        <v>135</v>
      </c>
      <c r="I1294" s="31" t="s">
        <v>2730</v>
      </c>
      <c r="J1294" s="31" t="s">
        <v>147</v>
      </c>
    </row>
    <row r="1295" ht="18.95" customHeight="1" spans="1:10">
      <c r="A1295" s="127" t="s">
        <v>135</v>
      </c>
      <c r="B1295" s="469" t="s">
        <v>2414</v>
      </c>
      <c r="C1295" s="97"/>
      <c r="D1295" s="60">
        <v>2280102</v>
      </c>
      <c r="E1295" s="97" t="s">
        <v>147</v>
      </c>
      <c r="F1295" s="56" t="s">
        <v>3657</v>
      </c>
      <c r="G1295" s="141">
        <v>0</v>
      </c>
      <c r="H1295" s="129" t="s">
        <v>135</v>
      </c>
      <c r="I1295" s="31" t="s">
        <v>2730</v>
      </c>
      <c r="J1295" s="31" t="s">
        <v>147</v>
      </c>
    </row>
    <row r="1296" ht="18.95" customHeight="1" spans="1:10">
      <c r="A1296" s="127" t="s">
        <v>135</v>
      </c>
      <c r="B1296" s="469" t="s">
        <v>2414</v>
      </c>
      <c r="C1296" s="97"/>
      <c r="D1296" s="60">
        <v>2280103</v>
      </c>
      <c r="E1296" s="97" t="s">
        <v>147</v>
      </c>
      <c r="F1296" s="51" t="s">
        <v>2420</v>
      </c>
      <c r="G1296" s="141">
        <v>5000</v>
      </c>
      <c r="H1296" s="129">
        <v>1.5</v>
      </c>
      <c r="I1296" s="31" t="s">
        <v>147</v>
      </c>
      <c r="J1296" s="31" t="s">
        <v>147</v>
      </c>
    </row>
    <row r="1297" ht="18.95" customHeight="1" spans="1:12">
      <c r="A1297" s="127" t="s">
        <v>135</v>
      </c>
      <c r="B1297" s="469" t="s">
        <v>2414</v>
      </c>
      <c r="C1297" s="97"/>
      <c r="D1297" s="24" t="s">
        <v>2421</v>
      </c>
      <c r="E1297" s="97" t="s">
        <v>147</v>
      </c>
      <c r="F1297" s="56" t="s">
        <v>3658</v>
      </c>
      <c r="G1297" s="141">
        <v>50000</v>
      </c>
      <c r="H1297" s="129">
        <v>0</v>
      </c>
      <c r="I1297" s="31" t="s">
        <v>147</v>
      </c>
      <c r="J1297" s="31" t="s">
        <v>147</v>
      </c>
    </row>
    <row r="1298" ht="18.95" customHeight="1" spans="1:12">
      <c r="A1298" s="127" t="s">
        <v>135</v>
      </c>
      <c r="B1298" s="469" t="s">
        <v>2414</v>
      </c>
      <c r="C1298" s="97"/>
      <c r="D1298" s="60">
        <v>2280104</v>
      </c>
      <c r="E1298" s="97" t="s">
        <v>147</v>
      </c>
      <c r="F1298" s="56" t="s">
        <v>3659</v>
      </c>
      <c r="G1298" s="141">
        <v>0</v>
      </c>
      <c r="H1298" s="129" t="s">
        <v>135</v>
      </c>
      <c r="I1298" s="31" t="s">
        <v>2730</v>
      </c>
      <c r="J1298" s="31" t="s">
        <v>147</v>
      </c>
    </row>
    <row r="1299" ht="18.95" customHeight="1" spans="1:12">
      <c r="A1299" s="127" t="s">
        <v>134</v>
      </c>
      <c r="B1299" s="97" t="s">
        <v>135</v>
      </c>
      <c r="C1299" s="97"/>
      <c r="D1299" s="90" t="s">
        <v>2426</v>
      </c>
      <c r="E1299" s="97" t="s">
        <v>135</v>
      </c>
      <c r="F1299" s="56" t="s">
        <v>2427</v>
      </c>
      <c r="G1299" s="128">
        <v>307550</v>
      </c>
      <c r="H1299" s="129">
        <v>-0.02</v>
      </c>
      <c r="I1299" s="31" t="s">
        <v>147</v>
      </c>
      <c r="J1299" s="31" t="s">
        <v>147</v>
      </c>
    </row>
    <row r="1300" ht="18.95" customHeight="1" spans="1:12">
      <c r="A1300" s="127" t="s">
        <v>135</v>
      </c>
      <c r="B1300" s="469" t="s">
        <v>2426</v>
      </c>
      <c r="C1300" s="97"/>
      <c r="D1300" s="90" t="s">
        <v>2428</v>
      </c>
      <c r="E1300" s="97" t="s">
        <v>147</v>
      </c>
      <c r="F1300" s="56" t="s">
        <v>3660</v>
      </c>
      <c r="G1300" s="141">
        <v>307550</v>
      </c>
      <c r="H1300" s="129">
        <v>0.076</v>
      </c>
      <c r="I1300" s="31" t="s">
        <v>147</v>
      </c>
      <c r="J1300" s="31" t="s">
        <v>147</v>
      </c>
    </row>
    <row r="1301" ht="18.95" customHeight="1" spans="1:12">
      <c r="A1301" s="127" t="s">
        <v>135</v>
      </c>
      <c r="B1301" s="469" t="s">
        <v>2426</v>
      </c>
      <c r="C1301" s="97"/>
      <c r="D1301" s="468" t="s">
        <v>2430</v>
      </c>
      <c r="E1301" s="97" t="s">
        <v>147</v>
      </c>
      <c r="F1301" s="56" t="s">
        <v>3507</v>
      </c>
      <c r="G1301" s="141"/>
      <c r="H1301" s="129">
        <v>-1</v>
      </c>
      <c r="I1301" s="31" t="s">
        <v>2730</v>
      </c>
      <c r="J1301" s="31" t="s">
        <v>147</v>
      </c>
    </row>
    <row r="1302" ht="18.95" customHeight="1" spans="1:12">
      <c r="A1302" s="127"/>
      <c r="B1302" s="97"/>
      <c r="C1302" s="97"/>
      <c r="D1302" s="248"/>
      <c r="E1302" s="97"/>
      <c r="F1302" s="249"/>
      <c r="G1302" s="133"/>
      <c r="H1302" s="129"/>
      <c r="I1302" s="31" t="s">
        <v>3661</v>
      </c>
      <c r="J1302" s="31" t="s">
        <v>147</v>
      </c>
    </row>
    <row r="1303" ht="18.95" customHeight="1" spans="1:12">
      <c r="A1303" s="127"/>
      <c r="B1303" s="97" t="s">
        <v>135</v>
      </c>
      <c r="C1303" s="97" t="s">
        <v>135</v>
      </c>
      <c r="D1303" s="248"/>
      <c r="E1303" s="97" t="s">
        <v>135</v>
      </c>
      <c r="F1303" s="145"/>
      <c r="G1303" s="36"/>
      <c r="H1303" s="146" t="s">
        <v>135</v>
      </c>
      <c r="I1303" s="31" t="s">
        <v>3661</v>
      </c>
      <c r="J1303" s="20" t="s">
        <v>147</v>
      </c>
    </row>
    <row r="1304" ht="18.95" customHeight="1" spans="1:12">
      <c r="A1304" s="127"/>
      <c r="B1304" s="218"/>
      <c r="C1304" s="218"/>
      <c r="D1304" s="218"/>
      <c r="E1304" s="218"/>
      <c r="F1304" s="148" t="s">
        <v>2432</v>
      </c>
      <c r="G1304" s="149">
        <v>8360000</v>
      </c>
      <c r="H1304" s="150">
        <v>0.083</v>
      </c>
      <c r="I1304" s="31" t="s">
        <v>147</v>
      </c>
      <c r="J1304" s="20" t="s">
        <v>147</v>
      </c>
      <c r="L1304" s="231">
        <f ca="1">G1304-'06老表'!H1302</f>
        <v>0</v>
      </c>
    </row>
    <row r="1305" ht="18.95" customHeight="1" spans="1:12">
      <c r="A1305" s="127"/>
      <c r="B1305" s="218"/>
      <c r="C1305" s="218"/>
      <c r="D1305" s="218"/>
      <c r="E1305" s="218"/>
      <c r="F1305" s="156"/>
      <c r="G1305" s="158"/>
      <c r="H1305" s="158"/>
      <c r="I1305" s="31" t="s">
        <v>3661</v>
      </c>
      <c r="J1305" s="20" t="s">
        <v>147</v>
      </c>
    </row>
    <row r="1306" ht="18.95" customHeight="1" spans="1:12">
      <c r="A1306" s="127"/>
      <c r="B1306" s="218"/>
      <c r="C1306" s="218"/>
      <c r="D1306" s="218"/>
      <c r="E1306" s="218"/>
      <c r="F1306" s="152" t="s">
        <v>2439</v>
      </c>
      <c r="G1306" s="153">
        <v>22423203</v>
      </c>
      <c r="H1306" s="154"/>
      <c r="I1306" s="31" t="s">
        <v>147</v>
      </c>
      <c r="J1306" s="20" t="s">
        <v>147</v>
      </c>
    </row>
    <row r="1307" ht="18.95" customHeight="1" spans="1:12">
      <c r="A1307" s="127"/>
      <c r="B1307" s="218"/>
      <c r="C1307" s="218"/>
      <c r="D1307" s="218"/>
      <c r="E1307" s="218"/>
      <c r="F1307" s="156" t="s">
        <v>3662</v>
      </c>
      <c r="G1307" s="157">
        <v>1016467</v>
      </c>
      <c r="H1307" s="158"/>
      <c r="I1307" s="31" t="s">
        <v>147</v>
      </c>
      <c r="J1307" s="20" t="s">
        <v>147</v>
      </c>
    </row>
    <row r="1308" ht="18.95" customHeight="1" spans="1:12">
      <c r="A1308" s="127"/>
      <c r="B1308" s="218"/>
      <c r="C1308" s="218"/>
      <c r="D1308" s="218"/>
      <c r="E1308" s="218"/>
      <c r="F1308" s="156" t="s">
        <v>3663</v>
      </c>
      <c r="G1308" s="158">
        <v>10344533</v>
      </c>
      <c r="H1308" s="158"/>
      <c r="I1308" s="31" t="s">
        <v>147</v>
      </c>
      <c r="J1308" s="20" t="s">
        <v>147</v>
      </c>
    </row>
    <row r="1309" ht="18.95" customHeight="1" spans="1:12">
      <c r="A1309" s="127"/>
      <c r="B1309" s="218"/>
      <c r="C1309" s="218"/>
      <c r="D1309" s="218"/>
      <c r="E1309" s="218"/>
      <c r="F1309" s="156" t="s">
        <v>3664</v>
      </c>
      <c r="G1309" s="158">
        <v>25000</v>
      </c>
      <c r="H1309" s="158"/>
      <c r="I1309" s="31" t="s">
        <v>147</v>
      </c>
      <c r="J1309" s="20" t="s">
        <v>147</v>
      </c>
    </row>
    <row r="1310" ht="18.95" customHeight="1" spans="1:12">
      <c r="A1310" s="127"/>
      <c r="B1310" s="218"/>
      <c r="C1310" s="218"/>
      <c r="D1310" s="218"/>
      <c r="E1310" s="218"/>
      <c r="F1310" s="156" t="s">
        <v>3665</v>
      </c>
      <c r="G1310" s="158">
        <v>10319533</v>
      </c>
      <c r="H1310" s="158"/>
      <c r="I1310" s="31" t="s">
        <v>147</v>
      </c>
      <c r="J1310" s="20" t="s">
        <v>147</v>
      </c>
    </row>
    <row r="1311" ht="18.95" customHeight="1" spans="1:12">
      <c r="A1311" s="127"/>
      <c r="B1311" s="218"/>
      <c r="C1311" s="218"/>
      <c r="D1311" s="218"/>
      <c r="E1311" s="218"/>
      <c r="F1311" s="156" t="s">
        <v>3666</v>
      </c>
      <c r="G1311" s="158">
        <v>9538000</v>
      </c>
      <c r="H1311" s="158"/>
      <c r="I1311" s="31" t="s">
        <v>147</v>
      </c>
      <c r="J1311" s="20" t="s">
        <v>147</v>
      </c>
    </row>
    <row r="1312" ht="18.95" customHeight="1" spans="1:12">
      <c r="A1312" s="127"/>
      <c r="B1312" s="218"/>
      <c r="C1312" s="218"/>
      <c r="D1312" s="218"/>
      <c r="E1312" s="218"/>
      <c r="F1312" s="156" t="s">
        <v>3667</v>
      </c>
      <c r="G1312" s="157">
        <v>38000</v>
      </c>
      <c r="H1312" s="158"/>
      <c r="I1312" s="31" t="s">
        <v>147</v>
      </c>
      <c r="J1312" s="20" t="s">
        <v>147</v>
      </c>
    </row>
    <row r="1313" ht="18.95" customHeight="1" spans="1:10">
      <c r="A1313" s="127"/>
      <c r="B1313" s="218"/>
      <c r="C1313" s="218"/>
      <c r="D1313" s="218"/>
      <c r="E1313" s="218"/>
      <c r="F1313" s="156" t="s">
        <v>3668</v>
      </c>
      <c r="G1313" s="157">
        <v>9500000</v>
      </c>
      <c r="H1313" s="158"/>
      <c r="I1313" s="31" t="s">
        <v>147</v>
      </c>
      <c r="J1313" s="20" t="s">
        <v>147</v>
      </c>
    </row>
    <row r="1314" ht="18.95" customHeight="1" spans="1:10">
      <c r="A1314" s="127"/>
      <c r="B1314" s="218"/>
      <c r="C1314" s="218"/>
      <c r="D1314" s="218"/>
      <c r="E1314" s="218"/>
      <c r="F1314" s="156" t="s">
        <v>3669</v>
      </c>
      <c r="G1314" s="157">
        <v>1524203</v>
      </c>
      <c r="H1314" s="158"/>
      <c r="I1314" s="31" t="s">
        <v>147</v>
      </c>
      <c r="J1314" s="20" t="s">
        <v>147</v>
      </c>
    </row>
    <row r="1315" ht="18.95" customHeight="1" spans="1:10">
      <c r="A1315" s="127"/>
      <c r="B1315" s="218"/>
      <c r="C1315" s="218"/>
      <c r="D1315" s="218"/>
      <c r="E1315" s="218"/>
      <c r="F1315" s="156" t="s">
        <v>3670</v>
      </c>
      <c r="G1315" s="157">
        <v>0</v>
      </c>
      <c r="H1315" s="158"/>
      <c r="I1315" s="31" t="s">
        <v>147</v>
      </c>
      <c r="J1315" s="20" t="s">
        <v>147</v>
      </c>
    </row>
    <row r="1316" ht="18.95" customHeight="1" spans="1:10">
      <c r="A1316" s="127"/>
      <c r="B1316" s="218"/>
      <c r="C1316" s="218"/>
      <c r="D1316" s="218"/>
      <c r="E1316" s="218"/>
      <c r="F1316" s="156"/>
      <c r="G1316" s="157"/>
      <c r="H1316" s="129" t="s">
        <v>135</v>
      </c>
      <c r="I1316" s="31" t="s">
        <v>3661</v>
      </c>
      <c r="J1316" s="20" t="s">
        <v>147</v>
      </c>
    </row>
    <row r="1317" ht="18.95" customHeight="1" spans="1:10">
      <c r="A1317" s="127"/>
      <c r="B1317" s="218"/>
      <c r="C1317" s="218"/>
      <c r="D1317" s="218"/>
      <c r="E1317" s="218"/>
      <c r="F1317" s="148" t="s">
        <v>2455</v>
      </c>
      <c r="G1317" s="154">
        <v>30783203</v>
      </c>
      <c r="H1317" s="129"/>
      <c r="I1317" s="31" t="s">
        <v>147</v>
      </c>
      <c r="J1317" s="20" t="s">
        <v>147</v>
      </c>
    </row>
  </sheetData>
  <autoFilter xmlns:etc="http://www.wps.cn/officeDocument/2017/etCustomData" ref="A3:H1317" etc:filterBottomFollowUsedRange="0">
    <extLst/>
  </autoFilter>
  <mergeCells count="1">
    <mergeCell ref="F1:H1"/>
  </mergeCells>
  <conditionalFormatting sqref="H5:H1304">
    <cfRule type="cellIs" dxfId="2" priority="2" stopIfTrue="1" operator="greaterThanOrEqual">
      <formula>10</formula>
    </cfRule>
  </conditionalFormatting>
  <conditionalFormatting sqref="H1:H2 H4:H65536">
    <cfRule type="cellIs" dxfId="1" priority="3" stopIfTrue="1" operator="lessThanOrEqual">
      <formula>-1</formula>
    </cfRule>
  </conditionalFormatting>
  <dataValidations count="1">
    <dataValidation type="textLength" operator="lessThanOrEqual" allowBlank="1" showInputMessage="1" showErrorMessage="1" errorTitle="提示" error="此处最多只能输入 [20] 个字符。" sqref="D3 D652 D1297 D65539 D66188 D131075 D131724 D196611 D197260 D262147 D262796 D327683 D328332 D393219 D393868 D458755 D459404 D524291 D524940 D589827 D590476 D655363 D656012 D720899 D721548 D786435 D787084 D851971 D852620 D917507 D918156 D983043 D983692 B1127:B1129 B66663:B66665 B132199:B132201 B197735:B197737 B263271:B263273 B328807:B328809 B394343:B394345 B459879:B459881 B525415:B525417 B590951:B590953 B656487:B656489 B722023:B722025 B787559:B787561 B853095:B853097 B918631:B918633 B984167:B984169 C909:C918 C66445:C66454 C131981:C131990 C197517:C197526 C263053:C263062 C328589:C328598 C394125:C394134 C459661:C459670 C525197:C525206 C590733:C590742 C656269:C656278 C721805:C721814 C787341:C787350 C852877:C852886 C918413:C918422 C983949:C983958 D5:D650 D654:D719 D722:D792 D796:D950 D954:D1125 D1129:D1293 D1299:D1301 D65541:D66186 D66190:D66255 D66258:D66328 D66332:D66486 D66490:D66661 D66665:D66837 D131077:D131722 D131726:D131791 D131794:D131864 D131868:D132022 D132026:D132197 D132201:D132373 D196613:D197258 D197262:D197327 D197330:D197400 D197404:D197558 D197562:D197733 D197737:D197909 D262149:D262794 D262798:D262863 D262866:D262936 D262940:D263094 D263098:D263269 D263273:D263445 D327685:D328330 D328334:D328399 D328402:D328472 D328476:D328630 D328634:D328805 D328809:D328981 D393221:D393866 D393870:D393935 D393938:D394008 D394012:D394166 D394170:D394341 D394345:D394517 D458757:D459402 D459406:D459471 D459474:D459544 D459548:D459702 D459706:D459877 D459881:D460053 D524293:D524938 D524942:D525007 D525010:D525080 D525084:D525238 D525242:D525413 D525417:D525589 D589829:D590474 D590478:D590543 D590546:D590616 D590620:D590774 D590778:D590949 D590953:D591125 D655365:D656010 D656014:D656079 D656082:D656152 D656156:D656310 D656314:D656485 D656489:D656661 D720901:D721546 D721550:D721615 D721618:D721688 D721692:D721846 D721850:D722021 D722025:D722197 D786437:D787082 D787086:D787151 D787154:D787224 D787228:D787382 D787386:D787557 D787561:D787733 D851973:D852618 D852622:D852687 D852690:D852760 D852764:D852918 D852922:D853093 D853097:D853269 D917509:D918154 D918158:D918223 D918226:D918296 D918300:D918454 D918458:D918629 D918633:D918805 D983045:D983690 D983694:D983759 D983762:D983832 D983836:D983990 D983994:D984165 D984169:D984341">
      <formula1>20</formula1>
    </dataValidation>
  </dataValidations>
  <printOptions horizontalCentered="1"/>
  <pageMargins left="0.432638888888889" right="0.432638888888889" top="0.590277777777778" bottom="0.590277777777778" header="0.393055555555556" footer="0.393055555555556"/>
  <pageSetup paperSize="9" scale="88" orientation="portrait"/>
  <headerFooter alignWithMargins="0">
    <oddFooter>&amp;C— &amp;P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H281"/>
  <sheetViews>
    <sheetView showGridLines="0" showZeros="0" zoomScale="70" zoomScaleNormal="70" workbookViewId="0">
      <selection activeCell="C6" sqref="C6"/>
    </sheetView>
  </sheetViews>
  <sheetFormatPr defaultColWidth="9.125" defaultRowHeight="14.25" outlineLevelCol="7"/>
  <cols>
    <col min="1" max="1" width="31.25" customWidth="1"/>
    <col min="2" max="5" width="12.625" customWidth="1"/>
    <col min="6" max="8" width="9.125" hidden="1" customWidth="1"/>
    <col min="257" max="257" width="31.25" customWidth="1"/>
    <col min="258" max="261" width="12.625" customWidth="1"/>
    <col min="262" max="264" width="9.125" hidden="1" customWidth="1"/>
    <col min="513" max="513" width="31.25" customWidth="1"/>
    <col min="514" max="517" width="12.625" customWidth="1"/>
    <col min="518" max="520" width="9.125" hidden="1" customWidth="1"/>
    <col min="769" max="769" width="31.25" customWidth="1"/>
    <col min="770" max="773" width="12.625" customWidth="1"/>
    <col min="774" max="776" width="9.125" hidden="1" customWidth="1"/>
    <col min="1025" max="1025" width="31.25" customWidth="1"/>
    <col min="1026" max="1029" width="12.625" customWidth="1"/>
    <col min="1030" max="1032" width="9.125" hidden="1" customWidth="1"/>
    <col min="1281" max="1281" width="31.25" customWidth="1"/>
    <col min="1282" max="1285" width="12.625" customWidth="1"/>
    <col min="1286" max="1288" width="9.125" hidden="1" customWidth="1"/>
    <col min="1537" max="1537" width="31.25" customWidth="1"/>
    <col min="1538" max="1541" width="12.625" customWidth="1"/>
    <col min="1542" max="1544" width="9.125" hidden="1" customWidth="1"/>
    <col min="1793" max="1793" width="31.25" customWidth="1"/>
    <col min="1794" max="1797" width="12.625" customWidth="1"/>
    <col min="1798" max="1800" width="9.125" hidden="1" customWidth="1"/>
    <col min="2049" max="2049" width="31.25" customWidth="1"/>
    <col min="2050" max="2053" width="12.625" customWidth="1"/>
    <col min="2054" max="2056" width="9.125" hidden="1" customWidth="1"/>
    <col min="2305" max="2305" width="31.25" customWidth="1"/>
    <col min="2306" max="2309" width="12.625" customWidth="1"/>
    <col min="2310" max="2312" width="9.125" hidden="1" customWidth="1"/>
    <col min="2561" max="2561" width="31.25" customWidth="1"/>
    <col min="2562" max="2565" width="12.625" customWidth="1"/>
    <col min="2566" max="2568" width="9.125" hidden="1" customWidth="1"/>
    <col min="2817" max="2817" width="31.25" customWidth="1"/>
    <col min="2818" max="2821" width="12.625" customWidth="1"/>
    <col min="2822" max="2824" width="9.125" hidden="1" customWidth="1"/>
    <col min="3073" max="3073" width="31.25" customWidth="1"/>
    <col min="3074" max="3077" width="12.625" customWidth="1"/>
    <col min="3078" max="3080" width="9.125" hidden="1" customWidth="1"/>
    <col min="3329" max="3329" width="31.25" customWidth="1"/>
    <col min="3330" max="3333" width="12.625" customWidth="1"/>
    <col min="3334" max="3336" width="9.125" hidden="1" customWidth="1"/>
    <col min="3585" max="3585" width="31.25" customWidth="1"/>
    <col min="3586" max="3589" width="12.625" customWidth="1"/>
    <col min="3590" max="3592" width="9.125" hidden="1" customWidth="1"/>
    <col min="3841" max="3841" width="31.25" customWidth="1"/>
    <col min="3842" max="3845" width="12.625" customWidth="1"/>
    <col min="3846" max="3848" width="9.125" hidden="1" customWidth="1"/>
    <col min="4097" max="4097" width="31.25" customWidth="1"/>
    <col min="4098" max="4101" width="12.625" customWidth="1"/>
    <col min="4102" max="4104" width="9.125" hidden="1" customWidth="1"/>
    <col min="4353" max="4353" width="31.25" customWidth="1"/>
    <col min="4354" max="4357" width="12.625" customWidth="1"/>
    <col min="4358" max="4360" width="9.125" hidden="1" customWidth="1"/>
    <col min="4609" max="4609" width="31.25" customWidth="1"/>
    <col min="4610" max="4613" width="12.625" customWidth="1"/>
    <col min="4614" max="4616" width="9.125" hidden="1" customWidth="1"/>
    <col min="4865" max="4865" width="31.25" customWidth="1"/>
    <col min="4866" max="4869" width="12.625" customWidth="1"/>
    <col min="4870" max="4872" width="9.125" hidden="1" customWidth="1"/>
    <col min="5121" max="5121" width="31.25" customWidth="1"/>
    <col min="5122" max="5125" width="12.625" customWidth="1"/>
    <col min="5126" max="5128" width="9.125" hidden="1" customWidth="1"/>
    <col min="5377" max="5377" width="31.25" customWidth="1"/>
    <col min="5378" max="5381" width="12.625" customWidth="1"/>
    <col min="5382" max="5384" width="9.125" hidden="1" customWidth="1"/>
    <col min="5633" max="5633" width="31.25" customWidth="1"/>
    <col min="5634" max="5637" width="12.625" customWidth="1"/>
    <col min="5638" max="5640" width="9.125" hidden="1" customWidth="1"/>
    <col min="5889" max="5889" width="31.25" customWidth="1"/>
    <col min="5890" max="5893" width="12.625" customWidth="1"/>
    <col min="5894" max="5896" width="9.125" hidden="1" customWidth="1"/>
    <col min="6145" max="6145" width="31.25" customWidth="1"/>
    <col min="6146" max="6149" width="12.625" customWidth="1"/>
    <col min="6150" max="6152" width="9.125" hidden="1" customWidth="1"/>
    <col min="6401" max="6401" width="31.25" customWidth="1"/>
    <col min="6402" max="6405" width="12.625" customWidth="1"/>
    <col min="6406" max="6408" width="9.125" hidden="1" customWidth="1"/>
    <col min="6657" max="6657" width="31.25" customWidth="1"/>
    <col min="6658" max="6661" width="12.625" customWidth="1"/>
    <col min="6662" max="6664" width="9.125" hidden="1" customWidth="1"/>
    <col min="6913" max="6913" width="31.25" customWidth="1"/>
    <col min="6914" max="6917" width="12.625" customWidth="1"/>
    <col min="6918" max="6920" width="9.125" hidden="1" customWidth="1"/>
    <col min="7169" max="7169" width="31.25" customWidth="1"/>
    <col min="7170" max="7173" width="12.625" customWidth="1"/>
    <col min="7174" max="7176" width="9.125" hidden="1" customWidth="1"/>
    <col min="7425" max="7425" width="31.25" customWidth="1"/>
    <col min="7426" max="7429" width="12.625" customWidth="1"/>
    <col min="7430" max="7432" width="9.125" hidden="1" customWidth="1"/>
    <col min="7681" max="7681" width="31.25" customWidth="1"/>
    <col min="7682" max="7685" width="12.625" customWidth="1"/>
    <col min="7686" max="7688" width="9.125" hidden="1" customWidth="1"/>
    <col min="7937" max="7937" width="31.25" customWidth="1"/>
    <col min="7938" max="7941" width="12.625" customWidth="1"/>
    <col min="7942" max="7944" width="9.125" hidden="1" customWidth="1"/>
    <col min="8193" max="8193" width="31.25" customWidth="1"/>
    <col min="8194" max="8197" width="12.625" customWidth="1"/>
    <col min="8198" max="8200" width="9.125" hidden="1" customWidth="1"/>
    <col min="8449" max="8449" width="31.25" customWidth="1"/>
    <col min="8450" max="8453" width="12.625" customWidth="1"/>
    <col min="8454" max="8456" width="9.125" hidden="1" customWidth="1"/>
    <col min="8705" max="8705" width="31.25" customWidth="1"/>
    <col min="8706" max="8709" width="12.625" customWidth="1"/>
    <col min="8710" max="8712" width="9.125" hidden="1" customWidth="1"/>
    <col min="8961" max="8961" width="31.25" customWidth="1"/>
    <col min="8962" max="8965" width="12.625" customWidth="1"/>
    <col min="8966" max="8968" width="9.125" hidden="1" customWidth="1"/>
    <col min="9217" max="9217" width="31.25" customWidth="1"/>
    <col min="9218" max="9221" width="12.625" customWidth="1"/>
    <col min="9222" max="9224" width="9.125" hidden="1" customWidth="1"/>
    <col min="9473" max="9473" width="31.25" customWidth="1"/>
    <col min="9474" max="9477" width="12.625" customWidth="1"/>
    <col min="9478" max="9480" width="9.125" hidden="1" customWidth="1"/>
    <col min="9729" max="9729" width="31.25" customWidth="1"/>
    <col min="9730" max="9733" width="12.625" customWidth="1"/>
    <col min="9734" max="9736" width="9.125" hidden="1" customWidth="1"/>
    <col min="9985" max="9985" width="31.25" customWidth="1"/>
    <col min="9986" max="9989" width="12.625" customWidth="1"/>
    <col min="9990" max="9992" width="9.125" hidden="1" customWidth="1"/>
    <col min="10241" max="10241" width="31.25" customWidth="1"/>
    <col min="10242" max="10245" width="12.625" customWidth="1"/>
    <col min="10246" max="10248" width="9.125" hidden="1" customWidth="1"/>
    <col min="10497" max="10497" width="31.25" customWidth="1"/>
    <col min="10498" max="10501" width="12.625" customWidth="1"/>
    <col min="10502" max="10504" width="9.125" hidden="1" customWidth="1"/>
    <col min="10753" max="10753" width="31.25" customWidth="1"/>
    <col min="10754" max="10757" width="12.625" customWidth="1"/>
    <col min="10758" max="10760" width="9.125" hidden="1" customWidth="1"/>
    <col min="11009" max="11009" width="31.25" customWidth="1"/>
    <col min="11010" max="11013" width="12.625" customWidth="1"/>
    <col min="11014" max="11016" width="9.125" hidden="1" customWidth="1"/>
    <col min="11265" max="11265" width="31.25" customWidth="1"/>
    <col min="11266" max="11269" width="12.625" customWidth="1"/>
    <col min="11270" max="11272" width="9.125" hidden="1" customWidth="1"/>
    <col min="11521" max="11521" width="31.25" customWidth="1"/>
    <col min="11522" max="11525" width="12.625" customWidth="1"/>
    <col min="11526" max="11528" width="9.125" hidden="1" customWidth="1"/>
    <col min="11777" max="11777" width="31.25" customWidth="1"/>
    <col min="11778" max="11781" width="12.625" customWidth="1"/>
    <col min="11782" max="11784" width="9.125" hidden="1" customWidth="1"/>
    <col min="12033" max="12033" width="31.25" customWidth="1"/>
    <col min="12034" max="12037" width="12.625" customWidth="1"/>
    <col min="12038" max="12040" width="9.125" hidden="1" customWidth="1"/>
    <col min="12289" max="12289" width="31.25" customWidth="1"/>
    <col min="12290" max="12293" width="12.625" customWidth="1"/>
    <col min="12294" max="12296" width="9.125" hidden="1" customWidth="1"/>
    <col min="12545" max="12545" width="31.25" customWidth="1"/>
    <col min="12546" max="12549" width="12.625" customWidth="1"/>
    <col min="12550" max="12552" width="9.125" hidden="1" customWidth="1"/>
    <col min="12801" max="12801" width="31.25" customWidth="1"/>
    <col min="12802" max="12805" width="12.625" customWidth="1"/>
    <col min="12806" max="12808" width="9.125" hidden="1" customWidth="1"/>
    <col min="13057" max="13057" width="31.25" customWidth="1"/>
    <col min="13058" max="13061" width="12.625" customWidth="1"/>
    <col min="13062" max="13064" width="9.125" hidden="1" customWidth="1"/>
    <col min="13313" max="13313" width="31.25" customWidth="1"/>
    <col min="13314" max="13317" width="12.625" customWidth="1"/>
    <col min="13318" max="13320" width="9.125" hidden="1" customWidth="1"/>
    <col min="13569" max="13569" width="31.25" customWidth="1"/>
    <col min="13570" max="13573" width="12.625" customWidth="1"/>
    <col min="13574" max="13576" width="9.125" hidden="1" customWidth="1"/>
    <col min="13825" max="13825" width="31.25" customWidth="1"/>
    <col min="13826" max="13829" width="12.625" customWidth="1"/>
    <col min="13830" max="13832" width="9.125" hidden="1" customWidth="1"/>
    <col min="14081" max="14081" width="31.25" customWidth="1"/>
    <col min="14082" max="14085" width="12.625" customWidth="1"/>
    <col min="14086" max="14088" width="9.125" hidden="1" customWidth="1"/>
    <col min="14337" max="14337" width="31.25" customWidth="1"/>
    <col min="14338" max="14341" width="12.625" customWidth="1"/>
    <col min="14342" max="14344" width="9.125" hidden="1" customWidth="1"/>
    <col min="14593" max="14593" width="31.25" customWidth="1"/>
    <col min="14594" max="14597" width="12.625" customWidth="1"/>
    <col min="14598" max="14600" width="9.125" hidden="1" customWidth="1"/>
    <col min="14849" max="14849" width="31.25" customWidth="1"/>
    <col min="14850" max="14853" width="12.625" customWidth="1"/>
    <col min="14854" max="14856" width="9.125" hidden="1" customWidth="1"/>
    <col min="15105" max="15105" width="31.25" customWidth="1"/>
    <col min="15106" max="15109" width="12.625" customWidth="1"/>
    <col min="15110" max="15112" width="9.125" hidden="1" customWidth="1"/>
    <col min="15361" max="15361" width="31.25" customWidth="1"/>
    <col min="15362" max="15365" width="12.625" customWidth="1"/>
    <col min="15366" max="15368" width="9.125" hidden="1" customWidth="1"/>
    <col min="15617" max="15617" width="31.25" customWidth="1"/>
    <col min="15618" max="15621" width="12.625" customWidth="1"/>
    <col min="15622" max="15624" width="9.125" hidden="1" customWidth="1"/>
    <col min="15873" max="15873" width="31.25" customWidth="1"/>
    <col min="15874" max="15877" width="12.625" customWidth="1"/>
    <col min="15878" max="15880" width="9.125" hidden="1" customWidth="1"/>
    <col min="16129" max="16129" width="31.25" customWidth="1"/>
    <col min="16130" max="16133" width="12.625" customWidth="1"/>
    <col min="16134" max="16136" width="9.125" hidden="1" customWidth="1"/>
  </cols>
  <sheetData>
    <row r="1" ht="33.95" customHeight="1" spans="1:8">
      <c r="A1" s="77" t="s">
        <v>3671</v>
      </c>
      <c r="B1" s="77"/>
      <c r="C1" s="77"/>
      <c r="D1" s="77"/>
      <c r="E1" s="77"/>
      <c r="F1" s="77"/>
      <c r="G1" s="77"/>
      <c r="H1" s="77"/>
    </row>
    <row r="2" ht="17.25" customHeight="1" spans="1:8">
      <c r="A2" s="2" t="s">
        <v>3672</v>
      </c>
      <c r="B2" s="2"/>
      <c r="C2" s="2"/>
      <c r="D2" s="2"/>
      <c r="E2" s="2"/>
      <c r="F2" s="2"/>
      <c r="G2" s="2"/>
      <c r="H2" s="2"/>
    </row>
    <row r="3" ht="17.25" customHeight="1" spans="1:8">
      <c r="A3" s="78" t="s">
        <v>2607</v>
      </c>
      <c r="B3" s="78"/>
      <c r="C3" s="78"/>
      <c r="D3" s="78"/>
      <c r="E3" s="78"/>
      <c r="F3" s="78"/>
      <c r="G3" s="78"/>
      <c r="H3" s="78"/>
    </row>
    <row r="4" ht="18" customHeight="1" spans="1:8">
      <c r="A4" s="79" t="s">
        <v>3673</v>
      </c>
      <c r="B4" s="80" t="s">
        <v>128</v>
      </c>
      <c r="C4" s="79" t="s">
        <v>129</v>
      </c>
      <c r="D4" s="81" t="s">
        <v>3674</v>
      </c>
      <c r="E4" s="82" t="s">
        <v>3675</v>
      </c>
      <c r="F4" s="83" t="s">
        <v>3676</v>
      </c>
      <c r="G4" s="82" t="s">
        <v>3677</v>
      </c>
      <c r="H4" s="80" t="s">
        <v>3678</v>
      </c>
    </row>
    <row r="5" ht="44.25" customHeight="1" spans="1:8">
      <c r="A5" s="84"/>
      <c r="B5" s="85"/>
      <c r="C5" s="3"/>
      <c r="D5" s="86"/>
      <c r="E5" s="85"/>
      <c r="F5" s="87"/>
      <c r="G5" s="88"/>
      <c r="H5" s="89"/>
    </row>
    <row r="6" ht="17.1" customHeight="1" spans="1:8">
      <c r="A6" s="91" t="s">
        <v>3679</v>
      </c>
      <c r="B6" s="193">
        <v>519073</v>
      </c>
      <c r="C6" s="193">
        <v>487855</v>
      </c>
      <c r="D6" s="92">
        <v>50767</v>
      </c>
      <c r="E6" s="5">
        <v>36000</v>
      </c>
      <c r="F6" s="93">
        <v>0</v>
      </c>
      <c r="G6" s="5">
        <v>0</v>
      </c>
      <c r="H6" s="5">
        <v>0</v>
      </c>
    </row>
    <row r="7" ht="17.1" customHeight="1" spans="1:8">
      <c r="A7" s="91" t="s">
        <v>139</v>
      </c>
      <c r="B7" s="193">
        <v>9896</v>
      </c>
      <c r="C7" s="193">
        <v>7736</v>
      </c>
      <c r="D7" s="92">
        <v>2160</v>
      </c>
      <c r="E7" s="5">
        <v>2160</v>
      </c>
      <c r="F7" s="93">
        <v>0</v>
      </c>
      <c r="G7" s="5">
        <v>0</v>
      </c>
      <c r="H7" s="5">
        <v>0</v>
      </c>
    </row>
    <row r="8" ht="17.1" customHeight="1" spans="1:8">
      <c r="A8" s="94" t="s">
        <v>164</v>
      </c>
      <c r="B8" s="193">
        <v>8446</v>
      </c>
      <c r="C8" s="193">
        <v>8318</v>
      </c>
      <c r="D8" s="92">
        <v>128</v>
      </c>
      <c r="E8" s="5">
        <v>128</v>
      </c>
      <c r="F8" s="93">
        <v>0</v>
      </c>
      <c r="G8" s="5">
        <v>0</v>
      </c>
      <c r="H8" s="5">
        <v>0</v>
      </c>
    </row>
    <row r="9" ht="17.1" customHeight="1" spans="1:8">
      <c r="A9" s="91" t="s">
        <v>178</v>
      </c>
      <c r="B9" s="193">
        <v>27272</v>
      </c>
      <c r="C9" s="193">
        <v>19246</v>
      </c>
      <c r="D9" s="92">
        <v>26033</v>
      </c>
      <c r="E9" s="5">
        <v>8612</v>
      </c>
      <c r="F9" s="93">
        <v>0</v>
      </c>
      <c r="G9" s="5">
        <v>0</v>
      </c>
      <c r="H9" s="5">
        <v>0</v>
      </c>
    </row>
    <row r="10" ht="17.1" customHeight="1" spans="1:8">
      <c r="A10" s="91" t="s">
        <v>198</v>
      </c>
      <c r="B10" s="193">
        <v>36336</v>
      </c>
      <c r="C10" s="193">
        <v>32022</v>
      </c>
      <c r="D10" s="92">
        <v>4562</v>
      </c>
      <c r="E10" s="5">
        <v>4747</v>
      </c>
      <c r="F10" s="93">
        <v>0</v>
      </c>
      <c r="G10" s="5">
        <v>0</v>
      </c>
      <c r="H10" s="5">
        <v>0</v>
      </c>
    </row>
    <row r="11" ht="17.1" customHeight="1" spans="1:8">
      <c r="A11" s="91" t="s">
        <v>219</v>
      </c>
      <c r="B11" s="193">
        <v>6634</v>
      </c>
      <c r="C11" s="193">
        <v>6270</v>
      </c>
      <c r="D11" s="92">
        <v>362</v>
      </c>
      <c r="E11" s="5">
        <v>393</v>
      </c>
      <c r="F11" s="93">
        <v>0</v>
      </c>
      <c r="G11" s="5">
        <v>0</v>
      </c>
      <c r="H11" s="5">
        <v>0</v>
      </c>
    </row>
    <row r="12" ht="17.1" customHeight="1" spans="1:8">
      <c r="A12" s="91" t="s">
        <v>237</v>
      </c>
      <c r="B12" s="193">
        <v>11192</v>
      </c>
      <c r="C12" s="193">
        <v>8846</v>
      </c>
      <c r="D12" s="92">
        <v>2475</v>
      </c>
      <c r="E12" s="5">
        <v>2922</v>
      </c>
      <c r="F12" s="93">
        <v>0</v>
      </c>
      <c r="G12" s="5">
        <v>0</v>
      </c>
      <c r="H12" s="5">
        <v>0</v>
      </c>
    </row>
    <row r="13" ht="17.1" customHeight="1" spans="1:8">
      <c r="A13" s="91" t="s">
        <v>255</v>
      </c>
      <c r="B13" s="193">
        <v>181110</v>
      </c>
      <c r="C13" s="193">
        <v>180610</v>
      </c>
      <c r="D13" s="92">
        <v>535</v>
      </c>
      <c r="E13" s="5">
        <v>691</v>
      </c>
      <c r="F13" s="93">
        <v>0</v>
      </c>
      <c r="G13" s="5">
        <v>0</v>
      </c>
      <c r="H13" s="5">
        <v>0</v>
      </c>
    </row>
    <row r="14" ht="17.1" customHeight="1" spans="1:8">
      <c r="A14" s="91" t="s">
        <v>274</v>
      </c>
      <c r="B14" s="193">
        <v>7882</v>
      </c>
      <c r="C14" s="193">
        <v>7882</v>
      </c>
      <c r="D14" s="92">
        <v>76</v>
      </c>
      <c r="E14" s="5">
        <v>86</v>
      </c>
      <c r="F14" s="93">
        <v>0</v>
      </c>
      <c r="G14" s="5">
        <v>0</v>
      </c>
      <c r="H14" s="5">
        <v>0</v>
      </c>
    </row>
    <row r="15" ht="17.1" customHeight="1" spans="1:8">
      <c r="A15" s="91" t="s">
        <v>287</v>
      </c>
      <c r="B15" s="193">
        <v>1205</v>
      </c>
      <c r="C15" s="193">
        <v>1171</v>
      </c>
      <c r="D15" s="92">
        <v>34</v>
      </c>
      <c r="E15" s="5">
        <v>34</v>
      </c>
      <c r="F15" s="93">
        <v>0</v>
      </c>
      <c r="G15" s="5">
        <v>0</v>
      </c>
      <c r="H15" s="5">
        <v>0</v>
      </c>
    </row>
    <row r="16" ht="17.1" customHeight="1" spans="1:8">
      <c r="A16" s="91" t="s">
        <v>302</v>
      </c>
      <c r="B16" s="193">
        <v>64128</v>
      </c>
      <c r="C16" s="193">
        <v>60377</v>
      </c>
      <c r="D16" s="92">
        <v>3752</v>
      </c>
      <c r="E16" s="5">
        <v>3804</v>
      </c>
      <c r="F16" s="93">
        <v>0</v>
      </c>
      <c r="G16" s="5">
        <v>0</v>
      </c>
      <c r="H16" s="5">
        <v>0</v>
      </c>
    </row>
    <row r="17" ht="17.1" customHeight="1" spans="1:8">
      <c r="A17" s="91" t="s">
        <v>328</v>
      </c>
      <c r="B17" s="193">
        <v>9181</v>
      </c>
      <c r="C17" s="193">
        <v>8729</v>
      </c>
      <c r="D17" s="92">
        <v>466</v>
      </c>
      <c r="E17" s="5">
        <v>476</v>
      </c>
      <c r="F17" s="93">
        <v>0</v>
      </c>
      <c r="G17" s="5">
        <v>0</v>
      </c>
      <c r="H17" s="5">
        <v>0</v>
      </c>
    </row>
    <row r="18" ht="17.1" customHeight="1" spans="1:8">
      <c r="A18" s="91" t="s">
        <v>342</v>
      </c>
      <c r="B18" s="193">
        <v>17309</v>
      </c>
      <c r="C18" s="193">
        <v>17060</v>
      </c>
      <c r="D18" s="92">
        <v>864</v>
      </c>
      <c r="E18" s="5">
        <v>2528</v>
      </c>
      <c r="F18" s="93">
        <v>0</v>
      </c>
      <c r="G18" s="5">
        <v>0</v>
      </c>
      <c r="H18" s="5">
        <v>0</v>
      </c>
    </row>
    <row r="19" ht="17.1" customHeight="1" spans="1:8">
      <c r="A19" s="91" t="s">
        <v>360</v>
      </c>
      <c r="B19" s="193">
        <v>1184</v>
      </c>
      <c r="C19" s="193">
        <v>1183</v>
      </c>
      <c r="D19" s="92">
        <v>1</v>
      </c>
      <c r="E19" s="5">
        <v>1</v>
      </c>
      <c r="F19" s="93">
        <v>0</v>
      </c>
      <c r="G19" s="5">
        <v>0</v>
      </c>
      <c r="H19" s="5">
        <v>0</v>
      </c>
    </row>
    <row r="20" ht="17.1" customHeight="1" spans="1:8">
      <c r="A20" s="91" t="s">
        <v>380</v>
      </c>
      <c r="B20" s="193">
        <v>5833</v>
      </c>
      <c r="C20" s="193">
        <v>4681</v>
      </c>
      <c r="D20" s="92">
        <v>1157</v>
      </c>
      <c r="E20" s="5">
        <v>1235</v>
      </c>
      <c r="F20" s="93">
        <v>0</v>
      </c>
      <c r="G20" s="5">
        <v>0</v>
      </c>
      <c r="H20" s="5">
        <v>0</v>
      </c>
    </row>
    <row r="21" ht="17.1" customHeight="1" spans="1:8">
      <c r="A21" s="91" t="s">
        <v>395</v>
      </c>
      <c r="B21" s="193">
        <v>33288</v>
      </c>
      <c r="C21" s="193">
        <v>30761</v>
      </c>
      <c r="D21" s="92">
        <v>2527</v>
      </c>
      <c r="E21" s="5">
        <v>2589</v>
      </c>
      <c r="F21" s="93">
        <v>0</v>
      </c>
      <c r="G21" s="5">
        <v>0</v>
      </c>
      <c r="H21" s="5">
        <v>0</v>
      </c>
    </row>
    <row r="22" ht="17.1" customHeight="1" spans="1:8">
      <c r="A22" s="91" t="s">
        <v>416</v>
      </c>
      <c r="B22" s="193">
        <v>7939</v>
      </c>
      <c r="C22" s="193">
        <v>7526</v>
      </c>
      <c r="D22" s="92">
        <v>422</v>
      </c>
      <c r="E22" s="5">
        <v>413</v>
      </c>
      <c r="F22" s="93">
        <v>0</v>
      </c>
      <c r="G22" s="5">
        <v>0</v>
      </c>
      <c r="H22" s="5">
        <v>0</v>
      </c>
    </row>
    <row r="23" ht="17.1" customHeight="1" spans="1:8">
      <c r="A23" s="91" t="s">
        <v>426</v>
      </c>
      <c r="B23" s="193">
        <v>7147</v>
      </c>
      <c r="C23" s="193">
        <v>7017</v>
      </c>
      <c r="D23" s="92">
        <v>186</v>
      </c>
      <c r="E23" s="5">
        <v>130</v>
      </c>
      <c r="F23" s="93">
        <v>0</v>
      </c>
      <c r="G23" s="5">
        <v>0</v>
      </c>
      <c r="H23" s="5">
        <v>0</v>
      </c>
    </row>
    <row r="24" ht="17.1" customHeight="1" spans="1:8">
      <c r="A24" s="91" t="s">
        <v>436</v>
      </c>
      <c r="B24" s="193">
        <v>5337</v>
      </c>
      <c r="C24" s="193">
        <v>5337</v>
      </c>
      <c r="D24" s="92">
        <v>0</v>
      </c>
      <c r="E24" s="5">
        <v>0</v>
      </c>
      <c r="F24" s="93">
        <v>0</v>
      </c>
      <c r="G24" s="5">
        <v>0</v>
      </c>
      <c r="H24" s="5">
        <v>0</v>
      </c>
    </row>
    <row r="25" ht="17.1" customHeight="1" spans="1:8">
      <c r="A25" s="91" t="s">
        <v>450</v>
      </c>
      <c r="B25" s="193">
        <v>4988</v>
      </c>
      <c r="C25" s="193">
        <v>4390</v>
      </c>
      <c r="D25" s="92">
        <v>598</v>
      </c>
      <c r="E25" s="5">
        <v>598</v>
      </c>
      <c r="F25" s="93">
        <v>0</v>
      </c>
      <c r="G25" s="5">
        <v>0</v>
      </c>
      <c r="H25" s="5">
        <v>0</v>
      </c>
    </row>
    <row r="26" ht="17.1" customHeight="1" spans="1:8">
      <c r="A26" s="91" t="s">
        <v>459</v>
      </c>
      <c r="B26" s="193">
        <v>5154</v>
      </c>
      <c r="C26" s="193">
        <v>4723</v>
      </c>
      <c r="D26" s="92">
        <v>431</v>
      </c>
      <c r="E26" s="5">
        <v>431</v>
      </c>
      <c r="F26" s="93">
        <v>0</v>
      </c>
      <c r="G26" s="5">
        <v>0</v>
      </c>
      <c r="H26" s="5">
        <v>0</v>
      </c>
    </row>
    <row r="27" ht="17.1" customHeight="1" spans="1:8">
      <c r="A27" s="91" t="s">
        <v>468</v>
      </c>
      <c r="B27" s="193">
        <v>9921</v>
      </c>
      <c r="C27" s="193">
        <v>9450</v>
      </c>
      <c r="D27" s="92">
        <v>481</v>
      </c>
      <c r="E27" s="5">
        <v>471</v>
      </c>
      <c r="F27" s="93">
        <v>0</v>
      </c>
      <c r="G27" s="5">
        <v>0</v>
      </c>
      <c r="H27" s="5">
        <v>0</v>
      </c>
    </row>
    <row r="28" ht="17.1" customHeight="1" spans="1:8">
      <c r="A28" s="91" t="s">
        <v>480</v>
      </c>
      <c r="B28" s="193">
        <v>18705</v>
      </c>
      <c r="C28" s="193">
        <v>18128</v>
      </c>
      <c r="D28" s="92">
        <v>577</v>
      </c>
      <c r="E28" s="5">
        <v>577</v>
      </c>
      <c r="F28" s="93">
        <v>0</v>
      </c>
      <c r="G28" s="5">
        <v>0</v>
      </c>
      <c r="H28" s="5">
        <v>0</v>
      </c>
    </row>
    <row r="29" ht="17.1" customHeight="1" spans="1:8">
      <c r="A29" s="91" t="s">
        <v>490</v>
      </c>
      <c r="B29" s="193">
        <v>7028</v>
      </c>
      <c r="C29" s="193">
        <v>6673</v>
      </c>
      <c r="D29" s="92">
        <v>559</v>
      </c>
      <c r="E29" s="5">
        <v>593</v>
      </c>
      <c r="F29" s="93">
        <v>0</v>
      </c>
      <c r="G29" s="5">
        <v>0</v>
      </c>
      <c r="H29" s="5">
        <v>0</v>
      </c>
    </row>
    <row r="30" ht="17.1" customHeight="1" spans="1:8">
      <c r="A30" s="91" t="s">
        <v>498</v>
      </c>
      <c r="B30" s="193">
        <v>4488</v>
      </c>
      <c r="C30" s="193">
        <v>4456</v>
      </c>
      <c r="D30" s="92">
        <v>160</v>
      </c>
      <c r="E30" s="5">
        <v>160</v>
      </c>
      <c r="F30" s="93">
        <v>0</v>
      </c>
      <c r="G30" s="5">
        <v>0</v>
      </c>
      <c r="H30" s="5">
        <v>0</v>
      </c>
    </row>
    <row r="31" ht="17.1" customHeight="1" spans="1:8">
      <c r="A31" s="91" t="s">
        <v>506</v>
      </c>
      <c r="B31" s="193">
        <v>4320</v>
      </c>
      <c r="C31" s="193">
        <v>4313</v>
      </c>
      <c r="D31" s="92">
        <v>7</v>
      </c>
      <c r="E31" s="5">
        <v>7</v>
      </c>
      <c r="F31" s="93">
        <v>0</v>
      </c>
      <c r="G31" s="5">
        <v>0</v>
      </c>
      <c r="H31" s="5">
        <v>0</v>
      </c>
    </row>
    <row r="32" ht="17.1" customHeight="1" spans="1:8">
      <c r="A32" s="91" t="s">
        <v>514</v>
      </c>
      <c r="B32" s="193">
        <v>0</v>
      </c>
      <c r="C32" s="193">
        <v>0</v>
      </c>
      <c r="D32" s="92">
        <v>0</v>
      </c>
      <c r="E32" s="5">
        <v>0</v>
      </c>
      <c r="F32" s="93">
        <v>0</v>
      </c>
      <c r="G32" s="5">
        <v>0</v>
      </c>
      <c r="H32" s="5">
        <v>0</v>
      </c>
    </row>
    <row r="33" ht="17.1" customHeight="1" spans="1:8">
      <c r="A33" s="91" t="s">
        <v>522</v>
      </c>
      <c r="B33" s="193">
        <v>5678</v>
      </c>
      <c r="C33" s="193">
        <v>5178</v>
      </c>
      <c r="D33" s="92">
        <v>500</v>
      </c>
      <c r="E33" s="5">
        <v>500</v>
      </c>
      <c r="F33" s="93">
        <v>0</v>
      </c>
      <c r="G33" s="5">
        <v>0</v>
      </c>
      <c r="H33" s="5">
        <v>0</v>
      </c>
    </row>
    <row r="34" ht="17.1" customHeight="1" spans="1:8">
      <c r="A34" s="91" t="s">
        <v>530</v>
      </c>
      <c r="B34" s="193">
        <v>17472</v>
      </c>
      <c r="C34" s="193">
        <v>15772</v>
      </c>
      <c r="D34" s="92">
        <v>1714</v>
      </c>
      <c r="E34" s="5">
        <v>1714</v>
      </c>
      <c r="F34" s="93">
        <v>0</v>
      </c>
      <c r="G34" s="5">
        <v>0</v>
      </c>
      <c r="H34" s="5">
        <v>0</v>
      </c>
    </row>
    <row r="35" ht="17.1" customHeight="1" spans="1:8">
      <c r="A35" s="42" t="s">
        <v>3680</v>
      </c>
      <c r="B35" s="193">
        <v>797</v>
      </c>
      <c r="C35" s="193">
        <v>745</v>
      </c>
      <c r="D35" s="92">
        <v>52</v>
      </c>
      <c r="E35" s="5">
        <v>52</v>
      </c>
      <c r="F35" s="93">
        <v>0</v>
      </c>
      <c r="G35" s="5">
        <v>0</v>
      </c>
      <c r="H35" s="5">
        <v>0</v>
      </c>
    </row>
    <row r="36" ht="17.1" customHeight="1" spans="1:8">
      <c r="A36" s="42" t="s">
        <v>544</v>
      </c>
      <c r="B36" s="193">
        <v>27506</v>
      </c>
      <c r="C36" s="193">
        <v>27506</v>
      </c>
      <c r="D36" s="92">
        <v>0</v>
      </c>
      <c r="E36" s="5">
        <v>0</v>
      </c>
      <c r="F36" s="93">
        <v>0</v>
      </c>
      <c r="G36" s="5">
        <v>0</v>
      </c>
      <c r="H36" s="5">
        <v>0</v>
      </c>
    </row>
    <row r="37" ht="17.1" customHeight="1" spans="1:8">
      <c r="A37" s="91" t="s">
        <v>3681</v>
      </c>
      <c r="B37" s="193">
        <v>494252</v>
      </c>
      <c r="C37" s="193">
        <v>455931</v>
      </c>
      <c r="D37" s="92">
        <v>38322</v>
      </c>
      <c r="E37" s="5">
        <v>38418</v>
      </c>
      <c r="F37" s="93">
        <v>0</v>
      </c>
      <c r="G37" s="5">
        <v>0</v>
      </c>
      <c r="H37" s="5">
        <v>0</v>
      </c>
    </row>
    <row r="38" ht="17.1" customHeight="1" spans="1:8">
      <c r="A38" s="91" t="s">
        <v>566</v>
      </c>
      <c r="B38" s="193">
        <v>32589</v>
      </c>
      <c r="C38" s="193">
        <v>31589</v>
      </c>
      <c r="D38" s="92">
        <v>1000</v>
      </c>
      <c r="E38" s="5">
        <v>1001</v>
      </c>
      <c r="F38" s="93">
        <v>0</v>
      </c>
      <c r="G38" s="5">
        <v>0</v>
      </c>
      <c r="H38" s="5">
        <v>0</v>
      </c>
    </row>
    <row r="39" ht="17.1" customHeight="1" spans="1:8">
      <c r="A39" s="91" t="s">
        <v>588</v>
      </c>
      <c r="B39" s="193">
        <v>108500</v>
      </c>
      <c r="C39" s="193">
        <v>86343</v>
      </c>
      <c r="D39" s="92">
        <v>22158</v>
      </c>
      <c r="E39" s="5">
        <v>22253</v>
      </c>
      <c r="F39" s="93">
        <v>0</v>
      </c>
      <c r="G39" s="5">
        <v>0</v>
      </c>
      <c r="H39" s="5">
        <v>0</v>
      </c>
    </row>
    <row r="40" ht="17.1" customHeight="1" spans="1:8">
      <c r="A40" s="91" t="s">
        <v>627</v>
      </c>
      <c r="B40" s="193">
        <v>28133</v>
      </c>
      <c r="C40" s="193">
        <v>28133</v>
      </c>
      <c r="D40" s="92">
        <v>0</v>
      </c>
      <c r="E40" s="5">
        <v>0</v>
      </c>
      <c r="F40" s="93">
        <v>0</v>
      </c>
      <c r="G40" s="5">
        <v>0</v>
      </c>
      <c r="H40" s="5">
        <v>0</v>
      </c>
    </row>
    <row r="41" ht="17.1" customHeight="1" spans="1:8">
      <c r="A41" s="91" t="s">
        <v>637</v>
      </c>
      <c r="B41" s="193">
        <v>16110</v>
      </c>
      <c r="C41" s="193">
        <v>14029</v>
      </c>
      <c r="D41" s="92">
        <v>2081</v>
      </c>
      <c r="E41" s="5">
        <v>2081</v>
      </c>
      <c r="F41" s="93">
        <v>0</v>
      </c>
      <c r="G41" s="5">
        <v>0</v>
      </c>
      <c r="H41" s="5">
        <v>0</v>
      </c>
    </row>
    <row r="42" ht="17.1" customHeight="1" spans="1:8">
      <c r="A42" s="91" t="s">
        <v>657</v>
      </c>
      <c r="B42" s="193">
        <v>13169</v>
      </c>
      <c r="C42" s="193">
        <v>12029</v>
      </c>
      <c r="D42" s="92">
        <v>1140</v>
      </c>
      <c r="E42" s="5">
        <v>1140</v>
      </c>
      <c r="F42" s="93">
        <v>0</v>
      </c>
      <c r="G42" s="5">
        <v>0</v>
      </c>
      <c r="H42" s="5">
        <v>0</v>
      </c>
    </row>
    <row r="43" ht="17.1" customHeight="1" spans="1:8">
      <c r="A43" s="91" t="s">
        <v>671</v>
      </c>
      <c r="B43" s="193">
        <v>6047</v>
      </c>
      <c r="C43" s="193">
        <v>6037</v>
      </c>
      <c r="D43" s="92">
        <v>10</v>
      </c>
      <c r="E43" s="5">
        <v>10</v>
      </c>
      <c r="F43" s="93">
        <v>0</v>
      </c>
      <c r="G43" s="5">
        <v>0</v>
      </c>
      <c r="H43" s="5">
        <v>0</v>
      </c>
    </row>
    <row r="44" ht="17.1" customHeight="1" spans="1:8">
      <c r="A44" s="91" t="s">
        <v>691</v>
      </c>
      <c r="B44" s="193">
        <v>226138</v>
      </c>
      <c r="C44" s="193">
        <v>221117</v>
      </c>
      <c r="D44" s="92">
        <v>5021</v>
      </c>
      <c r="E44" s="5">
        <v>5021</v>
      </c>
      <c r="F44" s="93">
        <v>0</v>
      </c>
      <c r="G44" s="5">
        <v>0</v>
      </c>
      <c r="H44" s="5">
        <v>0</v>
      </c>
    </row>
    <row r="45" ht="17.1" customHeight="1" spans="1:8">
      <c r="A45" s="91" t="s">
        <v>705</v>
      </c>
      <c r="B45" s="193">
        <v>54658</v>
      </c>
      <c r="C45" s="193">
        <v>49470</v>
      </c>
      <c r="D45" s="92">
        <v>5188</v>
      </c>
      <c r="E45" s="5">
        <v>5188</v>
      </c>
      <c r="F45" s="93">
        <v>0</v>
      </c>
      <c r="G45" s="5">
        <v>0</v>
      </c>
      <c r="H45" s="5">
        <v>0</v>
      </c>
    </row>
    <row r="46" ht="17.1" customHeight="1" spans="1:8">
      <c r="A46" s="91" t="s">
        <v>719</v>
      </c>
      <c r="B46" s="193">
        <v>317</v>
      </c>
      <c r="C46" s="193">
        <v>317</v>
      </c>
      <c r="D46" s="92">
        <v>0</v>
      </c>
      <c r="E46" s="5">
        <v>0</v>
      </c>
      <c r="F46" s="93">
        <v>0</v>
      </c>
      <c r="G46" s="5">
        <v>0</v>
      </c>
      <c r="H46" s="5">
        <v>0</v>
      </c>
    </row>
    <row r="47" ht="17.1" customHeight="1" spans="1:8">
      <c r="A47" s="91" t="s">
        <v>731</v>
      </c>
      <c r="B47" s="193">
        <v>0</v>
      </c>
      <c r="C47" s="193">
        <v>0</v>
      </c>
      <c r="D47" s="92">
        <v>0</v>
      </c>
      <c r="E47" s="5">
        <v>0</v>
      </c>
      <c r="F47" s="93">
        <v>0</v>
      </c>
      <c r="G47" s="5">
        <v>0</v>
      </c>
      <c r="H47" s="5">
        <v>0</v>
      </c>
    </row>
    <row r="48" ht="17.1" customHeight="1" spans="1:8">
      <c r="A48" s="91" t="s">
        <v>744</v>
      </c>
      <c r="B48" s="193">
        <v>8591</v>
      </c>
      <c r="C48" s="193">
        <v>6867</v>
      </c>
      <c r="D48" s="92">
        <v>1724</v>
      </c>
      <c r="E48" s="5">
        <v>1724</v>
      </c>
      <c r="F48" s="93">
        <v>0</v>
      </c>
      <c r="G48" s="5">
        <v>0</v>
      </c>
      <c r="H48" s="5">
        <v>0</v>
      </c>
    </row>
    <row r="49" ht="17.1" customHeight="1" spans="1:8">
      <c r="A49" s="91" t="s">
        <v>3682</v>
      </c>
      <c r="B49" s="193">
        <v>1003860</v>
      </c>
      <c r="C49" s="193">
        <v>824226</v>
      </c>
      <c r="D49" s="92">
        <v>178521</v>
      </c>
      <c r="E49" s="5">
        <v>179986</v>
      </c>
      <c r="F49" s="93">
        <v>0</v>
      </c>
      <c r="G49" s="5">
        <v>0</v>
      </c>
      <c r="H49" s="5">
        <v>0</v>
      </c>
    </row>
    <row r="50" ht="17.1" customHeight="1" spans="1:8">
      <c r="A50" s="91" t="s">
        <v>748</v>
      </c>
      <c r="B50" s="193">
        <v>8184</v>
      </c>
      <c r="C50" s="193">
        <v>7456</v>
      </c>
      <c r="D50" s="92">
        <v>855</v>
      </c>
      <c r="E50" s="5">
        <v>807</v>
      </c>
      <c r="F50" s="93">
        <v>0</v>
      </c>
      <c r="G50" s="5">
        <v>0</v>
      </c>
      <c r="H50" s="5">
        <v>0</v>
      </c>
    </row>
    <row r="51" ht="17.1" customHeight="1" spans="1:8">
      <c r="A51" s="91" t="s">
        <v>755</v>
      </c>
      <c r="B51" s="193">
        <v>686914</v>
      </c>
      <c r="C51" s="193">
        <v>636443</v>
      </c>
      <c r="D51" s="92">
        <v>48422</v>
      </c>
      <c r="E51" s="5">
        <v>50631</v>
      </c>
      <c r="F51" s="93">
        <v>0</v>
      </c>
      <c r="G51" s="5">
        <v>0</v>
      </c>
      <c r="H51" s="5">
        <v>0</v>
      </c>
    </row>
    <row r="52" ht="17.1" customHeight="1" spans="1:8">
      <c r="A52" s="91" t="s">
        <v>773</v>
      </c>
      <c r="B52" s="193">
        <v>196168</v>
      </c>
      <c r="C52" s="193">
        <v>165691</v>
      </c>
      <c r="D52" s="92">
        <v>30542</v>
      </c>
      <c r="E52" s="5">
        <v>30574</v>
      </c>
      <c r="F52" s="93">
        <v>0</v>
      </c>
      <c r="G52" s="5">
        <v>0</v>
      </c>
      <c r="H52" s="5">
        <v>0</v>
      </c>
    </row>
    <row r="53" ht="17.1" customHeight="1" spans="1:8">
      <c r="A53" s="91" t="s">
        <v>787</v>
      </c>
      <c r="B53" s="193">
        <v>968</v>
      </c>
      <c r="C53" s="193">
        <v>715</v>
      </c>
      <c r="D53" s="92">
        <v>253</v>
      </c>
      <c r="E53" s="5">
        <v>253</v>
      </c>
      <c r="F53" s="93">
        <v>0</v>
      </c>
      <c r="G53" s="5">
        <v>0</v>
      </c>
      <c r="H53" s="5">
        <v>0</v>
      </c>
    </row>
    <row r="54" ht="17.1" customHeight="1" spans="1:8">
      <c r="A54" s="91" t="s">
        <v>799</v>
      </c>
      <c r="B54" s="193">
        <v>2406</v>
      </c>
      <c r="C54" s="193">
        <v>2406</v>
      </c>
      <c r="D54" s="92">
        <v>0</v>
      </c>
      <c r="E54" s="5">
        <v>0</v>
      </c>
      <c r="F54" s="93">
        <v>0</v>
      </c>
      <c r="G54" s="5">
        <v>0</v>
      </c>
      <c r="H54" s="5">
        <v>0</v>
      </c>
    </row>
    <row r="55" ht="17.1" customHeight="1" spans="1:8">
      <c r="A55" s="91" t="s">
        <v>807</v>
      </c>
      <c r="B55" s="193">
        <v>99</v>
      </c>
      <c r="C55" s="193">
        <v>-101</v>
      </c>
      <c r="D55" s="92">
        <v>200</v>
      </c>
      <c r="E55" s="5">
        <v>200</v>
      </c>
      <c r="F55" s="93">
        <v>0</v>
      </c>
      <c r="G55" s="5">
        <v>0</v>
      </c>
      <c r="H55" s="5">
        <v>0</v>
      </c>
    </row>
    <row r="56" ht="17.1" customHeight="1" spans="1:8">
      <c r="A56" s="91" t="s">
        <v>815</v>
      </c>
      <c r="B56" s="193">
        <v>284</v>
      </c>
      <c r="C56" s="193">
        <v>284</v>
      </c>
      <c r="D56" s="92">
        <v>0</v>
      </c>
      <c r="E56" s="5">
        <v>0</v>
      </c>
      <c r="F56" s="93">
        <v>0</v>
      </c>
      <c r="G56" s="5">
        <v>0</v>
      </c>
      <c r="H56" s="5">
        <v>0</v>
      </c>
    </row>
    <row r="57" ht="17.1" customHeight="1" spans="1:8">
      <c r="A57" s="91" t="s">
        <v>823</v>
      </c>
      <c r="B57" s="193">
        <v>12335</v>
      </c>
      <c r="C57" s="193">
        <v>10225</v>
      </c>
      <c r="D57" s="92">
        <v>2113</v>
      </c>
      <c r="E57" s="5">
        <v>2110</v>
      </c>
      <c r="F57" s="93">
        <v>0</v>
      </c>
      <c r="G57" s="5">
        <v>0</v>
      </c>
      <c r="H57" s="5">
        <v>0</v>
      </c>
    </row>
    <row r="58" ht="17.1" customHeight="1" spans="1:8">
      <c r="A58" s="91" t="s">
        <v>835</v>
      </c>
      <c r="B58" s="193">
        <v>300</v>
      </c>
      <c r="C58" s="193">
        <v>300</v>
      </c>
      <c r="D58" s="92">
        <v>722</v>
      </c>
      <c r="E58" s="5">
        <v>0</v>
      </c>
      <c r="F58" s="93">
        <v>0</v>
      </c>
      <c r="G58" s="5">
        <v>0</v>
      </c>
      <c r="H58" s="5">
        <v>0</v>
      </c>
    </row>
    <row r="59" ht="17.1" customHeight="1" spans="1:8">
      <c r="A59" s="91" t="s">
        <v>849</v>
      </c>
      <c r="B59" s="193">
        <v>96202</v>
      </c>
      <c r="C59" s="193">
        <v>807</v>
      </c>
      <c r="D59" s="92">
        <v>95414</v>
      </c>
      <c r="E59" s="5">
        <v>95411</v>
      </c>
      <c r="F59" s="93">
        <v>0</v>
      </c>
      <c r="G59" s="5">
        <v>0</v>
      </c>
      <c r="H59" s="5">
        <v>0</v>
      </c>
    </row>
    <row r="60" ht="17.1" customHeight="1" spans="1:8">
      <c r="A60" s="91" t="s">
        <v>3683</v>
      </c>
      <c r="B60" s="193">
        <v>180516</v>
      </c>
      <c r="C60" s="193">
        <v>173439</v>
      </c>
      <c r="D60" s="92">
        <v>7077</v>
      </c>
      <c r="E60" s="5">
        <v>7124</v>
      </c>
      <c r="F60" s="93">
        <v>0</v>
      </c>
      <c r="G60" s="5">
        <v>0</v>
      </c>
      <c r="H60" s="5">
        <v>0</v>
      </c>
    </row>
    <row r="61" ht="17.1" customHeight="1" spans="1:8">
      <c r="A61" s="91" t="s">
        <v>853</v>
      </c>
      <c r="B61" s="193">
        <v>1844</v>
      </c>
      <c r="C61" s="193">
        <v>1843</v>
      </c>
      <c r="D61" s="92">
        <v>1</v>
      </c>
      <c r="E61" s="5">
        <v>1</v>
      </c>
      <c r="F61" s="93">
        <v>0</v>
      </c>
      <c r="G61" s="5">
        <v>0</v>
      </c>
      <c r="H61" s="5">
        <v>0</v>
      </c>
    </row>
    <row r="62" ht="17.1" customHeight="1" spans="1:8">
      <c r="A62" s="91" t="s">
        <v>860</v>
      </c>
      <c r="B62" s="193">
        <v>10879</v>
      </c>
      <c r="C62" s="193">
        <v>10867</v>
      </c>
      <c r="D62" s="92">
        <v>12</v>
      </c>
      <c r="E62" s="5">
        <v>59</v>
      </c>
      <c r="F62" s="93">
        <v>0</v>
      </c>
      <c r="G62" s="5">
        <v>0</v>
      </c>
      <c r="H62" s="5">
        <v>0</v>
      </c>
    </row>
    <row r="63" ht="17.1" customHeight="1" spans="1:8">
      <c r="A63" s="91" t="s">
        <v>878</v>
      </c>
      <c r="B63" s="193">
        <v>31917</v>
      </c>
      <c r="C63" s="193">
        <v>31112</v>
      </c>
      <c r="D63" s="92">
        <v>805</v>
      </c>
      <c r="E63" s="5">
        <v>805</v>
      </c>
      <c r="F63" s="93">
        <v>0</v>
      </c>
      <c r="G63" s="5">
        <v>0</v>
      </c>
      <c r="H63" s="5">
        <v>0</v>
      </c>
    </row>
    <row r="64" ht="17.1" customHeight="1" spans="1:8">
      <c r="A64" s="91" t="s">
        <v>889</v>
      </c>
      <c r="B64" s="193">
        <v>31510</v>
      </c>
      <c r="C64" s="193">
        <v>30504</v>
      </c>
      <c r="D64" s="92">
        <v>1006</v>
      </c>
      <c r="E64" s="5">
        <v>1006</v>
      </c>
      <c r="F64" s="93">
        <v>0</v>
      </c>
      <c r="G64" s="5">
        <v>0</v>
      </c>
      <c r="H64" s="5">
        <v>0</v>
      </c>
    </row>
    <row r="65" ht="17.1" customHeight="1" spans="1:8">
      <c r="A65" s="91" t="s">
        <v>900</v>
      </c>
      <c r="B65" s="193">
        <v>12979</v>
      </c>
      <c r="C65" s="193">
        <v>9770</v>
      </c>
      <c r="D65" s="92">
        <v>3209</v>
      </c>
      <c r="E65" s="5">
        <v>3209</v>
      </c>
      <c r="F65" s="93">
        <v>0</v>
      </c>
      <c r="G65" s="5">
        <v>0</v>
      </c>
      <c r="H65" s="5">
        <v>0</v>
      </c>
    </row>
    <row r="66" ht="17.1" customHeight="1" spans="1:8">
      <c r="A66" s="91" t="s">
        <v>909</v>
      </c>
      <c r="B66" s="193">
        <v>5690</v>
      </c>
      <c r="C66" s="193">
        <v>5102</v>
      </c>
      <c r="D66" s="92">
        <v>588</v>
      </c>
      <c r="E66" s="5">
        <v>588</v>
      </c>
      <c r="F66" s="93">
        <v>0</v>
      </c>
      <c r="G66" s="5">
        <v>0</v>
      </c>
      <c r="H66" s="5">
        <v>0</v>
      </c>
    </row>
    <row r="67" ht="17.1" customHeight="1" spans="1:8">
      <c r="A67" s="91" t="s">
        <v>919</v>
      </c>
      <c r="B67" s="193">
        <v>5723</v>
      </c>
      <c r="C67" s="193">
        <v>5488</v>
      </c>
      <c r="D67" s="92">
        <v>235</v>
      </c>
      <c r="E67" s="5">
        <v>235</v>
      </c>
      <c r="F67" s="93">
        <v>0</v>
      </c>
      <c r="G67" s="5">
        <v>0</v>
      </c>
      <c r="H67" s="5">
        <v>0</v>
      </c>
    </row>
    <row r="68" ht="17.1" customHeight="1" spans="1:8">
      <c r="A68" s="91" t="s">
        <v>932</v>
      </c>
      <c r="B68" s="193">
        <v>2941</v>
      </c>
      <c r="C68" s="193">
        <v>2664</v>
      </c>
      <c r="D68" s="92">
        <v>277</v>
      </c>
      <c r="E68" s="5">
        <v>277</v>
      </c>
      <c r="F68" s="93">
        <v>0</v>
      </c>
      <c r="G68" s="5">
        <v>0</v>
      </c>
      <c r="H68" s="5">
        <v>0</v>
      </c>
    </row>
    <row r="69" ht="17.1" customHeight="1" spans="1:8">
      <c r="A69" s="50" t="s">
        <v>940</v>
      </c>
      <c r="B69" s="193">
        <v>1932</v>
      </c>
      <c r="C69" s="193">
        <v>1653</v>
      </c>
      <c r="D69" s="92">
        <v>279</v>
      </c>
      <c r="E69" s="5">
        <v>279</v>
      </c>
      <c r="F69" s="93">
        <v>0</v>
      </c>
      <c r="G69" s="5">
        <v>0</v>
      </c>
      <c r="H69" s="5">
        <v>0</v>
      </c>
    </row>
    <row r="70" ht="17.1" customHeight="1" spans="1:8">
      <c r="A70" s="234" t="s">
        <v>942</v>
      </c>
      <c r="B70" s="193">
        <v>75101</v>
      </c>
      <c r="C70" s="193">
        <v>74436</v>
      </c>
      <c r="D70" s="92">
        <v>665</v>
      </c>
      <c r="E70" s="5">
        <v>665</v>
      </c>
      <c r="F70" s="93">
        <v>0</v>
      </c>
      <c r="G70" s="5">
        <v>0</v>
      </c>
      <c r="H70" s="5">
        <v>0</v>
      </c>
    </row>
    <row r="71" ht="17.1" customHeight="1" spans="1:8">
      <c r="A71" s="91" t="s">
        <v>3684</v>
      </c>
      <c r="B71" s="193">
        <v>168394</v>
      </c>
      <c r="C71" s="193">
        <v>89185</v>
      </c>
      <c r="D71" s="92">
        <v>79413</v>
      </c>
      <c r="E71" s="5">
        <v>79343</v>
      </c>
      <c r="F71" s="93">
        <v>0</v>
      </c>
      <c r="G71" s="5">
        <v>0</v>
      </c>
      <c r="H71" s="5">
        <v>0</v>
      </c>
    </row>
    <row r="72" ht="17.1" customHeight="1" spans="1:8">
      <c r="A72" s="91" t="s">
        <v>954</v>
      </c>
      <c r="B72" s="193">
        <v>33413</v>
      </c>
      <c r="C72" s="193">
        <v>29213</v>
      </c>
      <c r="D72" s="92">
        <v>4404</v>
      </c>
      <c r="E72" s="5">
        <v>4313</v>
      </c>
      <c r="F72" s="93">
        <v>0</v>
      </c>
      <c r="G72" s="5">
        <v>0</v>
      </c>
      <c r="H72" s="5">
        <v>0</v>
      </c>
    </row>
    <row r="73" ht="17.1" customHeight="1" spans="1:8">
      <c r="A73" s="91" t="s">
        <v>979</v>
      </c>
      <c r="B73" s="193">
        <v>8496</v>
      </c>
      <c r="C73" s="193">
        <v>4375</v>
      </c>
      <c r="D73" s="92">
        <v>4121</v>
      </c>
      <c r="E73" s="5">
        <v>4121</v>
      </c>
      <c r="F73" s="93">
        <v>0</v>
      </c>
      <c r="G73" s="5">
        <v>0</v>
      </c>
      <c r="H73" s="5">
        <v>0</v>
      </c>
    </row>
    <row r="74" ht="17.1" customHeight="1" spans="1:8">
      <c r="A74" s="91" t="s">
        <v>992</v>
      </c>
      <c r="B74" s="193">
        <v>9278</v>
      </c>
      <c r="C74" s="193">
        <v>8943</v>
      </c>
      <c r="D74" s="92">
        <v>335</v>
      </c>
      <c r="E74" s="5">
        <v>335</v>
      </c>
      <c r="F74" s="93">
        <v>0</v>
      </c>
      <c r="G74" s="5">
        <v>0</v>
      </c>
      <c r="H74" s="5">
        <v>0</v>
      </c>
    </row>
    <row r="75" ht="17.1" customHeight="1" spans="1:8">
      <c r="A75" s="91" t="s">
        <v>1011</v>
      </c>
      <c r="B75" s="193">
        <v>87383</v>
      </c>
      <c r="C75" s="193">
        <v>20720</v>
      </c>
      <c r="D75" s="92">
        <v>66663</v>
      </c>
      <c r="E75" s="5">
        <v>66684</v>
      </c>
      <c r="F75" s="93">
        <v>0</v>
      </c>
      <c r="G75" s="5">
        <v>0</v>
      </c>
      <c r="H75" s="5">
        <v>0</v>
      </c>
    </row>
    <row r="76" ht="17.1" customHeight="1" spans="1:8">
      <c r="A76" s="91" t="s">
        <v>1024</v>
      </c>
      <c r="B76" s="193">
        <v>5353</v>
      </c>
      <c r="C76" s="193">
        <v>5353</v>
      </c>
      <c r="D76" s="92">
        <v>0</v>
      </c>
      <c r="E76" s="5">
        <v>0</v>
      </c>
      <c r="F76" s="93">
        <v>0</v>
      </c>
      <c r="G76" s="5">
        <v>0</v>
      </c>
      <c r="H76" s="5">
        <v>0</v>
      </c>
    </row>
    <row r="77" ht="17.1" customHeight="1" spans="1:8">
      <c r="A77" s="234" t="s">
        <v>1039</v>
      </c>
      <c r="B77" s="193">
        <v>24471</v>
      </c>
      <c r="C77" s="193">
        <v>20581</v>
      </c>
      <c r="D77" s="92">
        <v>3890</v>
      </c>
      <c r="E77" s="5">
        <v>3890</v>
      </c>
      <c r="F77" s="93">
        <v>0</v>
      </c>
      <c r="G77" s="5">
        <v>0</v>
      </c>
      <c r="H77" s="5">
        <v>0</v>
      </c>
    </row>
    <row r="78" ht="17.1" customHeight="1" spans="1:8">
      <c r="A78" s="91" t="s">
        <v>3685</v>
      </c>
      <c r="B78" s="193">
        <v>1201399</v>
      </c>
      <c r="C78" s="193">
        <v>1187282</v>
      </c>
      <c r="D78" s="92">
        <v>18060</v>
      </c>
      <c r="E78" s="5">
        <v>15933</v>
      </c>
      <c r="F78" s="93">
        <v>0</v>
      </c>
      <c r="G78" s="5">
        <v>0</v>
      </c>
      <c r="H78" s="5">
        <v>0</v>
      </c>
    </row>
    <row r="79" ht="17.1" customHeight="1" spans="1:8">
      <c r="A79" s="91" t="s">
        <v>1049</v>
      </c>
      <c r="B79" s="193">
        <v>8604</v>
      </c>
      <c r="C79" s="193">
        <v>8342</v>
      </c>
      <c r="D79" s="92">
        <v>298</v>
      </c>
      <c r="E79" s="5">
        <v>465</v>
      </c>
      <c r="F79" s="93">
        <v>0</v>
      </c>
      <c r="G79" s="5">
        <v>0</v>
      </c>
      <c r="H79" s="5">
        <v>0</v>
      </c>
    </row>
    <row r="80" ht="17.1" customHeight="1" spans="1:8">
      <c r="A80" s="91" t="s">
        <v>1073</v>
      </c>
      <c r="B80" s="193">
        <v>13663</v>
      </c>
      <c r="C80" s="193">
        <v>13372</v>
      </c>
      <c r="D80" s="92">
        <v>762</v>
      </c>
      <c r="E80" s="5">
        <v>291</v>
      </c>
      <c r="F80" s="93">
        <v>0</v>
      </c>
      <c r="G80" s="5">
        <v>0</v>
      </c>
      <c r="H80" s="5">
        <v>0</v>
      </c>
    </row>
    <row r="81" ht="17.1" customHeight="1" spans="1:8">
      <c r="A81" s="91" t="s">
        <v>1092</v>
      </c>
      <c r="B81" s="193">
        <v>692401</v>
      </c>
      <c r="C81" s="193">
        <v>692401</v>
      </c>
      <c r="D81" s="92">
        <v>400</v>
      </c>
      <c r="E81" s="5">
        <v>1600</v>
      </c>
      <c r="F81" s="93">
        <v>0</v>
      </c>
      <c r="G81" s="5">
        <v>0</v>
      </c>
      <c r="H81" s="5">
        <v>0</v>
      </c>
    </row>
    <row r="82" ht="17.1" customHeight="1" spans="1:8">
      <c r="A82" s="91" t="s">
        <v>1108</v>
      </c>
      <c r="B82" s="193">
        <v>426171</v>
      </c>
      <c r="C82" s="193">
        <v>422335</v>
      </c>
      <c r="D82" s="92">
        <v>3836</v>
      </c>
      <c r="E82" s="5">
        <v>3836</v>
      </c>
      <c r="F82" s="93">
        <v>0</v>
      </c>
      <c r="G82" s="5">
        <v>0</v>
      </c>
      <c r="H82" s="5">
        <v>0</v>
      </c>
    </row>
    <row r="83" ht="17.1" customHeight="1" spans="1:8">
      <c r="A83" s="95" t="s">
        <v>1120</v>
      </c>
      <c r="B83" s="193">
        <v>0</v>
      </c>
      <c r="C83" s="193">
        <v>0</v>
      </c>
      <c r="D83" s="92">
        <v>0</v>
      </c>
      <c r="E83" s="5">
        <v>0</v>
      </c>
      <c r="F83" s="93">
        <v>0</v>
      </c>
      <c r="G83" s="5">
        <v>0</v>
      </c>
      <c r="H83" s="5">
        <v>0</v>
      </c>
    </row>
    <row r="84" ht="17.1" customHeight="1" spans="1:8">
      <c r="A84" s="91" t="s">
        <v>1128</v>
      </c>
      <c r="B84" s="193">
        <v>30351</v>
      </c>
      <c r="C84" s="193">
        <v>29867</v>
      </c>
      <c r="D84" s="92">
        <v>548</v>
      </c>
      <c r="E84" s="5">
        <v>484</v>
      </c>
      <c r="F84" s="93">
        <v>0</v>
      </c>
      <c r="G84" s="5">
        <v>0</v>
      </c>
      <c r="H84" s="5">
        <v>0</v>
      </c>
    </row>
    <row r="85" ht="17.1" customHeight="1" spans="1:8">
      <c r="A85" s="91" t="s">
        <v>1156</v>
      </c>
      <c r="B85" s="193">
        <v>1183</v>
      </c>
      <c r="C85" s="193">
        <v>1183</v>
      </c>
      <c r="D85" s="92">
        <v>314</v>
      </c>
      <c r="E85" s="5">
        <v>0</v>
      </c>
      <c r="F85" s="93">
        <v>0</v>
      </c>
      <c r="G85" s="5">
        <v>0</v>
      </c>
      <c r="H85" s="5">
        <v>0</v>
      </c>
    </row>
    <row r="86" ht="17.1" customHeight="1" spans="1:8">
      <c r="A86" s="91" t="s">
        <v>1172</v>
      </c>
      <c r="B86" s="193">
        <v>139</v>
      </c>
      <c r="C86" s="193">
        <v>139</v>
      </c>
      <c r="D86" s="92">
        <v>213</v>
      </c>
      <c r="E86" s="5">
        <v>0</v>
      </c>
      <c r="F86" s="93">
        <v>0</v>
      </c>
      <c r="G86" s="5">
        <v>0</v>
      </c>
      <c r="H86" s="5">
        <v>0</v>
      </c>
    </row>
    <row r="87" ht="17.1" customHeight="1" spans="1:8">
      <c r="A87" s="91" t="s">
        <v>1184</v>
      </c>
      <c r="B87" s="193">
        <v>201</v>
      </c>
      <c r="C87" s="193">
        <v>201</v>
      </c>
      <c r="D87" s="92">
        <v>90</v>
      </c>
      <c r="E87" s="5">
        <v>0</v>
      </c>
      <c r="F87" s="93">
        <v>0</v>
      </c>
      <c r="G87" s="5">
        <v>0</v>
      </c>
      <c r="H87" s="5">
        <v>0</v>
      </c>
    </row>
    <row r="88" ht="17.1" customHeight="1" spans="1:8">
      <c r="A88" s="91" t="s">
        <v>1198</v>
      </c>
      <c r="B88" s="193">
        <v>11571</v>
      </c>
      <c r="C88" s="193">
        <v>8391</v>
      </c>
      <c r="D88" s="92">
        <v>3315</v>
      </c>
      <c r="E88" s="5">
        <v>3193</v>
      </c>
      <c r="F88" s="93">
        <v>0</v>
      </c>
      <c r="G88" s="5">
        <v>0</v>
      </c>
      <c r="H88" s="5">
        <v>0</v>
      </c>
    </row>
    <row r="89" ht="17.1" customHeight="1" spans="1:8">
      <c r="A89" s="91" t="s">
        <v>1211</v>
      </c>
      <c r="B89" s="193">
        <v>3067</v>
      </c>
      <c r="C89" s="193">
        <v>514</v>
      </c>
      <c r="D89" s="92">
        <v>2553</v>
      </c>
      <c r="E89" s="5">
        <v>2553</v>
      </c>
      <c r="F89" s="93">
        <v>0</v>
      </c>
      <c r="G89" s="5">
        <v>0</v>
      </c>
      <c r="H89" s="5">
        <v>0</v>
      </c>
    </row>
    <row r="90" ht="17.1" customHeight="1" spans="1:8">
      <c r="A90" s="91" t="s">
        <v>1221</v>
      </c>
      <c r="B90" s="193">
        <v>1373</v>
      </c>
      <c r="C90" s="193">
        <v>1358</v>
      </c>
      <c r="D90" s="92">
        <v>15</v>
      </c>
      <c r="E90" s="5">
        <v>15</v>
      </c>
      <c r="F90" s="93">
        <v>0</v>
      </c>
      <c r="G90" s="5">
        <v>0</v>
      </c>
      <c r="H90" s="5">
        <v>0</v>
      </c>
    </row>
    <row r="91" ht="16.9" customHeight="1" spans="1:8">
      <c r="A91" s="91" t="s">
        <v>1228</v>
      </c>
      <c r="B91" s="193">
        <v>0</v>
      </c>
      <c r="C91" s="193">
        <v>0</v>
      </c>
      <c r="D91" s="92">
        <v>2036</v>
      </c>
      <c r="E91" s="5">
        <v>0</v>
      </c>
      <c r="F91" s="93">
        <v>0</v>
      </c>
      <c r="G91" s="5">
        <v>0</v>
      </c>
      <c r="H91" s="5">
        <v>0</v>
      </c>
    </row>
    <row r="92" ht="16.9" customHeight="1" spans="1:8">
      <c r="A92" s="91" t="s">
        <v>1234</v>
      </c>
      <c r="B92" s="193">
        <v>44</v>
      </c>
      <c r="C92" s="193">
        <v>44</v>
      </c>
      <c r="D92" s="92">
        <v>0</v>
      </c>
      <c r="E92" s="5">
        <v>0</v>
      </c>
      <c r="F92" s="93">
        <v>0</v>
      </c>
      <c r="G92" s="5">
        <v>0</v>
      </c>
      <c r="H92" s="5">
        <v>0</v>
      </c>
    </row>
    <row r="93" ht="16.9" customHeight="1" spans="1:8">
      <c r="A93" s="91" t="s">
        <v>1240</v>
      </c>
      <c r="B93" s="193">
        <v>0</v>
      </c>
      <c r="C93" s="193">
        <v>0</v>
      </c>
      <c r="D93" s="92">
        <v>108</v>
      </c>
      <c r="E93" s="5">
        <v>0</v>
      </c>
      <c r="F93" s="93">
        <v>0</v>
      </c>
      <c r="G93" s="5">
        <v>0</v>
      </c>
      <c r="H93" s="5">
        <v>0</v>
      </c>
    </row>
    <row r="94" ht="17.1" customHeight="1" spans="1:8">
      <c r="A94" s="91" t="s">
        <v>1246</v>
      </c>
      <c r="B94" s="193">
        <v>3000</v>
      </c>
      <c r="C94" s="193">
        <v>3000</v>
      </c>
      <c r="D94" s="92">
        <v>0</v>
      </c>
      <c r="E94" s="5">
        <v>0</v>
      </c>
      <c r="F94" s="93">
        <v>0</v>
      </c>
      <c r="G94" s="5">
        <v>0</v>
      </c>
      <c r="H94" s="5">
        <v>0</v>
      </c>
    </row>
    <row r="95" ht="16.9" customHeight="1" spans="1:8">
      <c r="A95" s="234" t="s">
        <v>3686</v>
      </c>
      <c r="B95" s="193">
        <v>0</v>
      </c>
      <c r="C95" s="193">
        <v>0</v>
      </c>
      <c r="D95" s="92">
        <v>0</v>
      </c>
      <c r="E95" s="5">
        <v>0</v>
      </c>
      <c r="F95" s="93">
        <v>0</v>
      </c>
      <c r="G95" s="5">
        <v>0</v>
      </c>
      <c r="H95" s="5">
        <v>0</v>
      </c>
    </row>
    <row r="96" ht="17.1" customHeight="1" spans="1:8">
      <c r="A96" s="234" t="s">
        <v>1257</v>
      </c>
      <c r="B96" s="193">
        <v>9631</v>
      </c>
      <c r="C96" s="193">
        <v>6135</v>
      </c>
      <c r="D96" s="92">
        <v>3572</v>
      </c>
      <c r="E96" s="5">
        <v>3496</v>
      </c>
      <c r="F96" s="93">
        <v>0</v>
      </c>
      <c r="G96" s="5">
        <v>0</v>
      </c>
      <c r="H96" s="5">
        <v>0</v>
      </c>
    </row>
    <row r="97" ht="17.1" customHeight="1" spans="1:8">
      <c r="A97" s="91" t="s">
        <v>3687</v>
      </c>
      <c r="B97" s="193">
        <v>400095</v>
      </c>
      <c r="C97" s="193">
        <v>351019</v>
      </c>
      <c r="D97" s="92">
        <v>49691</v>
      </c>
      <c r="E97" s="5">
        <v>49412</v>
      </c>
      <c r="F97" s="93">
        <v>0</v>
      </c>
      <c r="G97" s="5">
        <v>0</v>
      </c>
      <c r="H97" s="5">
        <v>0</v>
      </c>
    </row>
    <row r="98" ht="17.1" customHeight="1" spans="1:8">
      <c r="A98" s="91" t="s">
        <v>1263</v>
      </c>
      <c r="B98" s="193">
        <v>2534</v>
      </c>
      <c r="C98" s="193">
        <v>2534</v>
      </c>
      <c r="D98" s="92">
        <v>0</v>
      </c>
      <c r="E98" s="5">
        <v>0</v>
      </c>
      <c r="F98" s="93">
        <v>0</v>
      </c>
      <c r="G98" s="5">
        <v>0</v>
      </c>
      <c r="H98" s="5">
        <v>0</v>
      </c>
    </row>
    <row r="99" ht="17.1" customHeight="1" spans="1:8">
      <c r="A99" s="91" t="s">
        <v>1270</v>
      </c>
      <c r="B99" s="193">
        <v>117959</v>
      </c>
      <c r="C99" s="193">
        <v>106567</v>
      </c>
      <c r="D99" s="92">
        <v>11532</v>
      </c>
      <c r="E99" s="5">
        <v>11392</v>
      </c>
      <c r="F99" s="93">
        <v>0</v>
      </c>
      <c r="G99" s="5">
        <v>0</v>
      </c>
      <c r="H99" s="5">
        <v>0</v>
      </c>
    </row>
    <row r="100" ht="17.1" customHeight="1" spans="1:8">
      <c r="A100" s="91" t="s">
        <v>1296</v>
      </c>
      <c r="B100" s="193">
        <v>806</v>
      </c>
      <c r="C100" s="193">
        <v>-7050</v>
      </c>
      <c r="D100" s="92">
        <v>7935</v>
      </c>
      <c r="E100" s="5">
        <v>7856</v>
      </c>
      <c r="F100" s="93">
        <v>0</v>
      </c>
      <c r="G100" s="5">
        <v>0</v>
      </c>
      <c r="H100" s="5">
        <v>0</v>
      </c>
    </row>
    <row r="101" ht="17.1" customHeight="1" spans="1:8">
      <c r="A101" s="91" t="s">
        <v>1304</v>
      </c>
      <c r="B101" s="193">
        <v>91523</v>
      </c>
      <c r="C101" s="193">
        <v>68910</v>
      </c>
      <c r="D101" s="92">
        <v>22843</v>
      </c>
      <c r="E101" s="5">
        <v>22633</v>
      </c>
      <c r="F101" s="93">
        <v>0</v>
      </c>
      <c r="G101" s="5">
        <v>0</v>
      </c>
      <c r="H101" s="5">
        <v>0</v>
      </c>
    </row>
    <row r="102" ht="17.1" customHeight="1" spans="1:8">
      <c r="A102" s="91" t="s">
        <v>1328</v>
      </c>
      <c r="B102" s="193">
        <v>138516</v>
      </c>
      <c r="C102" s="193">
        <v>137862</v>
      </c>
      <c r="D102" s="92">
        <v>654</v>
      </c>
      <c r="E102" s="5">
        <v>776</v>
      </c>
      <c r="F102" s="93">
        <v>0</v>
      </c>
      <c r="G102" s="5">
        <v>0</v>
      </c>
      <c r="H102" s="5">
        <v>0</v>
      </c>
    </row>
    <row r="103" ht="17.1" customHeight="1" spans="1:8">
      <c r="A103" s="91" t="s">
        <v>1348</v>
      </c>
      <c r="B103" s="193">
        <v>4489</v>
      </c>
      <c r="C103" s="193">
        <v>1721</v>
      </c>
      <c r="D103" s="92">
        <v>2793</v>
      </c>
      <c r="E103" s="5">
        <v>2768</v>
      </c>
      <c r="F103" s="93">
        <v>0</v>
      </c>
      <c r="G103" s="5">
        <v>0</v>
      </c>
      <c r="H103" s="5">
        <v>0</v>
      </c>
    </row>
    <row r="104" ht="18.4" customHeight="1" spans="1:8">
      <c r="A104" s="91" t="s">
        <v>1354</v>
      </c>
      <c r="B104" s="193">
        <v>26145</v>
      </c>
      <c r="C104" s="193">
        <v>22756</v>
      </c>
      <c r="D104" s="92">
        <v>3516</v>
      </c>
      <c r="E104" s="5">
        <v>3582</v>
      </c>
      <c r="F104" s="93">
        <v>0</v>
      </c>
      <c r="G104" s="5">
        <v>0</v>
      </c>
      <c r="H104" s="5">
        <v>0</v>
      </c>
    </row>
    <row r="105" ht="17.1" customHeight="1" spans="1:8">
      <c r="A105" s="91" t="s">
        <v>1362</v>
      </c>
      <c r="B105" s="193">
        <v>9260</v>
      </c>
      <c r="C105" s="193">
        <v>8856</v>
      </c>
      <c r="D105" s="92">
        <v>418</v>
      </c>
      <c r="E105" s="5">
        <v>405</v>
      </c>
      <c r="F105" s="93">
        <v>0</v>
      </c>
      <c r="G105" s="5">
        <v>0</v>
      </c>
      <c r="H105" s="5">
        <v>0</v>
      </c>
    </row>
    <row r="106" ht="17.1" customHeight="1" spans="1:8">
      <c r="A106" s="234" t="s">
        <v>1377</v>
      </c>
      <c r="B106" s="193">
        <v>8863</v>
      </c>
      <c r="C106" s="193">
        <v>8863</v>
      </c>
      <c r="D106" s="92">
        <v>0</v>
      </c>
      <c r="E106" s="5">
        <v>0</v>
      </c>
      <c r="F106" s="93">
        <v>0</v>
      </c>
      <c r="G106" s="5">
        <v>0</v>
      </c>
      <c r="H106" s="5">
        <v>0</v>
      </c>
    </row>
    <row r="107" ht="17.1" customHeight="1" spans="1:8">
      <c r="A107" s="91" t="s">
        <v>3688</v>
      </c>
      <c r="B107" s="193">
        <v>41981</v>
      </c>
      <c r="C107" s="193">
        <v>30012</v>
      </c>
      <c r="D107" s="92">
        <v>12849</v>
      </c>
      <c r="E107" s="5">
        <v>12662</v>
      </c>
      <c r="F107" s="93">
        <v>20000</v>
      </c>
      <c r="G107" s="5">
        <v>0</v>
      </c>
      <c r="H107" s="5">
        <v>0</v>
      </c>
    </row>
    <row r="108" ht="17.1" customHeight="1" spans="1:8">
      <c r="A108" s="91" t="s">
        <v>1382</v>
      </c>
      <c r="B108" s="193">
        <v>11593</v>
      </c>
      <c r="C108" s="193">
        <v>7317</v>
      </c>
      <c r="D108" s="92">
        <v>4280</v>
      </c>
      <c r="E108" s="5">
        <v>4293</v>
      </c>
      <c r="F108" s="93">
        <v>0</v>
      </c>
      <c r="G108" s="5">
        <v>0</v>
      </c>
      <c r="H108" s="5">
        <v>0</v>
      </c>
    </row>
    <row r="109" ht="17.1" customHeight="1" spans="1:8">
      <c r="A109" s="91" t="s">
        <v>1397</v>
      </c>
      <c r="B109" s="193">
        <v>1397</v>
      </c>
      <c r="C109" s="193">
        <v>1307</v>
      </c>
      <c r="D109" s="92">
        <v>90</v>
      </c>
      <c r="E109" s="5">
        <v>90</v>
      </c>
      <c r="F109" s="93">
        <v>0</v>
      </c>
      <c r="G109" s="5">
        <v>0</v>
      </c>
      <c r="H109" s="5">
        <v>0</v>
      </c>
    </row>
    <row r="110" ht="17.1" customHeight="1" spans="1:8">
      <c r="A110" s="91" t="s">
        <v>1405</v>
      </c>
      <c r="B110" s="193">
        <v>1582</v>
      </c>
      <c r="C110" s="193">
        <v>541</v>
      </c>
      <c r="D110" s="92">
        <v>1653</v>
      </c>
      <c r="E110" s="5">
        <v>1653</v>
      </c>
      <c r="F110" s="93">
        <v>0</v>
      </c>
      <c r="G110" s="5">
        <v>0</v>
      </c>
      <c r="H110" s="5">
        <v>0</v>
      </c>
    </row>
    <row r="111" ht="17.1" customHeight="1" spans="1:8">
      <c r="A111" s="91" t="s">
        <v>3689</v>
      </c>
      <c r="B111" s="193">
        <v>1391</v>
      </c>
      <c r="C111" s="193">
        <v>1345</v>
      </c>
      <c r="D111" s="92">
        <v>446</v>
      </c>
      <c r="E111" s="5">
        <v>446</v>
      </c>
      <c r="F111" s="93">
        <v>0</v>
      </c>
      <c r="G111" s="5">
        <v>0</v>
      </c>
      <c r="H111" s="5">
        <v>0</v>
      </c>
    </row>
    <row r="112" ht="17.1" customHeight="1" spans="1:8">
      <c r="A112" s="91" t="s">
        <v>1423</v>
      </c>
      <c r="B112" s="193">
        <v>1609</v>
      </c>
      <c r="C112" s="193">
        <v>95</v>
      </c>
      <c r="D112" s="92">
        <v>1714</v>
      </c>
      <c r="E112" s="5">
        <v>1514</v>
      </c>
      <c r="F112" s="93">
        <v>0</v>
      </c>
      <c r="G112" s="5">
        <v>0</v>
      </c>
      <c r="H112" s="5">
        <v>0</v>
      </c>
    </row>
    <row r="113" ht="17.1" customHeight="1" spans="1:8">
      <c r="A113" s="91" t="s">
        <v>1435</v>
      </c>
      <c r="B113" s="193">
        <v>2612</v>
      </c>
      <c r="C113" s="193">
        <v>2612</v>
      </c>
      <c r="D113" s="92">
        <v>8</v>
      </c>
      <c r="E113" s="5">
        <v>8</v>
      </c>
      <c r="F113" s="93">
        <v>0</v>
      </c>
      <c r="G113" s="5">
        <v>0</v>
      </c>
      <c r="H113" s="5">
        <v>0</v>
      </c>
    </row>
    <row r="114" ht="17.1" customHeight="1" spans="1:8">
      <c r="A114" s="91" t="s">
        <v>1447</v>
      </c>
      <c r="B114" s="193">
        <v>140</v>
      </c>
      <c r="C114" s="193">
        <v>140</v>
      </c>
      <c r="D114" s="92">
        <v>2</v>
      </c>
      <c r="E114" s="5">
        <v>2</v>
      </c>
      <c r="F114" s="93">
        <v>0</v>
      </c>
      <c r="G114" s="5">
        <v>0</v>
      </c>
      <c r="H114" s="5">
        <v>0</v>
      </c>
    </row>
    <row r="115" ht="17.1" customHeight="1" spans="1:8">
      <c r="A115" s="91" t="s">
        <v>1459</v>
      </c>
      <c r="B115" s="193">
        <v>0</v>
      </c>
      <c r="C115" s="193">
        <v>0</v>
      </c>
      <c r="D115" s="92">
        <v>0</v>
      </c>
      <c r="E115" s="5">
        <v>0</v>
      </c>
      <c r="F115" s="93">
        <v>0</v>
      </c>
      <c r="G115" s="5">
        <v>0</v>
      </c>
      <c r="H115" s="5">
        <v>0</v>
      </c>
    </row>
    <row r="116" ht="17.1" customHeight="1" spans="1:8">
      <c r="A116" s="91" t="s">
        <v>1465</v>
      </c>
      <c r="B116" s="193">
        <v>0</v>
      </c>
      <c r="C116" s="193">
        <v>0</v>
      </c>
      <c r="D116" s="92">
        <v>0</v>
      </c>
      <c r="E116" s="5">
        <v>0</v>
      </c>
      <c r="F116" s="93">
        <v>0</v>
      </c>
      <c r="G116" s="5">
        <v>0</v>
      </c>
      <c r="H116" s="5">
        <v>0</v>
      </c>
    </row>
    <row r="117" ht="17.1" customHeight="1" spans="1:8">
      <c r="A117" s="91" t="s">
        <v>3212</v>
      </c>
      <c r="B117" s="193">
        <v>0</v>
      </c>
      <c r="C117" s="193">
        <v>0</v>
      </c>
      <c r="D117" s="92">
        <v>0</v>
      </c>
      <c r="E117" s="5">
        <v>0</v>
      </c>
      <c r="F117" s="93">
        <v>0</v>
      </c>
      <c r="G117" s="5">
        <v>0</v>
      </c>
      <c r="H117" s="5">
        <v>0</v>
      </c>
    </row>
    <row r="118" ht="17.1" customHeight="1" spans="1:8">
      <c r="A118" s="91" t="s">
        <v>1473</v>
      </c>
      <c r="B118" s="193">
        <v>2833</v>
      </c>
      <c r="C118" s="193">
        <v>734</v>
      </c>
      <c r="D118" s="92">
        <v>2153</v>
      </c>
      <c r="E118" s="5">
        <v>2153</v>
      </c>
      <c r="F118" s="93">
        <v>0</v>
      </c>
      <c r="G118" s="5">
        <v>0</v>
      </c>
      <c r="H118" s="5">
        <v>0</v>
      </c>
    </row>
    <row r="119" ht="17.1" customHeight="1" spans="1:8">
      <c r="A119" s="91" t="s">
        <v>1475</v>
      </c>
      <c r="B119" s="193">
        <v>3372</v>
      </c>
      <c r="C119" s="193">
        <v>2254</v>
      </c>
      <c r="D119" s="92">
        <v>1118</v>
      </c>
      <c r="E119" s="5">
        <v>1118</v>
      </c>
      <c r="F119" s="93">
        <v>0</v>
      </c>
      <c r="G119" s="5">
        <v>0</v>
      </c>
      <c r="H119" s="5">
        <v>0</v>
      </c>
    </row>
    <row r="120" ht="17.1" customHeight="1" spans="1:8">
      <c r="A120" s="95" t="s">
        <v>1487</v>
      </c>
      <c r="B120" s="193">
        <v>14152</v>
      </c>
      <c r="C120" s="193">
        <v>12609</v>
      </c>
      <c r="D120" s="92">
        <v>1543</v>
      </c>
      <c r="E120" s="5">
        <v>1543</v>
      </c>
      <c r="F120" s="93">
        <v>0</v>
      </c>
      <c r="G120" s="5">
        <v>0</v>
      </c>
      <c r="H120" s="5">
        <v>0</v>
      </c>
    </row>
    <row r="121" ht="17.1" customHeight="1" spans="1:8">
      <c r="A121" s="95" t="s">
        <v>3220</v>
      </c>
      <c r="B121" s="193">
        <v>0</v>
      </c>
      <c r="C121" s="193">
        <v>0</v>
      </c>
      <c r="D121" s="92">
        <v>0</v>
      </c>
      <c r="E121" s="5">
        <v>0</v>
      </c>
      <c r="F121" s="93">
        <v>0</v>
      </c>
      <c r="G121" s="5">
        <v>0</v>
      </c>
      <c r="H121" s="5">
        <v>0</v>
      </c>
    </row>
    <row r="122" ht="17.25" customHeight="1" spans="1:8">
      <c r="A122" s="95" t="s">
        <v>1491</v>
      </c>
      <c r="B122" s="193">
        <v>1757</v>
      </c>
      <c r="C122" s="193">
        <v>1469</v>
      </c>
      <c r="D122" s="92">
        <v>288</v>
      </c>
      <c r="E122" s="5">
        <v>288</v>
      </c>
      <c r="F122" s="93">
        <v>0</v>
      </c>
      <c r="G122" s="5">
        <v>0</v>
      </c>
      <c r="H122" s="5">
        <v>0</v>
      </c>
    </row>
    <row r="123" ht="17.25" customHeight="1" spans="1:8">
      <c r="A123" s="95" t="s">
        <v>1516</v>
      </c>
      <c r="B123" s="193">
        <v>0</v>
      </c>
      <c r="C123" s="193">
        <v>0</v>
      </c>
      <c r="D123" s="92">
        <v>0</v>
      </c>
      <c r="E123" s="5">
        <v>0</v>
      </c>
      <c r="F123" s="93">
        <v>20000</v>
      </c>
      <c r="G123" s="5">
        <v>0</v>
      </c>
      <c r="H123" s="5">
        <v>0</v>
      </c>
    </row>
    <row r="124" ht="17.25" customHeight="1" spans="1:8">
      <c r="A124" s="235" t="s">
        <v>1528</v>
      </c>
      <c r="B124" s="193">
        <v>934</v>
      </c>
      <c r="C124" s="193">
        <v>934</v>
      </c>
      <c r="D124" s="92">
        <v>0</v>
      </c>
      <c r="E124" s="5">
        <v>0</v>
      </c>
      <c r="F124" s="93">
        <v>0</v>
      </c>
      <c r="G124" s="5">
        <v>0</v>
      </c>
      <c r="H124" s="5">
        <v>0</v>
      </c>
    </row>
    <row r="125" ht="17.25" customHeight="1" spans="1:8">
      <c r="A125" s="95" t="s">
        <v>3690</v>
      </c>
      <c r="B125" s="193">
        <v>7682</v>
      </c>
      <c r="C125" s="193">
        <v>6960</v>
      </c>
      <c r="D125" s="92">
        <v>1065</v>
      </c>
      <c r="E125" s="5">
        <v>2951</v>
      </c>
      <c r="F125" s="93">
        <v>30000</v>
      </c>
      <c r="G125" s="5">
        <v>0</v>
      </c>
      <c r="H125" s="5">
        <v>0</v>
      </c>
    </row>
    <row r="126" ht="17.1" customHeight="1" spans="1:8">
      <c r="A126" s="95" t="s">
        <v>1532</v>
      </c>
      <c r="B126" s="193">
        <v>3205</v>
      </c>
      <c r="C126" s="193">
        <v>2944</v>
      </c>
      <c r="D126" s="92">
        <v>458</v>
      </c>
      <c r="E126" s="5">
        <v>759</v>
      </c>
      <c r="F126" s="93">
        <v>0</v>
      </c>
      <c r="G126" s="5">
        <v>0</v>
      </c>
      <c r="H126" s="5">
        <v>0</v>
      </c>
    </row>
    <row r="127" ht="17.1" customHeight="1" spans="1:8">
      <c r="A127" s="91" t="s">
        <v>1553</v>
      </c>
      <c r="B127" s="193">
        <v>494</v>
      </c>
      <c r="C127" s="193">
        <v>438</v>
      </c>
      <c r="D127" s="92">
        <v>176</v>
      </c>
      <c r="E127" s="5">
        <v>1777</v>
      </c>
      <c r="F127" s="93">
        <v>0</v>
      </c>
      <c r="G127" s="5">
        <v>0</v>
      </c>
      <c r="H127" s="5">
        <v>0</v>
      </c>
    </row>
    <row r="128" ht="17.1" customHeight="1" spans="1:8">
      <c r="A128" s="91" t="s">
        <v>1555</v>
      </c>
      <c r="B128" s="193">
        <v>185</v>
      </c>
      <c r="C128" s="193">
        <v>185</v>
      </c>
      <c r="D128" s="92">
        <v>0</v>
      </c>
      <c r="E128" s="5">
        <v>0</v>
      </c>
      <c r="F128" s="93">
        <v>30000</v>
      </c>
      <c r="G128" s="5">
        <v>0</v>
      </c>
      <c r="H128" s="5">
        <v>0</v>
      </c>
    </row>
    <row r="129" ht="17.1" customHeight="1" spans="1:8">
      <c r="A129" s="91" t="s">
        <v>1561</v>
      </c>
      <c r="B129" s="193">
        <v>0</v>
      </c>
      <c r="C129" s="193">
        <v>0</v>
      </c>
      <c r="D129" s="92">
        <v>15</v>
      </c>
      <c r="E129" s="5">
        <v>0</v>
      </c>
      <c r="F129" s="93">
        <v>0</v>
      </c>
      <c r="G129" s="5">
        <v>0</v>
      </c>
      <c r="H129" s="5">
        <v>0</v>
      </c>
    </row>
    <row r="130" ht="17.1" customHeight="1" spans="1:8">
      <c r="A130" s="91" t="s">
        <v>1563</v>
      </c>
      <c r="B130" s="193">
        <v>2857</v>
      </c>
      <c r="C130" s="193">
        <v>2695</v>
      </c>
      <c r="D130" s="92">
        <v>162</v>
      </c>
      <c r="E130" s="5">
        <v>162</v>
      </c>
      <c r="F130" s="93">
        <v>0</v>
      </c>
      <c r="G130" s="5">
        <v>0</v>
      </c>
      <c r="H130" s="5">
        <v>0</v>
      </c>
    </row>
    <row r="131" ht="17.1" customHeight="1" spans="1:8">
      <c r="A131" s="234" t="s">
        <v>1565</v>
      </c>
      <c r="B131" s="193">
        <v>941</v>
      </c>
      <c r="C131" s="193">
        <v>698</v>
      </c>
      <c r="D131" s="92">
        <v>254</v>
      </c>
      <c r="E131" s="5">
        <v>253</v>
      </c>
      <c r="F131" s="93">
        <v>0</v>
      </c>
      <c r="G131" s="5">
        <v>0</v>
      </c>
      <c r="H131" s="5">
        <v>0</v>
      </c>
    </row>
    <row r="132" ht="17.1" customHeight="1" spans="1:8">
      <c r="A132" s="91" t="s">
        <v>3691</v>
      </c>
      <c r="B132" s="193">
        <v>1036701</v>
      </c>
      <c r="C132" s="193">
        <v>780215</v>
      </c>
      <c r="D132" s="92">
        <v>262209</v>
      </c>
      <c r="E132" s="5">
        <v>258888</v>
      </c>
      <c r="F132" s="93">
        <v>63300</v>
      </c>
      <c r="G132" s="5">
        <v>0</v>
      </c>
      <c r="H132" s="5">
        <v>0</v>
      </c>
    </row>
    <row r="133" ht="17.1" customHeight="1" spans="1:8">
      <c r="A133" s="91" t="s">
        <v>1569</v>
      </c>
      <c r="B133" s="193">
        <v>617055</v>
      </c>
      <c r="C133" s="193">
        <v>614793</v>
      </c>
      <c r="D133" s="92">
        <v>3269</v>
      </c>
      <c r="E133" s="5">
        <v>2626</v>
      </c>
      <c r="F133" s="93">
        <v>63300</v>
      </c>
      <c r="G133" s="5">
        <v>0</v>
      </c>
      <c r="H133" s="5">
        <v>0</v>
      </c>
    </row>
    <row r="134" ht="17.1" customHeight="1" spans="1:8">
      <c r="A134" s="91" t="s">
        <v>1623</v>
      </c>
      <c r="B134" s="193">
        <v>93769</v>
      </c>
      <c r="C134" s="193">
        <v>23675</v>
      </c>
      <c r="D134" s="92">
        <v>72083</v>
      </c>
      <c r="E134" s="5">
        <v>71980</v>
      </c>
      <c r="F134" s="93">
        <v>0</v>
      </c>
      <c r="G134" s="5">
        <v>0</v>
      </c>
      <c r="H134" s="5">
        <v>0</v>
      </c>
    </row>
    <row r="135" ht="17.1" customHeight="1" spans="1:8">
      <c r="A135" s="91" t="s">
        <v>1678</v>
      </c>
      <c r="B135" s="193">
        <v>270189</v>
      </c>
      <c r="C135" s="193">
        <v>135161</v>
      </c>
      <c r="D135" s="92">
        <v>137005</v>
      </c>
      <c r="E135" s="5">
        <v>135028</v>
      </c>
      <c r="F135" s="93">
        <v>0</v>
      </c>
      <c r="G135" s="5">
        <v>0</v>
      </c>
      <c r="H135" s="5">
        <v>0</v>
      </c>
    </row>
    <row r="136" ht="17.1" customHeight="1" spans="1:8">
      <c r="A136" s="91" t="s">
        <v>3692</v>
      </c>
      <c r="B136" s="193">
        <v>5848</v>
      </c>
      <c r="C136" s="193">
        <v>5848</v>
      </c>
      <c r="D136" s="92">
        <v>0</v>
      </c>
      <c r="E136" s="5">
        <v>0</v>
      </c>
      <c r="F136" s="93">
        <v>0</v>
      </c>
      <c r="G136" s="5">
        <v>0</v>
      </c>
      <c r="H136" s="5">
        <v>0</v>
      </c>
    </row>
    <row r="137" ht="17.1" customHeight="1" spans="1:8">
      <c r="A137" s="91" t="s">
        <v>1728</v>
      </c>
      <c r="B137" s="193">
        <v>0</v>
      </c>
      <c r="C137" s="193">
        <v>0</v>
      </c>
      <c r="D137" s="92">
        <v>0</v>
      </c>
      <c r="E137" s="5">
        <v>0</v>
      </c>
      <c r="F137" s="93">
        <v>0</v>
      </c>
      <c r="G137" s="5">
        <v>0</v>
      </c>
      <c r="H137" s="5">
        <v>0</v>
      </c>
    </row>
    <row r="138" ht="17.1" customHeight="1" spans="1:8">
      <c r="A138" s="91" t="s">
        <v>1747</v>
      </c>
      <c r="B138" s="193">
        <v>1575</v>
      </c>
      <c r="C138" s="193">
        <v>1575</v>
      </c>
      <c r="D138" s="92">
        <v>0</v>
      </c>
      <c r="E138" s="5">
        <v>0</v>
      </c>
      <c r="F138" s="93">
        <v>0</v>
      </c>
      <c r="G138" s="5">
        <v>0</v>
      </c>
      <c r="H138" s="5">
        <v>0</v>
      </c>
    </row>
    <row r="139" ht="17.1" customHeight="1" spans="1:8">
      <c r="A139" s="91" t="s">
        <v>1766</v>
      </c>
      <c r="B139" s="193">
        <v>3799</v>
      </c>
      <c r="C139" s="193">
        <v>2775</v>
      </c>
      <c r="D139" s="92">
        <v>1382</v>
      </c>
      <c r="E139" s="5">
        <v>1084</v>
      </c>
      <c r="F139" s="93">
        <v>0</v>
      </c>
      <c r="G139" s="5">
        <v>0</v>
      </c>
      <c r="H139" s="5">
        <v>0</v>
      </c>
    </row>
    <row r="140" ht="17.1" customHeight="1" spans="1:8">
      <c r="A140" s="91" t="s">
        <v>1777</v>
      </c>
      <c r="B140" s="193">
        <v>43</v>
      </c>
      <c r="C140" s="193">
        <v>22</v>
      </c>
      <c r="D140" s="92">
        <v>351</v>
      </c>
      <c r="E140" s="5">
        <v>51</v>
      </c>
      <c r="F140" s="93">
        <v>0</v>
      </c>
      <c r="G140" s="5">
        <v>0</v>
      </c>
      <c r="H140" s="5">
        <v>0</v>
      </c>
    </row>
    <row r="141" ht="17.1" customHeight="1" spans="1:8">
      <c r="A141" s="91" t="s">
        <v>1791</v>
      </c>
      <c r="B141" s="193">
        <v>198</v>
      </c>
      <c r="C141" s="193">
        <v>198</v>
      </c>
      <c r="D141" s="92">
        <v>62</v>
      </c>
      <c r="E141" s="5">
        <v>62</v>
      </c>
      <c r="F141" s="93">
        <v>0</v>
      </c>
      <c r="G141" s="5">
        <v>0</v>
      </c>
      <c r="H141" s="5">
        <v>0</v>
      </c>
    </row>
    <row r="142" ht="16.9" customHeight="1" spans="1:8">
      <c r="A142" s="91" t="s">
        <v>1799</v>
      </c>
      <c r="B142" s="193">
        <v>0</v>
      </c>
      <c r="C142" s="193">
        <v>0</v>
      </c>
      <c r="D142" s="92">
        <v>0</v>
      </c>
      <c r="E142" s="5">
        <v>0</v>
      </c>
      <c r="F142" s="93">
        <v>0</v>
      </c>
      <c r="G142" s="5">
        <v>0</v>
      </c>
      <c r="H142" s="5">
        <v>0</v>
      </c>
    </row>
    <row r="143" ht="17.1" customHeight="1" spans="1:8">
      <c r="A143" s="234" t="s">
        <v>1806</v>
      </c>
      <c r="B143" s="193">
        <v>50073</v>
      </c>
      <c r="C143" s="193">
        <v>2016</v>
      </c>
      <c r="D143" s="92">
        <v>48057</v>
      </c>
      <c r="E143" s="5">
        <v>48057</v>
      </c>
      <c r="F143" s="93">
        <v>0</v>
      </c>
      <c r="G143" s="5">
        <v>0</v>
      </c>
      <c r="H143" s="5">
        <v>0</v>
      </c>
    </row>
    <row r="144" ht="17.1" customHeight="1" spans="1:8">
      <c r="A144" s="91" t="s">
        <v>3693</v>
      </c>
      <c r="B144" s="193">
        <v>3091850</v>
      </c>
      <c r="C144" s="193">
        <v>3080936</v>
      </c>
      <c r="D144" s="92">
        <v>11054</v>
      </c>
      <c r="E144" s="5">
        <v>10914</v>
      </c>
      <c r="F144" s="93">
        <v>370000</v>
      </c>
      <c r="G144" s="5">
        <v>0</v>
      </c>
      <c r="H144" s="5">
        <v>0</v>
      </c>
    </row>
    <row r="145" ht="17.1" customHeight="1" spans="1:8">
      <c r="A145" s="91" t="s">
        <v>1812</v>
      </c>
      <c r="B145" s="193">
        <v>1434429</v>
      </c>
      <c r="C145" s="193">
        <v>1424205</v>
      </c>
      <c r="D145" s="92">
        <v>10224</v>
      </c>
      <c r="E145" s="5">
        <v>10224</v>
      </c>
      <c r="F145" s="93">
        <v>180000</v>
      </c>
      <c r="G145" s="5">
        <v>0</v>
      </c>
      <c r="H145" s="5">
        <v>0</v>
      </c>
    </row>
    <row r="146" ht="17.1" customHeight="1" spans="1:8">
      <c r="A146" s="91" t="s">
        <v>1869</v>
      </c>
      <c r="B146" s="193">
        <v>401814</v>
      </c>
      <c r="C146" s="193">
        <v>401736</v>
      </c>
      <c r="D146" s="92">
        <v>78</v>
      </c>
      <c r="E146" s="5">
        <v>78</v>
      </c>
      <c r="F146" s="93">
        <v>190000</v>
      </c>
      <c r="G146" s="5">
        <v>0</v>
      </c>
      <c r="H146" s="5">
        <v>0</v>
      </c>
    </row>
    <row r="147" ht="17.1" customHeight="1" spans="1:8">
      <c r="A147" s="91" t="s">
        <v>1886</v>
      </c>
      <c r="B147" s="193">
        <v>24912</v>
      </c>
      <c r="C147" s="193">
        <v>24912</v>
      </c>
      <c r="D147" s="92">
        <v>0</v>
      </c>
      <c r="E147" s="5">
        <v>0</v>
      </c>
      <c r="F147" s="93">
        <v>0</v>
      </c>
      <c r="G147" s="5">
        <v>0</v>
      </c>
      <c r="H147" s="5">
        <v>0</v>
      </c>
    </row>
    <row r="148" ht="17.1" customHeight="1" spans="1:8">
      <c r="A148" s="91" t="s">
        <v>1903</v>
      </c>
      <c r="B148" s="193">
        <v>55</v>
      </c>
      <c r="C148" s="193">
        <v>46</v>
      </c>
      <c r="D148" s="92">
        <v>9</v>
      </c>
      <c r="E148" s="5">
        <v>9</v>
      </c>
      <c r="F148" s="93">
        <v>0</v>
      </c>
      <c r="G148" s="5">
        <v>0</v>
      </c>
      <c r="H148" s="5">
        <v>0</v>
      </c>
    </row>
    <row r="149" ht="17.1" customHeight="1" spans="1:8">
      <c r="A149" s="91" t="s">
        <v>1913</v>
      </c>
      <c r="B149" s="193">
        <v>300</v>
      </c>
      <c r="C149" s="193">
        <v>300</v>
      </c>
      <c r="D149" s="92">
        <v>0</v>
      </c>
      <c r="E149" s="5">
        <v>0</v>
      </c>
      <c r="F149" s="93">
        <v>0</v>
      </c>
      <c r="G149" s="5">
        <v>0</v>
      </c>
      <c r="H149" s="5">
        <v>0</v>
      </c>
    </row>
    <row r="150" ht="17.1" customHeight="1" spans="1:8">
      <c r="A150" s="91" t="s">
        <v>1923</v>
      </c>
      <c r="B150" s="193">
        <v>1213499</v>
      </c>
      <c r="C150" s="193">
        <v>1212899</v>
      </c>
      <c r="D150" s="92">
        <v>600</v>
      </c>
      <c r="E150" s="5">
        <v>600</v>
      </c>
      <c r="F150" s="93">
        <v>0</v>
      </c>
      <c r="G150" s="5">
        <v>0</v>
      </c>
      <c r="H150" s="5">
        <v>0</v>
      </c>
    </row>
    <row r="151" ht="17.1" customHeight="1" spans="1:8">
      <c r="A151" s="234" t="s">
        <v>1933</v>
      </c>
      <c r="B151" s="193">
        <v>16841</v>
      </c>
      <c r="C151" s="193">
        <v>16838</v>
      </c>
      <c r="D151" s="92">
        <v>143</v>
      </c>
      <c r="E151" s="5">
        <v>3</v>
      </c>
      <c r="F151" s="93">
        <v>0</v>
      </c>
      <c r="G151" s="5">
        <v>0</v>
      </c>
      <c r="H151" s="5">
        <v>0</v>
      </c>
    </row>
    <row r="152" ht="17.25" customHeight="1" spans="1:8">
      <c r="A152" s="91" t="s">
        <v>3694</v>
      </c>
      <c r="B152" s="193">
        <v>299544</v>
      </c>
      <c r="C152" s="193">
        <v>286505</v>
      </c>
      <c r="D152" s="92">
        <v>13544</v>
      </c>
      <c r="E152" s="5">
        <v>13073</v>
      </c>
      <c r="F152" s="93">
        <v>0</v>
      </c>
      <c r="G152" s="5">
        <v>0</v>
      </c>
      <c r="H152" s="5">
        <v>0</v>
      </c>
    </row>
    <row r="153" ht="17.1" customHeight="1" spans="1:8">
      <c r="A153" s="91" t="s">
        <v>1941</v>
      </c>
      <c r="B153" s="193">
        <v>30279</v>
      </c>
      <c r="C153" s="193">
        <v>30279</v>
      </c>
      <c r="D153" s="92">
        <v>0</v>
      </c>
      <c r="E153" s="5">
        <v>0</v>
      </c>
      <c r="F153" s="93">
        <v>0</v>
      </c>
      <c r="G153" s="5">
        <v>0</v>
      </c>
      <c r="H153" s="5">
        <v>0</v>
      </c>
    </row>
    <row r="154" ht="17.1" customHeight="1" spans="1:8">
      <c r="A154" s="91" t="s">
        <v>1958</v>
      </c>
      <c r="B154" s="193">
        <v>14236</v>
      </c>
      <c r="C154" s="193">
        <v>10937</v>
      </c>
      <c r="D154" s="92">
        <v>3299</v>
      </c>
      <c r="E154" s="5">
        <v>3299</v>
      </c>
      <c r="F154" s="93">
        <v>0</v>
      </c>
      <c r="G154" s="5">
        <v>0</v>
      </c>
      <c r="H154" s="5">
        <v>0</v>
      </c>
    </row>
    <row r="155" ht="17.1" customHeight="1" spans="1:8">
      <c r="A155" s="91" t="s">
        <v>1987</v>
      </c>
      <c r="B155" s="193">
        <v>92</v>
      </c>
      <c r="C155" s="193">
        <v>90</v>
      </c>
      <c r="D155" s="92">
        <v>2</v>
      </c>
      <c r="E155" s="5">
        <v>2</v>
      </c>
      <c r="F155" s="93">
        <v>0</v>
      </c>
      <c r="G155" s="5">
        <v>0</v>
      </c>
      <c r="H155" s="5">
        <v>0</v>
      </c>
    </row>
    <row r="156" ht="17.1" customHeight="1" spans="1:8">
      <c r="A156" s="91" t="s">
        <v>1994</v>
      </c>
      <c r="B156" s="193">
        <v>15054</v>
      </c>
      <c r="C156" s="193">
        <v>13730</v>
      </c>
      <c r="D156" s="92">
        <v>1354</v>
      </c>
      <c r="E156" s="5">
        <v>1324</v>
      </c>
      <c r="F156" s="93">
        <v>0</v>
      </c>
      <c r="G156" s="5">
        <v>0</v>
      </c>
      <c r="H156" s="5">
        <v>0</v>
      </c>
    </row>
    <row r="157" ht="17.1" customHeight="1" spans="1:8">
      <c r="A157" s="91" t="s">
        <v>2018</v>
      </c>
      <c r="B157" s="193">
        <v>14201</v>
      </c>
      <c r="C157" s="193">
        <v>6433</v>
      </c>
      <c r="D157" s="92">
        <v>7775</v>
      </c>
      <c r="E157" s="5">
        <v>7775</v>
      </c>
      <c r="F157" s="93">
        <v>0</v>
      </c>
      <c r="G157" s="5">
        <v>0</v>
      </c>
      <c r="H157" s="5">
        <v>0</v>
      </c>
    </row>
    <row r="158" ht="17.1" customHeight="1" spans="1:8">
      <c r="A158" s="91" t="s">
        <v>2031</v>
      </c>
      <c r="B158" s="193">
        <v>2196</v>
      </c>
      <c r="C158" s="193">
        <v>2177</v>
      </c>
      <c r="D158" s="92">
        <v>19</v>
      </c>
      <c r="E158" s="5">
        <v>19</v>
      </c>
      <c r="F158" s="93">
        <v>0</v>
      </c>
      <c r="G158" s="5">
        <v>0</v>
      </c>
      <c r="H158" s="5">
        <v>0</v>
      </c>
    </row>
    <row r="159" ht="17.1" customHeight="1" spans="1:8">
      <c r="A159" s="91" t="s">
        <v>2040</v>
      </c>
      <c r="B159" s="193">
        <v>161722</v>
      </c>
      <c r="C159" s="193">
        <v>161413</v>
      </c>
      <c r="D159" s="92">
        <v>777</v>
      </c>
      <c r="E159" s="5">
        <v>336</v>
      </c>
      <c r="F159" s="93">
        <v>0</v>
      </c>
      <c r="G159" s="5">
        <v>0</v>
      </c>
      <c r="H159" s="5">
        <v>0</v>
      </c>
    </row>
    <row r="160" ht="17.1" customHeight="1" spans="1:8">
      <c r="A160" s="234" t="s">
        <v>2051</v>
      </c>
      <c r="B160" s="193">
        <v>61764</v>
      </c>
      <c r="C160" s="193">
        <v>61446</v>
      </c>
      <c r="D160" s="92">
        <v>318</v>
      </c>
      <c r="E160" s="5">
        <v>318</v>
      </c>
      <c r="F160" s="93">
        <v>0</v>
      </c>
      <c r="G160" s="5">
        <v>0</v>
      </c>
      <c r="H160" s="5">
        <v>0</v>
      </c>
    </row>
    <row r="161" ht="16.5" customHeight="1" spans="1:8">
      <c r="A161" s="91" t="s">
        <v>3695</v>
      </c>
      <c r="B161" s="193">
        <v>60039</v>
      </c>
      <c r="C161" s="193">
        <v>52079</v>
      </c>
      <c r="D161" s="92">
        <v>7987</v>
      </c>
      <c r="E161" s="5">
        <v>7987</v>
      </c>
      <c r="F161" s="93">
        <v>0</v>
      </c>
      <c r="G161" s="5">
        <v>0</v>
      </c>
      <c r="H161" s="5">
        <v>0</v>
      </c>
    </row>
    <row r="162" ht="17.1" customHeight="1" spans="1:8">
      <c r="A162" s="91" t="s">
        <v>2067</v>
      </c>
      <c r="B162" s="193">
        <v>34083</v>
      </c>
      <c r="C162" s="193">
        <v>28693</v>
      </c>
      <c r="D162" s="92">
        <v>5417</v>
      </c>
      <c r="E162" s="5">
        <v>5417</v>
      </c>
      <c r="F162" s="93">
        <v>0</v>
      </c>
      <c r="G162" s="5">
        <v>0</v>
      </c>
      <c r="H162" s="5">
        <v>0</v>
      </c>
    </row>
    <row r="163" ht="17.1" customHeight="1" spans="1:8">
      <c r="A163" s="91" t="s">
        <v>2083</v>
      </c>
      <c r="B163" s="193">
        <v>11256</v>
      </c>
      <c r="C163" s="193">
        <v>9989</v>
      </c>
      <c r="D163" s="92">
        <v>1267</v>
      </c>
      <c r="E163" s="5">
        <v>1267</v>
      </c>
      <c r="F163" s="93">
        <v>0</v>
      </c>
      <c r="G163" s="5">
        <v>0</v>
      </c>
      <c r="H163" s="5">
        <v>0</v>
      </c>
    </row>
    <row r="164" ht="17.1" customHeight="1" spans="1:8">
      <c r="A164" s="91" t="s">
        <v>2094</v>
      </c>
      <c r="B164" s="193">
        <v>13879</v>
      </c>
      <c r="C164" s="193">
        <v>12586</v>
      </c>
      <c r="D164" s="92">
        <v>1293</v>
      </c>
      <c r="E164" s="5">
        <v>1293</v>
      </c>
      <c r="F164" s="93">
        <v>0</v>
      </c>
      <c r="G164" s="5">
        <v>0</v>
      </c>
      <c r="H164" s="5">
        <v>0</v>
      </c>
    </row>
    <row r="165" ht="17.1" customHeight="1" spans="1:8">
      <c r="A165" s="236" t="s">
        <v>2103</v>
      </c>
      <c r="B165" s="193">
        <v>821</v>
      </c>
      <c r="C165" s="193">
        <v>811</v>
      </c>
      <c r="D165" s="92">
        <v>10</v>
      </c>
      <c r="E165" s="5">
        <v>10</v>
      </c>
      <c r="F165" s="93">
        <v>0</v>
      </c>
      <c r="G165" s="5">
        <v>0</v>
      </c>
      <c r="H165" s="5">
        <v>0</v>
      </c>
    </row>
    <row r="166" ht="17.25" customHeight="1" spans="1:8">
      <c r="A166" s="91" t="s">
        <v>3696</v>
      </c>
      <c r="B166" s="193">
        <v>1576</v>
      </c>
      <c r="C166" s="193">
        <v>1264</v>
      </c>
      <c r="D166" s="92">
        <v>312</v>
      </c>
      <c r="E166" s="5">
        <v>312</v>
      </c>
      <c r="F166" s="93">
        <v>0</v>
      </c>
      <c r="G166" s="5">
        <v>0</v>
      </c>
      <c r="H166" s="5">
        <v>0</v>
      </c>
    </row>
    <row r="167" ht="17.1" customHeight="1" spans="1:8">
      <c r="A167" s="91" t="s">
        <v>2110</v>
      </c>
      <c r="B167" s="193">
        <v>312</v>
      </c>
      <c r="C167" s="193">
        <v>0</v>
      </c>
      <c r="D167" s="92">
        <v>312</v>
      </c>
      <c r="E167" s="5">
        <v>312</v>
      </c>
      <c r="F167" s="93">
        <v>0</v>
      </c>
      <c r="G167" s="5">
        <v>0</v>
      </c>
      <c r="H167" s="5">
        <v>0</v>
      </c>
    </row>
    <row r="168" ht="17.1" customHeight="1" spans="1:8">
      <c r="A168" s="91" t="s">
        <v>2111</v>
      </c>
      <c r="B168" s="193">
        <v>50</v>
      </c>
      <c r="C168" s="193">
        <v>50</v>
      </c>
      <c r="D168" s="92">
        <v>0</v>
      </c>
      <c r="E168" s="5">
        <v>0</v>
      </c>
      <c r="F168" s="93">
        <v>0</v>
      </c>
      <c r="G168" s="5">
        <v>0</v>
      </c>
      <c r="H168" s="5">
        <v>0</v>
      </c>
    </row>
    <row r="169" ht="17.1" customHeight="1" spans="1:8">
      <c r="A169" s="94" t="s">
        <v>2111</v>
      </c>
      <c r="B169" s="193">
        <v>0</v>
      </c>
      <c r="C169" s="193">
        <v>0</v>
      </c>
      <c r="D169" s="92">
        <v>0</v>
      </c>
      <c r="E169" s="5">
        <v>0</v>
      </c>
      <c r="F169" s="93">
        <v>0</v>
      </c>
      <c r="G169" s="5">
        <v>0</v>
      </c>
      <c r="H169" s="5">
        <v>0</v>
      </c>
    </row>
    <row r="170" ht="17.1" customHeight="1" spans="1:8">
      <c r="A170" s="91" t="s">
        <v>3697</v>
      </c>
      <c r="B170" s="193">
        <v>0</v>
      </c>
      <c r="C170" s="193">
        <v>0</v>
      </c>
      <c r="D170" s="92">
        <v>0</v>
      </c>
      <c r="E170" s="5">
        <v>0</v>
      </c>
      <c r="F170" s="93">
        <v>0</v>
      </c>
      <c r="G170" s="5">
        <v>0</v>
      </c>
      <c r="H170" s="5">
        <v>0</v>
      </c>
    </row>
    <row r="171" ht="17.1" customHeight="1" spans="1:8">
      <c r="A171" s="234" t="s">
        <v>2113</v>
      </c>
      <c r="B171" s="193">
        <v>1214</v>
      </c>
      <c r="C171" s="193">
        <v>1214</v>
      </c>
      <c r="D171" s="92">
        <v>0</v>
      </c>
      <c r="E171" s="5">
        <v>0</v>
      </c>
      <c r="F171" s="93">
        <v>0</v>
      </c>
      <c r="G171" s="5">
        <v>0</v>
      </c>
      <c r="H171" s="5">
        <v>0</v>
      </c>
    </row>
    <row r="172" ht="17.1" customHeight="1" spans="1:8">
      <c r="A172" s="91" t="s">
        <v>2127</v>
      </c>
      <c r="B172" s="193">
        <v>300</v>
      </c>
      <c r="C172" s="193">
        <v>300</v>
      </c>
      <c r="D172" s="92">
        <v>0</v>
      </c>
      <c r="E172" s="5">
        <v>0</v>
      </c>
      <c r="F172" s="93">
        <v>0</v>
      </c>
      <c r="G172" s="5">
        <v>0</v>
      </c>
      <c r="H172" s="5">
        <v>0</v>
      </c>
    </row>
    <row r="173" ht="17.1" customHeight="1" spans="1:8">
      <c r="A173" s="91" t="s">
        <v>2117</v>
      </c>
      <c r="B173" s="193">
        <v>0</v>
      </c>
      <c r="C173" s="193">
        <v>0</v>
      </c>
      <c r="D173" s="92">
        <v>0</v>
      </c>
      <c r="E173" s="5">
        <v>0</v>
      </c>
      <c r="F173" s="93">
        <v>0</v>
      </c>
      <c r="G173" s="5">
        <v>0</v>
      </c>
      <c r="H173" s="5">
        <v>0</v>
      </c>
    </row>
    <row r="174" ht="17.1" customHeight="1" spans="1:8">
      <c r="A174" s="91" t="s">
        <v>2119</v>
      </c>
      <c r="B174" s="193">
        <v>0</v>
      </c>
      <c r="C174" s="193">
        <v>0</v>
      </c>
      <c r="D174" s="92">
        <v>0</v>
      </c>
      <c r="E174" s="5">
        <v>0</v>
      </c>
      <c r="F174" s="93">
        <v>0</v>
      </c>
      <c r="G174" s="5">
        <v>0</v>
      </c>
      <c r="H174" s="5">
        <v>0</v>
      </c>
    </row>
    <row r="175" ht="17.1" customHeight="1" spans="1:8">
      <c r="A175" s="91" t="s">
        <v>2121</v>
      </c>
      <c r="B175" s="193">
        <v>0</v>
      </c>
      <c r="C175" s="193">
        <v>0</v>
      </c>
      <c r="D175" s="92">
        <v>0</v>
      </c>
      <c r="E175" s="5">
        <v>0</v>
      </c>
      <c r="F175" s="93">
        <v>0</v>
      </c>
      <c r="G175" s="5">
        <v>0</v>
      </c>
      <c r="H175" s="5">
        <v>0</v>
      </c>
    </row>
    <row r="176" ht="17.1" customHeight="1" spans="1:8">
      <c r="A176" s="91" t="s">
        <v>2123</v>
      </c>
      <c r="B176" s="193">
        <v>0</v>
      </c>
      <c r="C176" s="193">
        <v>0</v>
      </c>
      <c r="D176" s="92">
        <v>0</v>
      </c>
      <c r="E176" s="5">
        <v>0</v>
      </c>
      <c r="F176" s="93">
        <v>0</v>
      </c>
      <c r="G176" s="5">
        <v>0</v>
      </c>
      <c r="H176" s="5">
        <v>0</v>
      </c>
    </row>
    <row r="177" ht="17.1" customHeight="1" spans="1:8">
      <c r="A177" s="91" t="s">
        <v>2125</v>
      </c>
      <c r="B177" s="193">
        <v>0</v>
      </c>
      <c r="C177" s="193">
        <v>0</v>
      </c>
      <c r="D177" s="92">
        <v>0</v>
      </c>
      <c r="E177" s="5">
        <v>0</v>
      </c>
      <c r="F177" s="93">
        <v>0</v>
      </c>
      <c r="G177" s="5">
        <v>0</v>
      </c>
      <c r="H177" s="5">
        <v>0</v>
      </c>
    </row>
    <row r="178" ht="17.1" customHeight="1" spans="1:8">
      <c r="A178" s="91" t="s">
        <v>1569</v>
      </c>
      <c r="B178" s="193">
        <v>0</v>
      </c>
      <c r="C178" s="193">
        <v>0</v>
      </c>
      <c r="D178" s="92">
        <v>0</v>
      </c>
      <c r="E178" s="5">
        <v>0</v>
      </c>
      <c r="F178" s="93">
        <v>0</v>
      </c>
      <c r="G178" s="5">
        <v>0</v>
      </c>
      <c r="H178" s="5">
        <v>0</v>
      </c>
    </row>
    <row r="179" ht="17.1" customHeight="1" spans="1:8">
      <c r="A179" s="91" t="s">
        <v>2129</v>
      </c>
      <c r="B179" s="193">
        <v>0</v>
      </c>
      <c r="C179" s="193">
        <v>0</v>
      </c>
      <c r="D179" s="92">
        <v>0</v>
      </c>
      <c r="E179" s="5">
        <v>0</v>
      </c>
      <c r="F179" s="93">
        <v>0</v>
      </c>
      <c r="G179" s="5">
        <v>0</v>
      </c>
      <c r="H179" s="5">
        <v>0</v>
      </c>
    </row>
    <row r="180" ht="17.1" customHeight="1" spans="1:8">
      <c r="A180" s="91" t="s">
        <v>2131</v>
      </c>
      <c r="B180" s="193">
        <v>0</v>
      </c>
      <c r="C180" s="193">
        <v>0</v>
      </c>
      <c r="D180" s="92">
        <v>0</v>
      </c>
      <c r="E180" s="5">
        <v>0</v>
      </c>
      <c r="F180" s="93">
        <v>0</v>
      </c>
      <c r="G180" s="5">
        <v>0</v>
      </c>
      <c r="H180" s="5">
        <v>0</v>
      </c>
    </row>
    <row r="181" ht="17.1" customHeight="1" spans="1:8">
      <c r="A181" s="234" t="s">
        <v>3698</v>
      </c>
      <c r="B181" s="193">
        <v>300</v>
      </c>
      <c r="C181" s="193">
        <v>300</v>
      </c>
      <c r="D181" s="92">
        <v>0</v>
      </c>
      <c r="E181" s="5">
        <v>0</v>
      </c>
      <c r="F181" s="93">
        <v>0</v>
      </c>
      <c r="G181" s="5">
        <v>0</v>
      </c>
      <c r="H181" s="5">
        <v>0</v>
      </c>
    </row>
    <row r="182" ht="17.1" customHeight="1" spans="1:8">
      <c r="A182" s="91" t="s">
        <v>3699</v>
      </c>
      <c r="B182" s="193">
        <v>258621</v>
      </c>
      <c r="C182" s="193">
        <v>78591</v>
      </c>
      <c r="D182" s="92">
        <v>154727</v>
      </c>
      <c r="E182" s="5">
        <v>180910</v>
      </c>
      <c r="F182" s="93">
        <v>0</v>
      </c>
      <c r="G182" s="5">
        <v>0</v>
      </c>
      <c r="H182" s="5">
        <v>0</v>
      </c>
    </row>
    <row r="183" ht="17.1" customHeight="1" spans="1:8">
      <c r="A183" s="91" t="s">
        <v>2137</v>
      </c>
      <c r="B183" s="193">
        <v>110797</v>
      </c>
      <c r="C183" s="193">
        <v>49316</v>
      </c>
      <c r="D183" s="92">
        <v>62038</v>
      </c>
      <c r="E183" s="5">
        <v>62161</v>
      </c>
      <c r="F183" s="93">
        <v>0</v>
      </c>
      <c r="G183" s="5">
        <v>0</v>
      </c>
      <c r="H183" s="5">
        <v>0</v>
      </c>
    </row>
    <row r="184" ht="17.1" customHeight="1" spans="1:8">
      <c r="A184" s="91" t="s">
        <v>3700</v>
      </c>
      <c r="B184" s="193">
        <v>4928</v>
      </c>
      <c r="C184" s="193">
        <v>4928</v>
      </c>
      <c r="D184" s="92">
        <v>143</v>
      </c>
      <c r="E184" s="5">
        <v>143</v>
      </c>
      <c r="F184" s="93">
        <v>0</v>
      </c>
      <c r="G184" s="5">
        <v>0</v>
      </c>
      <c r="H184" s="5">
        <v>0</v>
      </c>
    </row>
    <row r="185" ht="17.1" customHeight="1" spans="1:8">
      <c r="A185" s="95" t="s">
        <v>2175</v>
      </c>
      <c r="B185" s="193">
        <v>0</v>
      </c>
      <c r="C185" s="193">
        <v>0</v>
      </c>
      <c r="D185" s="92">
        <v>0</v>
      </c>
      <c r="E185" s="5">
        <v>0</v>
      </c>
      <c r="F185" s="93">
        <v>0</v>
      </c>
      <c r="G185" s="5">
        <v>0</v>
      </c>
      <c r="H185" s="5">
        <v>0</v>
      </c>
    </row>
    <row r="186" ht="17.1" customHeight="1" spans="1:8">
      <c r="A186" s="91" t="s">
        <v>3701</v>
      </c>
      <c r="B186" s="193">
        <v>0</v>
      </c>
      <c r="C186" s="193">
        <v>0</v>
      </c>
      <c r="D186" s="92">
        <v>0</v>
      </c>
      <c r="E186" s="5">
        <v>0</v>
      </c>
      <c r="F186" s="93">
        <v>0</v>
      </c>
      <c r="G186" s="5">
        <v>0</v>
      </c>
      <c r="H186" s="5">
        <v>0</v>
      </c>
    </row>
    <row r="187" ht="17.1" customHeight="1" spans="1:8">
      <c r="A187" s="91" t="s">
        <v>2211</v>
      </c>
      <c r="B187" s="193">
        <v>16159</v>
      </c>
      <c r="C187" s="193">
        <v>10501</v>
      </c>
      <c r="D187" s="92">
        <v>5658</v>
      </c>
      <c r="E187" s="5">
        <v>5658</v>
      </c>
      <c r="F187" s="93">
        <v>0</v>
      </c>
      <c r="G187" s="5">
        <v>0</v>
      </c>
      <c r="H187" s="5">
        <v>0</v>
      </c>
    </row>
    <row r="188" ht="17.1" customHeight="1" spans="1:8">
      <c r="A188" s="91" t="s">
        <v>2225</v>
      </c>
      <c r="B188" s="193">
        <v>14902</v>
      </c>
      <c r="C188" s="193">
        <v>14875</v>
      </c>
      <c r="D188" s="92">
        <v>27</v>
      </c>
      <c r="E188" s="5">
        <v>227</v>
      </c>
      <c r="F188" s="93">
        <v>0</v>
      </c>
      <c r="G188" s="5">
        <v>0</v>
      </c>
      <c r="H188" s="5">
        <v>0</v>
      </c>
    </row>
    <row r="189" ht="17.1" customHeight="1" spans="1:8">
      <c r="A189" s="91" t="s">
        <v>2248</v>
      </c>
      <c r="B189" s="193">
        <v>3893</v>
      </c>
      <c r="C189" s="193">
        <v>3893</v>
      </c>
      <c r="D189" s="92">
        <v>0</v>
      </c>
      <c r="E189" s="5">
        <v>0</v>
      </c>
      <c r="F189" s="93">
        <v>0</v>
      </c>
      <c r="G189" s="5">
        <v>0</v>
      </c>
      <c r="H189" s="5">
        <v>0</v>
      </c>
    </row>
    <row r="190" ht="17.1" customHeight="1" spans="1:8">
      <c r="A190" s="234" t="s">
        <v>2277</v>
      </c>
      <c r="B190" s="193">
        <v>112870</v>
      </c>
      <c r="C190" s="193">
        <v>6</v>
      </c>
      <c r="D190" s="92">
        <v>87004</v>
      </c>
      <c r="E190" s="5">
        <v>112864</v>
      </c>
      <c r="F190" s="93">
        <v>0</v>
      </c>
      <c r="G190" s="5">
        <v>0</v>
      </c>
      <c r="H190" s="5">
        <v>0</v>
      </c>
    </row>
    <row r="191" ht="17.1" customHeight="1" spans="1:8">
      <c r="A191" s="91" t="s">
        <v>3702</v>
      </c>
      <c r="B191" s="193">
        <v>64566</v>
      </c>
      <c r="C191" s="193">
        <v>61260</v>
      </c>
      <c r="D191" s="92">
        <v>3309</v>
      </c>
      <c r="E191" s="5">
        <v>3309</v>
      </c>
      <c r="F191" s="93">
        <v>136700</v>
      </c>
      <c r="G191" s="5">
        <v>0</v>
      </c>
      <c r="H191" s="5">
        <v>0</v>
      </c>
    </row>
    <row r="192" ht="17.1" customHeight="1" spans="1:8">
      <c r="A192" s="91" t="s">
        <v>2281</v>
      </c>
      <c r="B192" s="193">
        <v>8780</v>
      </c>
      <c r="C192" s="193">
        <v>6082</v>
      </c>
      <c r="D192" s="92">
        <v>2698</v>
      </c>
      <c r="E192" s="5">
        <v>2698</v>
      </c>
      <c r="F192" s="93">
        <v>136700</v>
      </c>
      <c r="G192" s="5">
        <v>0</v>
      </c>
      <c r="H192" s="5">
        <v>0</v>
      </c>
    </row>
    <row r="193" ht="17.1" customHeight="1" spans="1:8">
      <c r="A193" s="91" t="s">
        <v>2299</v>
      </c>
      <c r="B193" s="193">
        <v>55786</v>
      </c>
      <c r="C193" s="193">
        <v>55178</v>
      </c>
      <c r="D193" s="92">
        <v>611</v>
      </c>
      <c r="E193" s="5">
        <v>611</v>
      </c>
      <c r="F193" s="93">
        <v>0</v>
      </c>
      <c r="G193" s="5">
        <v>0</v>
      </c>
      <c r="H193" s="5">
        <v>0</v>
      </c>
    </row>
    <row r="194" ht="17.1" customHeight="1" spans="1:8">
      <c r="A194" s="91" t="s">
        <v>2307</v>
      </c>
      <c r="B194" s="193">
        <v>0</v>
      </c>
      <c r="C194" s="193">
        <v>0</v>
      </c>
      <c r="D194" s="99">
        <v>0</v>
      </c>
      <c r="E194" s="100">
        <v>0</v>
      </c>
      <c r="F194" s="101">
        <v>0</v>
      </c>
      <c r="G194" s="100">
        <v>0</v>
      </c>
      <c r="H194" s="100">
        <v>0</v>
      </c>
    </row>
    <row r="195" ht="17.1" customHeight="1" spans="1:8">
      <c r="A195" s="91" t="s">
        <v>3703</v>
      </c>
      <c r="B195" s="193">
        <v>68197</v>
      </c>
      <c r="C195" s="237">
        <v>68097</v>
      </c>
      <c r="D195" s="5">
        <v>163</v>
      </c>
      <c r="E195" s="5">
        <v>100</v>
      </c>
      <c r="F195" s="5">
        <v>0</v>
      </c>
      <c r="G195" s="5">
        <v>0</v>
      </c>
      <c r="H195" s="5">
        <v>0</v>
      </c>
    </row>
    <row r="196" ht="17.1" customHeight="1" spans="1:8">
      <c r="A196" s="91" t="s">
        <v>2315</v>
      </c>
      <c r="B196" s="193">
        <v>57782</v>
      </c>
      <c r="C196" s="237">
        <v>57782</v>
      </c>
      <c r="D196" s="5">
        <v>63</v>
      </c>
      <c r="E196" s="5">
        <v>0</v>
      </c>
      <c r="F196" s="5">
        <v>0</v>
      </c>
      <c r="G196" s="5">
        <v>0</v>
      </c>
      <c r="H196" s="5">
        <v>0</v>
      </c>
    </row>
    <row r="197" ht="17.1" customHeight="1" spans="1:8">
      <c r="A197" s="91" t="s">
        <v>2341</v>
      </c>
      <c r="B197" s="193">
        <v>0</v>
      </c>
      <c r="C197" s="237">
        <v>0</v>
      </c>
      <c r="D197" s="5">
        <v>0</v>
      </c>
      <c r="E197" s="5">
        <v>0</v>
      </c>
      <c r="F197" s="5">
        <v>0</v>
      </c>
      <c r="G197" s="5">
        <v>0</v>
      </c>
      <c r="H197" s="5">
        <v>0</v>
      </c>
    </row>
    <row r="198" ht="17.1" customHeight="1" spans="1:8">
      <c r="A198" s="91" t="s">
        <v>2365</v>
      </c>
      <c r="B198" s="193">
        <v>0</v>
      </c>
      <c r="C198" s="238">
        <v>0</v>
      </c>
      <c r="D198" s="5">
        <v>0</v>
      </c>
      <c r="E198" s="5">
        <v>0</v>
      </c>
      <c r="F198" s="5">
        <v>0</v>
      </c>
      <c r="G198" s="5">
        <v>0</v>
      </c>
      <c r="H198" s="5">
        <v>0</v>
      </c>
    </row>
    <row r="199" ht="17.1" customHeight="1" spans="1:8">
      <c r="A199" s="91" t="s">
        <v>2377</v>
      </c>
      <c r="B199" s="237">
        <v>3763</v>
      </c>
      <c r="C199" s="237">
        <v>3663</v>
      </c>
      <c r="D199" s="5">
        <v>100</v>
      </c>
      <c r="E199" s="5">
        <v>100</v>
      </c>
      <c r="F199" s="5">
        <v>0</v>
      </c>
      <c r="G199" s="5">
        <v>0</v>
      </c>
      <c r="H199" s="5">
        <v>0</v>
      </c>
    </row>
    <row r="200" ht="17.1" customHeight="1" spans="1:8">
      <c r="A200" s="91" t="s">
        <v>2389</v>
      </c>
      <c r="B200" s="237">
        <v>6652</v>
      </c>
      <c r="C200" s="237">
        <v>6652</v>
      </c>
      <c r="D200" s="5">
        <v>0</v>
      </c>
      <c r="E200" s="5">
        <v>0</v>
      </c>
      <c r="F200" s="5">
        <v>0</v>
      </c>
      <c r="G200" s="5">
        <v>0</v>
      </c>
      <c r="H200" s="5">
        <v>0</v>
      </c>
    </row>
    <row r="201" ht="17.1" customHeight="1" spans="1:8">
      <c r="A201" s="91"/>
      <c r="B201" s="193">
        <v>0</v>
      </c>
      <c r="C201" s="239">
        <v>0</v>
      </c>
      <c r="D201" s="5">
        <v>0</v>
      </c>
      <c r="E201" s="5">
        <v>0</v>
      </c>
      <c r="F201" s="5">
        <v>0</v>
      </c>
      <c r="G201" s="5">
        <v>0</v>
      </c>
      <c r="H201" s="5">
        <v>0</v>
      </c>
    </row>
    <row r="202" ht="17.1" customHeight="1" spans="1:8">
      <c r="A202" s="91" t="s">
        <v>2413</v>
      </c>
      <c r="B202" s="193"/>
      <c r="C202" s="237">
        <v>42821</v>
      </c>
      <c r="D202" s="5">
        <v>24195</v>
      </c>
      <c r="E202" s="5">
        <v>29387</v>
      </c>
      <c r="F202" s="5">
        <v>127000</v>
      </c>
      <c r="G202" s="5">
        <v>0</v>
      </c>
      <c r="H202" s="5">
        <v>0</v>
      </c>
    </row>
    <row r="203" ht="17.1" customHeight="1" spans="1:8">
      <c r="A203" s="91" t="s">
        <v>2429</v>
      </c>
      <c r="B203" s="193">
        <v>0</v>
      </c>
      <c r="C203" s="237">
        <v>0</v>
      </c>
      <c r="D203" s="5">
        <v>0</v>
      </c>
      <c r="E203" s="5">
        <v>0</v>
      </c>
      <c r="F203" s="5">
        <v>0</v>
      </c>
      <c r="G203" s="5">
        <v>0</v>
      </c>
      <c r="H203" s="5">
        <v>0</v>
      </c>
    </row>
    <row r="204" ht="17.1" customHeight="1" spans="1:8">
      <c r="A204" s="56" t="s">
        <v>2427</v>
      </c>
      <c r="B204" s="193">
        <v>67011</v>
      </c>
      <c r="C204" s="237">
        <v>42821</v>
      </c>
      <c r="D204" s="5"/>
      <c r="E204" s="5"/>
      <c r="F204" s="5"/>
      <c r="G204" s="5"/>
      <c r="H204" s="5"/>
    </row>
    <row r="205" ht="17.1" customHeight="1" spans="1:8">
      <c r="A205" s="51" t="s">
        <v>2133</v>
      </c>
      <c r="B205" s="193">
        <v>50000</v>
      </c>
      <c r="C205" s="237">
        <v>50000</v>
      </c>
      <c r="D205" s="5">
        <v>24195</v>
      </c>
      <c r="E205" s="5">
        <v>29387</v>
      </c>
      <c r="F205" s="5">
        <v>127000</v>
      </c>
      <c r="G205" s="5">
        <v>0</v>
      </c>
      <c r="H205" s="5">
        <v>0</v>
      </c>
    </row>
    <row r="206" ht="17.1" customHeight="1" spans="1:8">
      <c r="A206" s="56" t="s">
        <v>2415</v>
      </c>
      <c r="B206" s="193">
        <v>53482</v>
      </c>
      <c r="C206" s="237">
        <v>50000</v>
      </c>
      <c r="D206" s="5">
        <v>0</v>
      </c>
      <c r="E206" s="5">
        <v>0</v>
      </c>
      <c r="F206" s="5">
        <v>0</v>
      </c>
      <c r="G206" s="5">
        <v>0</v>
      </c>
      <c r="H206" s="5">
        <v>0</v>
      </c>
    </row>
    <row r="207" ht="17.1" customHeight="1" spans="1:8">
      <c r="A207" s="91" t="s">
        <v>3704</v>
      </c>
      <c r="B207" s="193">
        <v>3482</v>
      </c>
      <c r="C207" s="237">
        <v>3482</v>
      </c>
      <c r="D207" s="5">
        <v>0</v>
      </c>
      <c r="E207" s="5">
        <v>0</v>
      </c>
      <c r="F207" s="5">
        <v>0</v>
      </c>
      <c r="G207" s="5">
        <v>0</v>
      </c>
      <c r="H207" s="5">
        <v>0</v>
      </c>
    </row>
    <row r="208" ht="17.1" customHeight="1" spans="1:8">
      <c r="A208" s="91" t="s">
        <v>3705</v>
      </c>
      <c r="B208" s="193">
        <v>3482</v>
      </c>
      <c r="C208" s="237">
        <v>3482</v>
      </c>
      <c r="D208" s="5">
        <v>0</v>
      </c>
      <c r="E208" s="5">
        <v>0</v>
      </c>
      <c r="F208" s="5">
        <v>0</v>
      </c>
      <c r="G208" s="5">
        <v>0</v>
      </c>
      <c r="H208" s="5">
        <v>0</v>
      </c>
    </row>
    <row r="209" ht="17.1" customHeight="1" spans="1:8">
      <c r="A209" s="91" t="s">
        <v>3706</v>
      </c>
      <c r="B209" s="5">
        <v>3482</v>
      </c>
      <c r="C209" s="92">
        <v>3482</v>
      </c>
      <c r="D209" s="5">
        <v>0</v>
      </c>
      <c r="E209" s="5">
        <v>0</v>
      </c>
      <c r="F209" s="5">
        <v>0</v>
      </c>
      <c r="G209" s="5">
        <v>0</v>
      </c>
      <c r="H209" s="5">
        <v>0</v>
      </c>
    </row>
    <row r="210" hidden="1" customHeight="1" spans="1:8">
      <c r="A210" s="98"/>
      <c r="B210" s="104"/>
      <c r="C210" s="105"/>
      <c r="D210" s="104"/>
      <c r="E210" s="104"/>
      <c r="F210" s="104"/>
      <c r="G210" s="104"/>
      <c r="H210" s="104"/>
    </row>
    <row r="211" hidden="1" customHeight="1" spans="1:8">
      <c r="A211" s="98"/>
      <c r="B211" s="104"/>
      <c r="C211" s="105"/>
      <c r="D211" s="104"/>
      <c r="E211" s="104"/>
      <c r="F211" s="104"/>
      <c r="G211" s="104"/>
      <c r="H211" s="104"/>
    </row>
    <row r="212" hidden="1" customHeight="1" spans="1:8">
      <c r="A212" s="98"/>
      <c r="B212" s="104"/>
      <c r="C212" s="105"/>
      <c r="D212" s="104"/>
      <c r="E212" s="104"/>
      <c r="F212" s="104"/>
      <c r="G212" s="104"/>
      <c r="H212" s="104"/>
    </row>
    <row r="213" hidden="1" customHeight="1" spans="1:8">
      <c r="A213" s="98"/>
      <c r="B213" s="104"/>
      <c r="C213" s="105"/>
      <c r="D213" s="104"/>
      <c r="E213" s="104"/>
      <c r="F213" s="104"/>
      <c r="G213" s="104"/>
      <c r="H213" s="104"/>
    </row>
    <row r="214" hidden="1" customHeight="1" spans="1:8">
      <c r="A214" s="98"/>
      <c r="B214" s="104"/>
      <c r="C214" s="105"/>
      <c r="D214" s="104"/>
      <c r="E214" s="104"/>
      <c r="F214" s="104"/>
      <c r="G214" s="104"/>
      <c r="H214" s="104"/>
    </row>
    <row r="215" hidden="1" customHeight="1" spans="1:8">
      <c r="A215" s="98"/>
      <c r="B215" s="104"/>
      <c r="C215" s="105"/>
      <c r="D215" s="104"/>
      <c r="E215" s="104"/>
      <c r="F215" s="104"/>
      <c r="G215" s="104"/>
      <c r="H215" s="104"/>
    </row>
    <row r="216" hidden="1" customHeight="1" spans="1:8">
      <c r="A216" s="98"/>
      <c r="B216" s="104"/>
      <c r="C216" s="105"/>
      <c r="D216" s="104"/>
      <c r="E216" s="104"/>
      <c r="F216" s="104"/>
      <c r="G216" s="104"/>
      <c r="H216" s="104"/>
    </row>
    <row r="217" hidden="1" customHeight="1" spans="1:8">
      <c r="A217" s="98"/>
      <c r="B217" s="104"/>
      <c r="C217" s="105"/>
      <c r="D217" s="104"/>
      <c r="E217" s="104"/>
      <c r="F217" s="104"/>
      <c r="G217" s="104"/>
      <c r="H217" s="104"/>
    </row>
    <row r="218" hidden="1" customHeight="1" spans="1:8">
      <c r="A218" s="98"/>
      <c r="B218" s="104"/>
      <c r="C218" s="105"/>
      <c r="D218" s="104"/>
      <c r="E218" s="104"/>
      <c r="F218" s="104"/>
      <c r="G218" s="104"/>
      <c r="H218" s="104"/>
    </row>
    <row r="219" hidden="1" customHeight="1" spans="1:8">
      <c r="A219" s="98"/>
      <c r="B219" s="104"/>
      <c r="C219" s="105"/>
      <c r="D219" s="104"/>
      <c r="E219" s="104"/>
      <c r="F219" s="104"/>
      <c r="G219" s="104"/>
      <c r="H219" s="104"/>
    </row>
    <row r="220" hidden="1" customHeight="1" spans="1:8">
      <c r="A220" s="98"/>
      <c r="B220" s="104"/>
      <c r="C220" s="105"/>
      <c r="D220" s="104"/>
      <c r="E220" s="104"/>
      <c r="F220" s="104"/>
      <c r="G220" s="104"/>
      <c r="H220" s="104"/>
    </row>
    <row r="221" hidden="1" customHeight="1" spans="1:8">
      <c r="A221" s="98"/>
      <c r="B221" s="104"/>
      <c r="C221" s="105"/>
      <c r="D221" s="104"/>
      <c r="E221" s="104"/>
      <c r="F221" s="104"/>
      <c r="G221" s="104"/>
      <c r="H221" s="104"/>
    </row>
    <row r="222" hidden="1" customHeight="1" spans="1:8">
      <c r="A222" s="98"/>
      <c r="B222" s="104"/>
      <c r="C222" s="105"/>
      <c r="D222" s="104"/>
      <c r="E222" s="104"/>
      <c r="F222" s="104"/>
      <c r="G222" s="104"/>
      <c r="H222" s="104"/>
    </row>
    <row r="223" hidden="1" customHeight="1" spans="1:8">
      <c r="A223" s="98"/>
      <c r="B223" s="104"/>
      <c r="C223" s="105"/>
      <c r="D223" s="104"/>
      <c r="E223" s="104"/>
      <c r="F223" s="104"/>
      <c r="G223" s="104"/>
      <c r="H223" s="104"/>
    </row>
    <row r="224" hidden="1" customHeight="1" spans="1:8">
      <c r="A224" s="98"/>
      <c r="B224" s="104"/>
      <c r="C224" s="105"/>
      <c r="D224" s="104"/>
      <c r="E224" s="104"/>
      <c r="F224" s="104"/>
      <c r="G224" s="104"/>
      <c r="H224" s="104"/>
    </row>
    <row r="225" hidden="1" customHeight="1" spans="1:8">
      <c r="A225" s="98"/>
      <c r="B225" s="104"/>
      <c r="C225" s="105"/>
      <c r="D225" s="104"/>
      <c r="E225" s="104"/>
      <c r="F225" s="104"/>
      <c r="G225" s="104"/>
      <c r="H225" s="104"/>
    </row>
    <row r="226" hidden="1" customHeight="1" spans="1:8">
      <c r="A226" s="98"/>
      <c r="B226" s="104"/>
      <c r="C226" s="105"/>
      <c r="D226" s="104"/>
      <c r="E226" s="104"/>
      <c r="F226" s="104"/>
      <c r="G226" s="104"/>
      <c r="H226" s="104"/>
    </row>
    <row r="227" hidden="1" customHeight="1" spans="1:8">
      <c r="A227" s="98"/>
      <c r="B227" s="104"/>
      <c r="C227" s="105"/>
      <c r="D227" s="104"/>
      <c r="E227" s="104"/>
      <c r="F227" s="104"/>
      <c r="G227" s="104"/>
      <c r="H227" s="104"/>
    </row>
    <row r="228" hidden="1" customHeight="1" spans="1:8">
      <c r="A228" s="98"/>
      <c r="B228" s="104"/>
      <c r="C228" s="105"/>
      <c r="D228" s="104"/>
      <c r="E228" s="104"/>
      <c r="F228" s="104"/>
      <c r="G228" s="104"/>
      <c r="H228" s="104"/>
    </row>
    <row r="229" hidden="1" customHeight="1" spans="1:8">
      <c r="A229" s="98"/>
      <c r="B229" s="104"/>
      <c r="C229" s="105"/>
      <c r="D229" s="104"/>
      <c r="E229" s="104"/>
      <c r="F229" s="104"/>
      <c r="G229" s="104"/>
      <c r="H229" s="104"/>
    </row>
    <row r="230" hidden="1" customHeight="1" spans="1:8">
      <c r="A230" s="98"/>
      <c r="B230" s="104"/>
      <c r="C230" s="105"/>
      <c r="D230" s="104"/>
      <c r="E230" s="104"/>
      <c r="F230" s="104"/>
      <c r="G230" s="104"/>
      <c r="H230" s="104"/>
    </row>
    <row r="231" hidden="1" customHeight="1" spans="1:8">
      <c r="A231" s="98"/>
      <c r="B231" s="104"/>
      <c r="C231" s="105"/>
      <c r="D231" s="104"/>
      <c r="E231" s="104"/>
      <c r="F231" s="104"/>
      <c r="G231" s="104"/>
      <c r="H231" s="104"/>
    </row>
    <row r="232" hidden="1" customHeight="1" spans="1:8">
      <c r="A232" s="98"/>
      <c r="B232" s="104"/>
      <c r="C232" s="105"/>
      <c r="D232" s="104"/>
      <c r="E232" s="104"/>
      <c r="F232" s="104"/>
      <c r="G232" s="104"/>
      <c r="H232" s="104"/>
    </row>
    <row r="233" hidden="1" customHeight="1" spans="1:8">
      <c r="A233" s="98"/>
      <c r="B233" s="104"/>
      <c r="C233" s="105"/>
      <c r="D233" s="104"/>
      <c r="E233" s="104"/>
      <c r="F233" s="104"/>
      <c r="G233" s="104"/>
      <c r="H233" s="104"/>
    </row>
    <row r="234" hidden="1" customHeight="1" spans="1:8">
      <c r="A234" s="98"/>
      <c r="B234" s="104"/>
      <c r="C234" s="105"/>
      <c r="D234" s="104"/>
      <c r="E234" s="104"/>
      <c r="F234" s="104"/>
      <c r="G234" s="104"/>
      <c r="H234" s="104"/>
    </row>
    <row r="235" hidden="1" customHeight="1" spans="1:8">
      <c r="A235" s="98"/>
      <c r="B235" s="104"/>
      <c r="C235" s="105"/>
      <c r="D235" s="104"/>
      <c r="E235" s="104"/>
      <c r="F235" s="104"/>
      <c r="G235" s="104"/>
      <c r="H235" s="104"/>
    </row>
    <row r="236" hidden="1" customHeight="1" spans="1:8">
      <c r="A236" s="98"/>
      <c r="B236" s="104"/>
      <c r="C236" s="105"/>
      <c r="D236" s="104"/>
      <c r="E236" s="104"/>
      <c r="F236" s="104"/>
      <c r="G236" s="104"/>
      <c r="H236" s="104"/>
    </row>
    <row r="237" hidden="1" customHeight="1" spans="1:8">
      <c r="A237" s="98"/>
      <c r="B237" s="104"/>
      <c r="C237" s="105"/>
      <c r="D237" s="104"/>
      <c r="E237" s="104"/>
      <c r="F237" s="104"/>
      <c r="G237" s="104"/>
      <c r="H237" s="104"/>
    </row>
    <row r="238" hidden="1" customHeight="1" spans="1:8">
      <c r="A238" s="98"/>
      <c r="B238" s="104"/>
      <c r="C238" s="105"/>
      <c r="D238" s="104"/>
      <c r="E238" s="104"/>
      <c r="F238" s="104"/>
      <c r="G238" s="104"/>
      <c r="H238" s="104"/>
    </row>
    <row r="239" hidden="1" customHeight="1" spans="1:8">
      <c r="A239" s="98"/>
      <c r="B239" s="104"/>
      <c r="C239" s="105"/>
      <c r="D239" s="104"/>
      <c r="E239" s="104"/>
      <c r="F239" s="104"/>
      <c r="G239" s="104"/>
      <c r="H239" s="104"/>
    </row>
    <row r="240" hidden="1" customHeight="1" spans="1:8">
      <c r="A240" s="98"/>
      <c r="B240" s="104"/>
      <c r="C240" s="105"/>
      <c r="D240" s="104"/>
      <c r="E240" s="104"/>
      <c r="F240" s="104"/>
      <c r="G240" s="104"/>
      <c r="H240" s="104"/>
    </row>
    <row r="241" hidden="1" customHeight="1" spans="1:8">
      <c r="A241" s="98"/>
      <c r="B241" s="104"/>
      <c r="C241" s="105"/>
      <c r="D241" s="104"/>
      <c r="E241" s="104"/>
      <c r="F241" s="104"/>
      <c r="G241" s="104"/>
      <c r="H241" s="104"/>
    </row>
    <row r="242" hidden="1" customHeight="1" spans="1:8">
      <c r="A242" s="98"/>
      <c r="B242" s="104"/>
      <c r="C242" s="105"/>
      <c r="D242" s="104"/>
      <c r="E242" s="104"/>
      <c r="F242" s="104"/>
      <c r="G242" s="104"/>
      <c r="H242" s="104"/>
    </row>
    <row r="243" hidden="1" customHeight="1" spans="1:8">
      <c r="A243" s="91"/>
      <c r="B243" s="6"/>
      <c r="C243" s="6"/>
      <c r="D243" s="6"/>
      <c r="E243" s="6"/>
      <c r="F243" s="6"/>
      <c r="G243" s="6"/>
      <c r="H243" s="6"/>
    </row>
    <row r="244" hidden="1" customHeight="1" spans="1:8">
      <c r="A244" s="91"/>
      <c r="B244" s="6"/>
      <c r="C244" s="6"/>
      <c r="D244" s="6"/>
      <c r="E244" s="6"/>
      <c r="F244" s="6"/>
      <c r="G244" s="6"/>
      <c r="H244" s="6"/>
    </row>
    <row r="245" hidden="1" customHeight="1" spans="1:8">
      <c r="A245" s="91"/>
      <c r="B245" s="6"/>
      <c r="C245" s="6"/>
      <c r="D245" s="6"/>
      <c r="E245" s="6"/>
      <c r="F245" s="6"/>
      <c r="G245" s="6"/>
      <c r="H245" s="6"/>
    </row>
    <row r="246" hidden="1" customHeight="1" spans="1:8">
      <c r="A246" s="91"/>
      <c r="B246" s="6"/>
      <c r="C246" s="6"/>
      <c r="D246" s="6"/>
      <c r="E246" s="6"/>
      <c r="F246" s="6"/>
      <c r="G246" s="6"/>
      <c r="H246" s="6"/>
    </row>
    <row r="247" hidden="1" customHeight="1" spans="1:8">
      <c r="A247" s="91"/>
      <c r="B247" s="6"/>
      <c r="C247" s="6"/>
      <c r="D247" s="6"/>
      <c r="E247" s="6"/>
      <c r="F247" s="6"/>
      <c r="G247" s="6"/>
      <c r="H247" s="6"/>
    </row>
    <row r="248" hidden="1" customHeight="1" spans="1:8">
      <c r="A248" s="91"/>
      <c r="B248" s="6"/>
      <c r="C248" s="6"/>
      <c r="D248" s="6"/>
      <c r="E248" s="6"/>
      <c r="F248" s="6"/>
      <c r="G248" s="6"/>
      <c r="H248" s="6"/>
    </row>
    <row r="249" hidden="1" customHeight="1" spans="1:8">
      <c r="A249" s="91"/>
      <c r="B249" s="6"/>
      <c r="C249" s="6"/>
      <c r="D249" s="6"/>
      <c r="E249" s="6"/>
      <c r="F249" s="6"/>
      <c r="G249" s="6"/>
      <c r="H249" s="6"/>
    </row>
    <row r="250" hidden="1" customHeight="1" spans="1:8">
      <c r="A250" s="91"/>
      <c r="B250" s="6"/>
      <c r="C250" s="6"/>
      <c r="D250" s="6"/>
      <c r="E250" s="6"/>
      <c r="F250" s="6"/>
      <c r="G250" s="6"/>
      <c r="H250" s="6"/>
    </row>
    <row r="251" hidden="1" customHeight="1" spans="1:8">
      <c r="A251" s="91"/>
      <c r="B251" s="6"/>
      <c r="C251" s="6"/>
      <c r="D251" s="6"/>
      <c r="E251" s="6"/>
      <c r="F251" s="6"/>
      <c r="G251" s="6"/>
      <c r="H251" s="6"/>
    </row>
    <row r="252" hidden="1" customHeight="1" spans="1:8">
      <c r="A252" s="91"/>
      <c r="B252" s="6"/>
      <c r="C252" s="6"/>
      <c r="D252" s="6"/>
      <c r="E252" s="6"/>
      <c r="F252" s="6"/>
      <c r="G252" s="6"/>
      <c r="H252" s="6"/>
    </row>
    <row r="253" hidden="1" customHeight="1" spans="1:8">
      <c r="A253" s="91"/>
      <c r="B253" s="6"/>
      <c r="C253" s="6"/>
      <c r="D253" s="6"/>
      <c r="E253" s="6"/>
      <c r="F253" s="6"/>
      <c r="G253" s="6"/>
      <c r="H253" s="6"/>
    </row>
    <row r="254" hidden="1" customHeight="1" spans="1:8">
      <c r="A254" s="91"/>
      <c r="B254" s="6"/>
      <c r="C254" s="6"/>
      <c r="D254" s="6"/>
      <c r="E254" s="6"/>
      <c r="F254" s="6"/>
      <c r="G254" s="6"/>
      <c r="H254" s="6"/>
    </row>
    <row r="255" hidden="1" customHeight="1" spans="1:8">
      <c r="A255" s="91"/>
      <c r="B255" s="6"/>
      <c r="C255" s="6"/>
      <c r="D255" s="6"/>
      <c r="E255" s="6"/>
      <c r="F255" s="6"/>
      <c r="G255" s="6"/>
      <c r="H255" s="6"/>
    </row>
    <row r="256" hidden="1" customHeight="1" spans="1:8">
      <c r="A256" s="91"/>
      <c r="B256" s="6"/>
      <c r="C256" s="6"/>
      <c r="D256" s="6"/>
      <c r="E256" s="6"/>
      <c r="F256" s="6"/>
      <c r="G256" s="6"/>
      <c r="H256" s="6"/>
    </row>
    <row r="257" ht="16.9" customHeight="1" spans="1:8">
      <c r="A257" s="91"/>
      <c r="B257" s="6"/>
      <c r="C257" s="6"/>
      <c r="D257" s="6"/>
      <c r="E257" s="6"/>
      <c r="F257" s="6"/>
      <c r="G257" s="6"/>
      <c r="H257" s="6"/>
    </row>
    <row r="258" ht="16.9" customHeight="1" spans="1:8">
      <c r="A258" s="91"/>
      <c r="B258" s="6"/>
      <c r="C258" s="6"/>
      <c r="D258" s="6"/>
      <c r="E258" s="6"/>
      <c r="F258" s="6"/>
      <c r="G258" s="6"/>
      <c r="H258" s="6"/>
    </row>
    <row r="259" ht="16.9" customHeight="1" spans="1:8">
      <c r="A259" s="91"/>
      <c r="B259" s="6"/>
      <c r="C259" s="6"/>
      <c r="D259" s="6"/>
      <c r="E259" s="6"/>
      <c r="F259" s="6"/>
      <c r="G259" s="6"/>
      <c r="H259" s="6"/>
    </row>
    <row r="260" ht="16.9" customHeight="1" spans="1:8">
      <c r="A260" s="91"/>
      <c r="B260" s="6"/>
      <c r="C260" s="6"/>
      <c r="D260" s="6"/>
      <c r="E260" s="6"/>
      <c r="F260" s="6"/>
      <c r="G260" s="6"/>
      <c r="H260" s="6"/>
    </row>
    <row r="261" ht="16.9" customHeight="1" spans="1:8">
      <c r="A261" s="91"/>
      <c r="B261" s="6"/>
      <c r="C261" s="6"/>
      <c r="D261" s="6"/>
      <c r="E261" s="6"/>
      <c r="F261" s="6"/>
      <c r="G261" s="6"/>
      <c r="H261" s="6"/>
    </row>
    <row r="262" ht="16.9" customHeight="1" spans="1:8">
      <c r="A262" s="91"/>
      <c r="B262" s="6"/>
      <c r="C262" s="6"/>
      <c r="D262" s="6"/>
      <c r="E262" s="6"/>
      <c r="F262" s="6"/>
      <c r="G262" s="6"/>
      <c r="H262" s="6"/>
    </row>
    <row r="263" ht="16.9" customHeight="1" spans="1:8">
      <c r="A263" s="91"/>
      <c r="B263" s="6"/>
      <c r="C263" s="6"/>
      <c r="D263" s="6"/>
      <c r="E263" s="6"/>
      <c r="F263" s="6"/>
      <c r="G263" s="6"/>
      <c r="H263" s="6"/>
    </row>
    <row r="264" ht="17.25" customHeight="1" spans="1:8">
      <c r="A264" s="91"/>
      <c r="B264" s="6"/>
      <c r="C264" s="6"/>
      <c r="D264" s="6"/>
      <c r="E264" s="6"/>
      <c r="F264" s="6"/>
      <c r="G264" s="6"/>
      <c r="H264" s="6"/>
    </row>
    <row r="265" ht="17.25" customHeight="1" spans="1:8">
      <c r="A265" s="91"/>
      <c r="B265" s="6"/>
      <c r="C265" s="6"/>
      <c r="D265" s="6"/>
      <c r="E265" s="6"/>
      <c r="F265" s="6"/>
      <c r="G265" s="6"/>
      <c r="H265" s="6"/>
    </row>
    <row r="266" ht="17.25" customHeight="1" spans="1:8">
      <c r="A266" s="91"/>
      <c r="B266" s="6"/>
      <c r="C266" s="6"/>
      <c r="D266" s="6"/>
      <c r="E266" s="6"/>
      <c r="F266" s="6"/>
      <c r="G266" s="6"/>
      <c r="H266" s="6"/>
    </row>
    <row r="267" ht="17.25" customHeight="1" spans="1:8">
      <c r="A267" s="91"/>
      <c r="B267" s="6"/>
      <c r="C267" s="6"/>
      <c r="D267" s="6"/>
      <c r="E267" s="6"/>
      <c r="F267" s="6"/>
      <c r="G267" s="6"/>
      <c r="H267" s="6"/>
    </row>
    <row r="268" ht="17.25" customHeight="1" spans="1:8">
      <c r="A268" s="91"/>
      <c r="B268" s="6"/>
      <c r="C268" s="6"/>
      <c r="D268" s="6"/>
      <c r="E268" s="6"/>
      <c r="F268" s="6"/>
      <c r="G268" s="6"/>
      <c r="H268" s="6"/>
    </row>
    <row r="269" ht="17.25" customHeight="1" spans="1:8">
      <c r="A269" s="91"/>
      <c r="B269" s="6"/>
      <c r="C269" s="6"/>
      <c r="D269" s="6"/>
      <c r="E269" s="6"/>
      <c r="F269" s="6"/>
      <c r="G269" s="6"/>
      <c r="H269" s="6"/>
    </row>
    <row r="270" ht="17.25" customHeight="1" spans="1:8">
      <c r="A270" s="91"/>
      <c r="B270" s="6"/>
      <c r="C270" s="6"/>
      <c r="D270" s="6"/>
      <c r="E270" s="6"/>
      <c r="F270" s="6"/>
      <c r="G270" s="6"/>
      <c r="H270" s="6"/>
    </row>
    <row r="271" ht="17.25" customHeight="1" spans="1:8">
      <c r="A271" s="94"/>
      <c r="B271" s="108"/>
      <c r="C271" s="109"/>
      <c r="D271" s="108"/>
      <c r="E271" s="108"/>
      <c r="F271" s="108"/>
      <c r="G271" s="108"/>
      <c r="H271" s="108"/>
    </row>
    <row r="272" ht="17.25" customHeight="1" spans="1:8">
      <c r="A272" s="95"/>
      <c r="B272" s="6"/>
      <c r="C272" s="110"/>
      <c r="D272" s="6"/>
      <c r="E272" s="6"/>
      <c r="F272" s="6"/>
      <c r="G272" s="6"/>
      <c r="H272" s="6"/>
    </row>
    <row r="273" ht="17.1" customHeight="1" spans="1:8">
      <c r="A273" s="95"/>
      <c r="B273" s="6"/>
      <c r="C273" s="110"/>
      <c r="D273" s="6"/>
      <c r="E273" s="6"/>
      <c r="F273" s="6"/>
      <c r="G273" s="6"/>
      <c r="H273" s="6"/>
    </row>
    <row r="274" ht="17.1" customHeight="1" spans="1:8">
      <c r="A274" s="95"/>
      <c r="B274" s="6"/>
      <c r="C274" s="110"/>
      <c r="D274" s="6"/>
      <c r="E274" s="6"/>
      <c r="F274" s="6"/>
      <c r="G274" s="6"/>
      <c r="H274" s="6"/>
    </row>
    <row r="275" ht="17.1" customHeight="1" spans="1:8">
      <c r="A275" s="95"/>
      <c r="B275" s="6"/>
      <c r="C275" s="110"/>
      <c r="D275" s="6"/>
      <c r="E275" s="6"/>
      <c r="F275" s="6"/>
      <c r="G275" s="6"/>
      <c r="H275" s="6"/>
    </row>
    <row r="276" ht="17.1" customHeight="1" spans="1:8">
      <c r="A276" s="95"/>
      <c r="B276" s="6"/>
      <c r="C276" s="110"/>
      <c r="D276" s="6"/>
      <c r="E276" s="6"/>
      <c r="F276" s="6"/>
      <c r="G276" s="6"/>
      <c r="H276" s="6"/>
    </row>
    <row r="277" ht="17.1" customHeight="1" spans="1:8">
      <c r="A277" s="95"/>
      <c r="B277" s="6"/>
      <c r="C277" s="110"/>
      <c r="D277" s="6"/>
      <c r="E277" s="6"/>
      <c r="F277" s="6"/>
      <c r="G277" s="6"/>
      <c r="H277" s="6"/>
    </row>
    <row r="278" ht="17.1" customHeight="1" spans="1:8">
      <c r="A278" s="95"/>
      <c r="B278" s="6"/>
      <c r="C278" s="110"/>
      <c r="D278" s="6"/>
      <c r="E278" s="6"/>
      <c r="F278" s="6"/>
      <c r="G278" s="6"/>
      <c r="H278" s="6"/>
    </row>
    <row r="279" ht="17.1" customHeight="1" spans="1:8">
      <c r="A279" s="95"/>
      <c r="B279" s="6"/>
      <c r="C279" s="110"/>
      <c r="D279" s="6"/>
      <c r="E279" s="6"/>
      <c r="F279" s="6"/>
      <c r="G279" s="6"/>
      <c r="H279" s="6"/>
    </row>
    <row r="280" ht="17.1" customHeight="1" spans="1:8">
      <c r="A280" s="95"/>
      <c r="B280" s="6"/>
      <c r="C280" s="110"/>
      <c r="D280" s="6"/>
      <c r="E280" s="6"/>
      <c r="F280" s="6"/>
      <c r="G280" s="6"/>
      <c r="H280" s="6"/>
    </row>
    <row r="281" ht="17.1" customHeight="1" spans="1:8">
      <c r="A281" s="3" t="s">
        <v>3707</v>
      </c>
      <c r="B281" s="193">
        <v>9047442</v>
      </c>
      <c r="C281" s="193">
        <v>8139710</v>
      </c>
      <c r="D281" s="102">
        <v>913317</v>
      </c>
      <c r="E281" s="111">
        <v>926761</v>
      </c>
      <c r="F281" s="112">
        <v>747000</v>
      </c>
      <c r="G281" s="111">
        <v>0</v>
      </c>
      <c r="H281" s="113">
        <v>0</v>
      </c>
    </row>
  </sheetData>
  <autoFilter xmlns:etc="http://www.wps.cn/officeDocument/2017/etCustomData" ref="A4:E209" etc:filterBottomFollowUsedRange="0">
    <extLst/>
  </autoFilter>
  <mergeCells count="11">
    <mergeCell ref="A1:H1"/>
    <mergeCell ref="A2:H2"/>
    <mergeCell ref="A3:H3"/>
    <mergeCell ref="A4:A5"/>
    <mergeCell ref="B4:B5"/>
    <mergeCell ref="C4:C5"/>
    <mergeCell ref="D4:D5"/>
    <mergeCell ref="E4:E5"/>
    <mergeCell ref="F4:F5"/>
    <mergeCell ref="G4:G5"/>
    <mergeCell ref="H4:H5"/>
  </mergeCells>
  <printOptions horizontalCentered="1" verticalCentered="1" gridLines="1"/>
  <pageMargins left="2.5" right="1.5" top="1" bottom="1" header="0" footer="0"/>
  <pageSetup paperSize="1" scale="80" fitToWidth="6" fitToHeight="2" orientation="landscape"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C1492"/>
  <sheetViews>
    <sheetView showGridLines="0" showZeros="0" workbookViewId="0">
      <selection activeCell="A1385" sqref="A5:A1385"/>
    </sheetView>
  </sheetViews>
  <sheetFormatPr defaultColWidth="9.125" defaultRowHeight="14.25" outlineLevelCol="2"/>
  <cols>
    <col min="2" max="2" width="52.25" customWidth="1"/>
    <col min="3" max="3" width="20.5" customWidth="1"/>
    <col min="258" max="258" width="52.25" customWidth="1"/>
    <col min="259" max="259" width="20.5" customWidth="1"/>
    <col min="514" max="514" width="52.25" customWidth="1"/>
    <col min="515" max="515" width="20.5" customWidth="1"/>
    <col min="770" max="770" width="52.25" customWidth="1"/>
    <col min="771" max="771" width="20.5" customWidth="1"/>
    <col min="1026" max="1026" width="52.25" customWidth="1"/>
    <col min="1027" max="1027" width="20.5" customWidth="1"/>
    <col min="1282" max="1282" width="52.25" customWidth="1"/>
    <col min="1283" max="1283" width="20.5" customWidth="1"/>
    <col min="1538" max="1538" width="52.25" customWidth="1"/>
    <col min="1539" max="1539" width="20.5" customWidth="1"/>
    <col min="1794" max="1794" width="52.25" customWidth="1"/>
    <col min="1795" max="1795" width="20.5" customWidth="1"/>
    <col min="2050" max="2050" width="52.25" customWidth="1"/>
    <col min="2051" max="2051" width="20.5" customWidth="1"/>
    <col min="2306" max="2306" width="52.25" customWidth="1"/>
    <col min="2307" max="2307" width="20.5" customWidth="1"/>
    <col min="2562" max="2562" width="52.25" customWidth="1"/>
    <col min="2563" max="2563" width="20.5" customWidth="1"/>
    <col min="2818" max="2818" width="52.25" customWidth="1"/>
    <col min="2819" max="2819" width="20.5" customWidth="1"/>
    <col min="3074" max="3074" width="52.25" customWidth="1"/>
    <col min="3075" max="3075" width="20.5" customWidth="1"/>
    <col min="3330" max="3330" width="52.25" customWidth="1"/>
    <col min="3331" max="3331" width="20.5" customWidth="1"/>
    <col min="3586" max="3586" width="52.25" customWidth="1"/>
    <col min="3587" max="3587" width="20.5" customWidth="1"/>
    <col min="3842" max="3842" width="52.25" customWidth="1"/>
    <col min="3843" max="3843" width="20.5" customWidth="1"/>
    <col min="4098" max="4098" width="52.25" customWidth="1"/>
    <col min="4099" max="4099" width="20.5" customWidth="1"/>
    <col min="4354" max="4354" width="52.25" customWidth="1"/>
    <col min="4355" max="4355" width="20.5" customWidth="1"/>
    <col min="4610" max="4610" width="52.25" customWidth="1"/>
    <col min="4611" max="4611" width="20.5" customWidth="1"/>
    <col min="4866" max="4866" width="52.25" customWidth="1"/>
    <col min="4867" max="4867" width="20.5" customWidth="1"/>
    <col min="5122" max="5122" width="52.25" customWidth="1"/>
    <col min="5123" max="5123" width="20.5" customWidth="1"/>
    <col min="5378" max="5378" width="52.25" customWidth="1"/>
    <col min="5379" max="5379" width="20.5" customWidth="1"/>
    <col min="5634" max="5634" width="52.25" customWidth="1"/>
    <col min="5635" max="5635" width="20.5" customWidth="1"/>
    <col min="5890" max="5890" width="52.25" customWidth="1"/>
    <col min="5891" max="5891" width="20.5" customWidth="1"/>
    <col min="6146" max="6146" width="52.25" customWidth="1"/>
    <col min="6147" max="6147" width="20.5" customWidth="1"/>
    <col min="6402" max="6402" width="52.25" customWidth="1"/>
    <col min="6403" max="6403" width="20.5" customWidth="1"/>
    <col min="6658" max="6658" width="52.25" customWidth="1"/>
    <col min="6659" max="6659" width="20.5" customWidth="1"/>
    <col min="6914" max="6914" width="52.25" customWidth="1"/>
    <col min="6915" max="6915" width="20.5" customWidth="1"/>
    <col min="7170" max="7170" width="52.25" customWidth="1"/>
    <col min="7171" max="7171" width="20.5" customWidth="1"/>
    <col min="7426" max="7426" width="52.25" customWidth="1"/>
    <col min="7427" max="7427" width="20.5" customWidth="1"/>
    <col min="7682" max="7682" width="52.25" customWidth="1"/>
    <col min="7683" max="7683" width="20.5" customWidth="1"/>
    <col min="7938" max="7938" width="52.25" customWidth="1"/>
    <col min="7939" max="7939" width="20.5" customWidth="1"/>
    <col min="8194" max="8194" width="52.25" customWidth="1"/>
    <col min="8195" max="8195" width="20.5" customWidth="1"/>
    <col min="8450" max="8450" width="52.25" customWidth="1"/>
    <col min="8451" max="8451" width="20.5" customWidth="1"/>
    <col min="8706" max="8706" width="52.25" customWidth="1"/>
    <col min="8707" max="8707" width="20.5" customWidth="1"/>
    <col min="8962" max="8962" width="52.25" customWidth="1"/>
    <col min="8963" max="8963" width="20.5" customWidth="1"/>
    <col min="9218" max="9218" width="52.25" customWidth="1"/>
    <col min="9219" max="9219" width="20.5" customWidth="1"/>
    <col min="9474" max="9474" width="52.25" customWidth="1"/>
    <col min="9475" max="9475" width="20.5" customWidth="1"/>
    <col min="9730" max="9730" width="52.25" customWidth="1"/>
    <col min="9731" max="9731" width="20.5" customWidth="1"/>
    <col min="9986" max="9986" width="52.25" customWidth="1"/>
    <col min="9987" max="9987" width="20.5" customWidth="1"/>
    <col min="10242" max="10242" width="52.25" customWidth="1"/>
    <col min="10243" max="10243" width="20.5" customWidth="1"/>
    <col min="10498" max="10498" width="52.25" customWidth="1"/>
    <col min="10499" max="10499" width="20.5" customWidth="1"/>
    <col min="10754" max="10754" width="52.25" customWidth="1"/>
    <col min="10755" max="10755" width="20.5" customWidth="1"/>
    <col min="11010" max="11010" width="52.25" customWidth="1"/>
    <col min="11011" max="11011" width="20.5" customWidth="1"/>
    <col min="11266" max="11266" width="52.25" customWidth="1"/>
    <col min="11267" max="11267" width="20.5" customWidth="1"/>
    <col min="11522" max="11522" width="52.25" customWidth="1"/>
    <col min="11523" max="11523" width="20.5" customWidth="1"/>
    <col min="11778" max="11778" width="52.25" customWidth="1"/>
    <col min="11779" max="11779" width="20.5" customWidth="1"/>
    <col min="12034" max="12034" width="52.25" customWidth="1"/>
    <col min="12035" max="12035" width="20.5" customWidth="1"/>
    <col min="12290" max="12290" width="52.25" customWidth="1"/>
    <col min="12291" max="12291" width="20.5" customWidth="1"/>
    <col min="12546" max="12546" width="52.25" customWidth="1"/>
    <col min="12547" max="12547" width="20.5" customWidth="1"/>
    <col min="12802" max="12802" width="52.25" customWidth="1"/>
    <col min="12803" max="12803" width="20.5" customWidth="1"/>
    <col min="13058" max="13058" width="52.25" customWidth="1"/>
    <col min="13059" max="13059" width="20.5" customWidth="1"/>
    <col min="13314" max="13314" width="52.25" customWidth="1"/>
    <col min="13315" max="13315" width="20.5" customWidth="1"/>
    <col min="13570" max="13570" width="52.25" customWidth="1"/>
    <col min="13571" max="13571" width="20.5" customWidth="1"/>
    <col min="13826" max="13826" width="52.25" customWidth="1"/>
    <col min="13827" max="13827" width="20.5" customWidth="1"/>
    <col min="14082" max="14082" width="52.25" customWidth="1"/>
    <col min="14083" max="14083" width="20.5" customWidth="1"/>
    <col min="14338" max="14338" width="52.25" customWidth="1"/>
    <col min="14339" max="14339" width="20.5" customWidth="1"/>
    <col min="14594" max="14594" width="52.25" customWidth="1"/>
    <col min="14595" max="14595" width="20.5" customWidth="1"/>
    <col min="14850" max="14850" width="52.25" customWidth="1"/>
    <col min="14851" max="14851" width="20.5" customWidth="1"/>
    <col min="15106" max="15106" width="52.25" customWidth="1"/>
    <col min="15107" max="15107" width="20.5" customWidth="1"/>
    <col min="15362" max="15362" width="52.25" customWidth="1"/>
    <col min="15363" max="15363" width="20.5" customWidth="1"/>
    <col min="15618" max="15618" width="52.25" customWidth="1"/>
    <col min="15619" max="15619" width="20.5" customWidth="1"/>
    <col min="15874" max="15874" width="52.25" customWidth="1"/>
    <col min="15875" max="15875" width="20.5" customWidth="1"/>
    <col min="16130" max="16130" width="52.25" customWidth="1"/>
    <col min="16131" max="16131" width="20.5" customWidth="1"/>
  </cols>
  <sheetData>
    <row r="1" ht="29.1" customHeight="1" spans="1:3">
      <c r="B1" s="77" t="s">
        <v>3708</v>
      </c>
      <c r="C1" s="77"/>
    </row>
    <row r="2" ht="17.1" customHeight="1" spans="1:3">
      <c r="B2" s="2" t="s">
        <v>3709</v>
      </c>
      <c r="C2" s="2"/>
    </row>
    <row r="3" ht="17.1" customHeight="1" spans="1:3">
      <c r="B3" s="2" t="s">
        <v>2607</v>
      </c>
      <c r="C3" s="2"/>
    </row>
    <row r="4" ht="17.1" customHeight="1" spans="1:3">
      <c r="B4" s="3" t="s">
        <v>3673</v>
      </c>
      <c r="C4" s="3" t="s">
        <v>129</v>
      </c>
    </row>
    <row r="5" ht="17.1" customHeight="1" spans="1:3">
      <c r="A5" s="114">
        <v>201</v>
      </c>
      <c r="B5" s="4" t="s">
        <v>3679</v>
      </c>
      <c r="C5" s="5">
        <v>3885069</v>
      </c>
    </row>
    <row r="6" ht="17.1" customHeight="1" spans="1:3">
      <c r="A6" s="114">
        <v>20101</v>
      </c>
      <c r="B6" s="4" t="s">
        <v>139</v>
      </c>
      <c r="C6" s="5">
        <v>116631</v>
      </c>
    </row>
    <row r="7" ht="17.1" customHeight="1" spans="1:3">
      <c r="A7" s="114">
        <v>2010101</v>
      </c>
      <c r="B7" s="4" t="s">
        <v>141</v>
      </c>
      <c r="C7" s="5">
        <v>75262</v>
      </c>
    </row>
    <row r="8" ht="17.1" customHeight="1" spans="1:3">
      <c r="A8" s="114">
        <v>2010102</v>
      </c>
      <c r="B8" s="4" t="s">
        <v>143</v>
      </c>
      <c r="C8" s="5">
        <v>10673</v>
      </c>
    </row>
    <row r="9" ht="17.1" customHeight="1" spans="1:3">
      <c r="A9" s="114">
        <v>2010103</v>
      </c>
      <c r="B9" s="4" t="s">
        <v>145</v>
      </c>
      <c r="C9" s="5">
        <v>802</v>
      </c>
    </row>
    <row r="10" ht="17.1" customHeight="1" spans="1:3">
      <c r="A10" s="114">
        <v>2010104</v>
      </c>
      <c r="B10" s="4" t="s">
        <v>148</v>
      </c>
      <c r="C10" s="5">
        <v>10770</v>
      </c>
    </row>
    <row r="11" ht="17.1" customHeight="1" spans="1:3">
      <c r="A11" s="114">
        <v>2010105</v>
      </c>
      <c r="B11" s="4" t="s">
        <v>150</v>
      </c>
      <c r="C11" s="5">
        <v>1148</v>
      </c>
    </row>
    <row r="12" ht="17.1" customHeight="1" spans="1:3">
      <c r="A12" s="114">
        <v>2010106</v>
      </c>
      <c r="B12" s="4" t="s">
        <v>152</v>
      </c>
      <c r="C12" s="5">
        <v>923</v>
      </c>
    </row>
    <row r="13" ht="17.1" customHeight="1" spans="1:3">
      <c r="A13" s="114">
        <v>2010107</v>
      </c>
      <c r="B13" s="4" t="s">
        <v>154</v>
      </c>
      <c r="C13" s="5">
        <v>1397</v>
      </c>
    </row>
    <row r="14" ht="17.1" customHeight="1" spans="1:3">
      <c r="A14" s="114">
        <v>2010108</v>
      </c>
      <c r="B14" s="4" t="s">
        <v>156</v>
      </c>
      <c r="C14" s="5">
        <v>7578</v>
      </c>
    </row>
    <row r="15" ht="17.1" customHeight="1" spans="1:3">
      <c r="A15" s="114">
        <v>2010109</v>
      </c>
      <c r="B15" s="4" t="s">
        <v>158</v>
      </c>
      <c r="C15" s="5">
        <v>167</v>
      </c>
    </row>
    <row r="16" ht="17.1" customHeight="1" spans="1:3">
      <c r="A16" s="114">
        <v>2010150</v>
      </c>
      <c r="B16" s="4" t="s">
        <v>160</v>
      </c>
      <c r="C16" s="5">
        <v>153</v>
      </c>
    </row>
    <row r="17" ht="17.1" customHeight="1" spans="1:3">
      <c r="A17" s="114">
        <v>2010199</v>
      </c>
      <c r="B17" s="4" t="s">
        <v>162</v>
      </c>
      <c r="C17" s="5">
        <v>7758</v>
      </c>
    </row>
    <row r="18" ht="17.1" customHeight="1" spans="1:3">
      <c r="A18" s="114">
        <v>20102</v>
      </c>
      <c r="B18" s="4" t="s">
        <v>164</v>
      </c>
      <c r="C18" s="5">
        <v>90754</v>
      </c>
    </row>
    <row r="19" ht="17.1" customHeight="1" spans="1:3">
      <c r="A19" s="114">
        <v>2010201</v>
      </c>
      <c r="B19" s="4" t="s">
        <v>141</v>
      </c>
      <c r="C19" s="5">
        <v>57789</v>
      </c>
    </row>
    <row r="20" ht="17.1" customHeight="1" spans="1:3">
      <c r="A20" s="114">
        <v>2010202</v>
      </c>
      <c r="B20" s="4" t="s">
        <v>143</v>
      </c>
      <c r="C20" s="5">
        <v>11464</v>
      </c>
    </row>
    <row r="21" ht="17.1" customHeight="1" spans="1:3">
      <c r="A21" s="114">
        <v>2010203</v>
      </c>
      <c r="B21" s="4" t="s">
        <v>145</v>
      </c>
      <c r="C21" s="5">
        <v>281</v>
      </c>
    </row>
    <row r="22" ht="17.1" customHeight="1" spans="1:3">
      <c r="A22" s="114">
        <v>2010204</v>
      </c>
      <c r="B22" s="4" t="s">
        <v>169</v>
      </c>
      <c r="C22" s="5">
        <v>7702</v>
      </c>
    </row>
    <row r="23" ht="17.1" customHeight="1" spans="1:3">
      <c r="A23" s="114">
        <v>2010205</v>
      </c>
      <c r="B23" s="4" t="s">
        <v>171</v>
      </c>
      <c r="C23" s="5">
        <v>3081</v>
      </c>
    </row>
    <row r="24" ht="17.1" customHeight="1" spans="1:3">
      <c r="A24" s="114">
        <v>2010206</v>
      </c>
      <c r="B24" s="4" t="s">
        <v>173</v>
      </c>
      <c r="C24" s="5">
        <v>1875</v>
      </c>
    </row>
    <row r="25" ht="17.1" customHeight="1" spans="1:3">
      <c r="A25" s="114">
        <v>2010250</v>
      </c>
      <c r="B25" s="4" t="s">
        <v>160</v>
      </c>
      <c r="C25" s="5">
        <v>217</v>
      </c>
    </row>
    <row r="26" ht="17.1" customHeight="1" spans="1:3">
      <c r="A26" s="114">
        <v>2010299</v>
      </c>
      <c r="B26" s="4" t="s">
        <v>176</v>
      </c>
      <c r="C26" s="5">
        <v>8345</v>
      </c>
    </row>
    <row r="27" ht="17.1" customHeight="1" spans="1:3">
      <c r="A27" s="114">
        <v>20103</v>
      </c>
      <c r="B27" s="4" t="s">
        <v>178</v>
      </c>
      <c r="C27" s="5">
        <v>1043025</v>
      </c>
    </row>
    <row r="28" ht="17.1" customHeight="1" spans="1:3">
      <c r="A28" s="114">
        <v>2010301</v>
      </c>
      <c r="B28" s="4" t="s">
        <v>141</v>
      </c>
      <c r="C28" s="5">
        <v>621266</v>
      </c>
    </row>
    <row r="29" ht="17.1" customHeight="1" spans="1:3">
      <c r="A29" s="114">
        <v>2010302</v>
      </c>
      <c r="B29" s="4" t="s">
        <v>143</v>
      </c>
      <c r="C29" s="5">
        <v>150477</v>
      </c>
    </row>
    <row r="30" ht="17.1" customHeight="1" spans="1:3">
      <c r="A30" s="114">
        <v>2010303</v>
      </c>
      <c r="B30" s="4" t="s">
        <v>145</v>
      </c>
      <c r="C30" s="5">
        <v>17332</v>
      </c>
    </row>
    <row r="31" ht="17.1" customHeight="1" spans="1:3">
      <c r="A31" s="114">
        <v>2010304</v>
      </c>
      <c r="B31" s="4" t="s">
        <v>183</v>
      </c>
      <c r="C31" s="5">
        <v>534</v>
      </c>
    </row>
    <row r="32" ht="17.1" customHeight="1" spans="1:3">
      <c r="A32" s="114">
        <v>2010305</v>
      </c>
      <c r="B32" s="4" t="s">
        <v>185</v>
      </c>
      <c r="C32" s="5">
        <v>3076</v>
      </c>
    </row>
    <row r="33" ht="17.1" customHeight="1" spans="1:3">
      <c r="A33" s="114">
        <v>2010306</v>
      </c>
      <c r="B33" s="4" t="s">
        <v>187</v>
      </c>
      <c r="C33" s="5">
        <v>1279</v>
      </c>
    </row>
    <row r="34" ht="17.1" customHeight="1" spans="1:3">
      <c r="A34" s="114">
        <v>2010307</v>
      </c>
      <c r="B34" s="4" t="s">
        <v>189</v>
      </c>
      <c r="C34" s="5">
        <v>2387</v>
      </c>
    </row>
    <row r="35" ht="17.1" customHeight="1" spans="1:3">
      <c r="A35" s="114">
        <v>2010308</v>
      </c>
      <c r="B35" s="4" t="s">
        <v>191</v>
      </c>
      <c r="C35" s="5">
        <v>12240</v>
      </c>
    </row>
    <row r="36" ht="17.1" customHeight="1" spans="1:3">
      <c r="A36" s="114">
        <v>2010309</v>
      </c>
      <c r="B36" s="4" t="s">
        <v>193</v>
      </c>
      <c r="C36" s="5">
        <v>1712</v>
      </c>
    </row>
    <row r="37" ht="17.1" customHeight="1" spans="1:3">
      <c r="A37" s="114">
        <v>2010350</v>
      </c>
      <c r="B37" s="4" t="s">
        <v>160</v>
      </c>
      <c r="C37" s="5">
        <v>19030</v>
      </c>
    </row>
    <row r="38" ht="17.1" customHeight="1" spans="1:3">
      <c r="A38" s="114">
        <v>2010399</v>
      </c>
      <c r="B38" s="4" t="s">
        <v>196</v>
      </c>
      <c r="C38" s="5">
        <v>213692</v>
      </c>
    </row>
    <row r="39" ht="17.1" customHeight="1" spans="1:3">
      <c r="A39" s="114">
        <v>20104</v>
      </c>
      <c r="B39" s="4" t="s">
        <v>198</v>
      </c>
      <c r="C39" s="5">
        <v>246725</v>
      </c>
    </row>
    <row r="40" ht="17.1" customHeight="1" spans="1:3">
      <c r="A40" s="114">
        <v>2010401</v>
      </c>
      <c r="B40" s="4" t="s">
        <v>141</v>
      </c>
      <c r="C40" s="5">
        <v>58684</v>
      </c>
    </row>
    <row r="41" ht="17.1" customHeight="1" spans="1:3">
      <c r="A41" s="114">
        <v>2010402</v>
      </c>
      <c r="B41" s="4" t="s">
        <v>143</v>
      </c>
      <c r="C41" s="5">
        <v>19171</v>
      </c>
    </row>
    <row r="42" ht="17.1" customHeight="1" spans="1:3">
      <c r="A42" s="114">
        <v>2010403</v>
      </c>
      <c r="B42" s="4" t="s">
        <v>145</v>
      </c>
      <c r="C42" s="5">
        <v>329</v>
      </c>
    </row>
    <row r="43" ht="17.1" customHeight="1" spans="1:3">
      <c r="A43" s="114">
        <v>2010404</v>
      </c>
      <c r="B43" s="4" t="s">
        <v>203</v>
      </c>
      <c r="C43" s="5">
        <v>85483</v>
      </c>
    </row>
    <row r="44" ht="17.1" customHeight="1" spans="1:3">
      <c r="A44" s="114">
        <v>2010405</v>
      </c>
      <c r="B44" s="4" t="s">
        <v>205</v>
      </c>
      <c r="C44" s="5">
        <v>586</v>
      </c>
    </row>
    <row r="45" ht="17.1" customHeight="1" spans="1:3">
      <c r="A45" s="114">
        <v>2010406</v>
      </c>
      <c r="B45" s="4" t="s">
        <v>207</v>
      </c>
      <c r="C45" s="5">
        <v>9215</v>
      </c>
    </row>
    <row r="46" ht="17.1" customHeight="1" spans="1:3">
      <c r="A46" s="114">
        <v>2010407</v>
      </c>
      <c r="B46" s="4" t="s">
        <v>209</v>
      </c>
      <c r="C46" s="5">
        <v>590</v>
      </c>
    </row>
    <row r="47" ht="17.1" customHeight="1" spans="1:3">
      <c r="A47" s="114">
        <v>2010408</v>
      </c>
      <c r="B47" s="4" t="s">
        <v>212</v>
      </c>
      <c r="C47" s="5">
        <v>2909</v>
      </c>
    </row>
    <row r="48" ht="17.1" customHeight="1" spans="1:3">
      <c r="A48" s="114">
        <v>2010409</v>
      </c>
      <c r="B48" s="4" t="s">
        <v>214</v>
      </c>
      <c r="C48" s="5">
        <v>9</v>
      </c>
    </row>
    <row r="49" ht="17.1" customHeight="1" spans="1:3">
      <c r="A49" s="114">
        <v>2010450</v>
      </c>
      <c r="B49" s="4" t="s">
        <v>160</v>
      </c>
      <c r="C49" s="5">
        <v>4576</v>
      </c>
    </row>
    <row r="50" ht="17.1" customHeight="1" spans="1:3">
      <c r="A50" s="114">
        <v>2010499</v>
      </c>
      <c r="B50" s="4" t="s">
        <v>217</v>
      </c>
      <c r="C50" s="5">
        <v>65173</v>
      </c>
    </row>
    <row r="51" ht="17.1" customHeight="1" spans="1:3">
      <c r="A51" s="114">
        <v>20105</v>
      </c>
      <c r="B51" s="4" t="s">
        <v>219</v>
      </c>
      <c r="C51" s="5">
        <v>52757</v>
      </c>
    </row>
    <row r="52" ht="17.1" customHeight="1" spans="1:3">
      <c r="A52" s="114">
        <v>2010501</v>
      </c>
      <c r="B52" s="4" t="s">
        <v>141</v>
      </c>
      <c r="C52" s="5">
        <v>28158</v>
      </c>
    </row>
    <row r="53" ht="17.1" customHeight="1" spans="1:3">
      <c r="A53" s="114">
        <v>2010502</v>
      </c>
      <c r="B53" s="4" t="s">
        <v>143</v>
      </c>
      <c r="C53" s="5">
        <v>1854</v>
      </c>
    </row>
    <row r="54" ht="17.1" customHeight="1" spans="1:3">
      <c r="A54" s="114">
        <v>2010503</v>
      </c>
      <c r="B54" s="4" t="s">
        <v>145</v>
      </c>
      <c r="C54" s="5">
        <v>187</v>
      </c>
    </row>
    <row r="55" ht="17.1" customHeight="1" spans="1:3">
      <c r="A55" s="114">
        <v>2010504</v>
      </c>
      <c r="B55" s="4" t="s">
        <v>224</v>
      </c>
      <c r="C55" s="5">
        <v>1195</v>
      </c>
    </row>
    <row r="56" ht="17.1" customHeight="1" spans="1:3">
      <c r="A56" s="114">
        <v>2010505</v>
      </c>
      <c r="B56" s="4" t="s">
        <v>226</v>
      </c>
      <c r="C56" s="5">
        <v>4225</v>
      </c>
    </row>
    <row r="57" ht="17.1" customHeight="1" spans="1:3">
      <c r="A57" s="114">
        <v>2010506</v>
      </c>
      <c r="B57" s="4" t="s">
        <v>228</v>
      </c>
      <c r="C57" s="5">
        <v>1007</v>
      </c>
    </row>
    <row r="58" ht="17.1" customHeight="1" spans="1:3">
      <c r="A58" s="114">
        <v>2010507</v>
      </c>
      <c r="B58" s="4" t="s">
        <v>230</v>
      </c>
      <c r="C58" s="5">
        <v>2306</v>
      </c>
    </row>
    <row r="59" ht="17.1" customHeight="1" spans="1:3">
      <c r="A59" s="114">
        <v>2010508</v>
      </c>
      <c r="B59" s="4" t="s">
        <v>232</v>
      </c>
      <c r="C59" s="5">
        <v>5266</v>
      </c>
    </row>
    <row r="60" ht="17.1" customHeight="1" spans="1:3">
      <c r="A60" s="114">
        <v>2010550</v>
      </c>
      <c r="B60" s="4" t="s">
        <v>160</v>
      </c>
      <c r="C60" s="5">
        <v>3624</v>
      </c>
    </row>
    <row r="61" ht="17.1" customHeight="1" spans="1:3">
      <c r="A61" s="114">
        <v>2010599</v>
      </c>
      <c r="B61" s="4" t="s">
        <v>235</v>
      </c>
      <c r="C61" s="5">
        <v>4935</v>
      </c>
    </row>
    <row r="62" ht="17.1" customHeight="1" spans="1:3">
      <c r="A62" s="114">
        <v>20106</v>
      </c>
      <c r="B62" s="4" t="s">
        <v>237</v>
      </c>
      <c r="C62" s="5">
        <v>206340</v>
      </c>
    </row>
    <row r="63" ht="17.1" customHeight="1" spans="1:3">
      <c r="A63" s="114">
        <v>2010601</v>
      </c>
      <c r="B63" s="4" t="s">
        <v>141</v>
      </c>
      <c r="C63" s="5">
        <v>122671</v>
      </c>
    </row>
    <row r="64" ht="17.1" customHeight="1" spans="1:3">
      <c r="A64" s="114">
        <v>2010602</v>
      </c>
      <c r="B64" s="4" t="s">
        <v>143</v>
      </c>
      <c r="C64" s="5">
        <v>17223</v>
      </c>
    </row>
    <row r="65" ht="17.1" customHeight="1" spans="1:3">
      <c r="A65" s="114">
        <v>2010603</v>
      </c>
      <c r="B65" s="4" t="s">
        <v>145</v>
      </c>
      <c r="C65" s="5">
        <v>204</v>
      </c>
    </row>
    <row r="66" ht="17.1" customHeight="1" spans="1:3">
      <c r="A66" s="114">
        <v>2010604</v>
      </c>
      <c r="B66" s="115" t="s">
        <v>242</v>
      </c>
      <c r="C66" s="100">
        <v>1398</v>
      </c>
    </row>
    <row r="67" ht="17.1" customHeight="1" spans="1:3">
      <c r="A67" s="114">
        <v>2010605</v>
      </c>
      <c r="B67" s="4" t="s">
        <v>244</v>
      </c>
      <c r="C67" s="5">
        <v>4737</v>
      </c>
    </row>
    <row r="68" ht="17.1" customHeight="1" spans="1:3">
      <c r="A68" s="114">
        <v>2010606</v>
      </c>
      <c r="B68" s="4" t="s">
        <v>246</v>
      </c>
      <c r="C68" s="5">
        <v>130</v>
      </c>
    </row>
    <row r="69" ht="17.1" customHeight="1" spans="1:3">
      <c r="A69" s="114">
        <v>2010607</v>
      </c>
      <c r="B69" s="4" t="s">
        <v>248</v>
      </c>
      <c r="C69" s="5">
        <v>5267</v>
      </c>
    </row>
    <row r="70" ht="17.1" customHeight="1" spans="1:3">
      <c r="A70" s="114">
        <v>2010608</v>
      </c>
      <c r="B70" s="4" t="s">
        <v>250</v>
      </c>
      <c r="C70" s="5">
        <v>2477</v>
      </c>
    </row>
    <row r="71" ht="17.1" customHeight="1" spans="1:3">
      <c r="A71" s="114">
        <v>2010650</v>
      </c>
      <c r="B71" s="4" t="s">
        <v>160</v>
      </c>
      <c r="C71" s="5">
        <v>6837</v>
      </c>
    </row>
    <row r="72" ht="17.1" customHeight="1" spans="1:3">
      <c r="A72" s="114">
        <v>2010699</v>
      </c>
      <c r="B72" s="4" t="s">
        <v>253</v>
      </c>
      <c r="C72" s="5">
        <v>45396</v>
      </c>
    </row>
    <row r="73" ht="17.1" customHeight="1" spans="1:3">
      <c r="A73" s="114">
        <v>20107</v>
      </c>
      <c r="B73" s="4" t="s">
        <v>255</v>
      </c>
      <c r="C73" s="5">
        <v>305379</v>
      </c>
    </row>
    <row r="74" ht="17.1" customHeight="1" spans="1:3">
      <c r="A74" s="114">
        <v>2010701</v>
      </c>
      <c r="B74" s="4" t="s">
        <v>141</v>
      </c>
      <c r="C74" s="5">
        <v>130972</v>
      </c>
    </row>
    <row r="75" ht="17.1" customHeight="1" spans="1:3">
      <c r="A75" s="114">
        <v>2010702</v>
      </c>
      <c r="B75" s="4" t="s">
        <v>143</v>
      </c>
      <c r="C75" s="5">
        <v>31034</v>
      </c>
    </row>
    <row r="76" ht="17.1" customHeight="1" spans="1:3">
      <c r="A76" s="114">
        <v>2010703</v>
      </c>
      <c r="B76" s="4" t="s">
        <v>145</v>
      </c>
      <c r="C76" s="5">
        <v>58</v>
      </c>
    </row>
    <row r="77" ht="17.1" customHeight="1" spans="1:3">
      <c r="A77" s="114">
        <v>2010704</v>
      </c>
      <c r="B77" s="4" t="s">
        <v>260</v>
      </c>
      <c r="C77" s="5">
        <v>5032</v>
      </c>
    </row>
    <row r="78" ht="17.1" customHeight="1" spans="1:3">
      <c r="A78" s="114">
        <v>2010705</v>
      </c>
      <c r="B78" s="4" t="s">
        <v>262</v>
      </c>
      <c r="C78" s="5">
        <v>2583</v>
      </c>
    </row>
    <row r="79" ht="17.1" customHeight="1" spans="1:3">
      <c r="A79" s="114">
        <v>2010706</v>
      </c>
      <c r="B79" s="4" t="s">
        <v>264</v>
      </c>
      <c r="C79" s="5">
        <v>38144</v>
      </c>
    </row>
    <row r="80" ht="17.1" customHeight="1" spans="1:3">
      <c r="A80" s="114">
        <v>2010707</v>
      </c>
      <c r="B80" s="4" t="s">
        <v>266</v>
      </c>
      <c r="C80" s="5">
        <v>3424</v>
      </c>
    </row>
    <row r="81" ht="17.1" customHeight="1" spans="1:3">
      <c r="A81" s="114">
        <v>2010708</v>
      </c>
      <c r="B81" s="4" t="s">
        <v>268</v>
      </c>
      <c r="C81" s="5">
        <v>11079</v>
      </c>
    </row>
    <row r="82" ht="17.1" customHeight="1" spans="1:3">
      <c r="A82" s="114">
        <v>2010709</v>
      </c>
      <c r="B82" s="4" t="s">
        <v>248</v>
      </c>
      <c r="C82" s="5">
        <v>5819</v>
      </c>
    </row>
    <row r="83" ht="17.1" customHeight="1" spans="1:3">
      <c r="A83" s="114">
        <v>2010750</v>
      </c>
      <c r="B83" s="4" t="s">
        <v>160</v>
      </c>
      <c r="C83" s="5">
        <v>140</v>
      </c>
    </row>
    <row r="84" ht="17.1" customHeight="1" spans="1:3">
      <c r="A84" s="114">
        <v>2010799</v>
      </c>
      <c r="B84" s="4" t="s">
        <v>272</v>
      </c>
      <c r="C84" s="5">
        <v>77094</v>
      </c>
    </row>
    <row r="85" ht="17.1" customHeight="1" spans="1:3">
      <c r="A85" s="114">
        <v>20108</v>
      </c>
      <c r="B85" s="4" t="s">
        <v>274</v>
      </c>
      <c r="C85" s="5">
        <v>62089</v>
      </c>
    </row>
    <row r="86" ht="17.1" customHeight="1" spans="1:3">
      <c r="A86" s="114">
        <v>2010801</v>
      </c>
      <c r="B86" s="4" t="s">
        <v>141</v>
      </c>
      <c r="C86" s="5">
        <v>32209</v>
      </c>
    </row>
    <row r="87" ht="17.1" customHeight="1" spans="1:3">
      <c r="A87" s="114">
        <v>2010802</v>
      </c>
      <c r="B87" s="4" t="s">
        <v>143</v>
      </c>
      <c r="C87" s="5">
        <v>4301</v>
      </c>
    </row>
    <row r="88" ht="17.1" customHeight="1" spans="1:3">
      <c r="A88" s="114">
        <v>2010803</v>
      </c>
      <c r="B88" s="4" t="s">
        <v>145</v>
      </c>
      <c r="C88" s="5">
        <v>199</v>
      </c>
    </row>
    <row r="89" ht="17.1" customHeight="1" spans="1:3">
      <c r="A89" s="114">
        <v>2010804</v>
      </c>
      <c r="B89" s="4" t="s">
        <v>279</v>
      </c>
      <c r="C89" s="5">
        <v>16148</v>
      </c>
    </row>
    <row r="90" ht="17.1" customHeight="1" spans="1:3">
      <c r="A90" s="114">
        <v>2010805</v>
      </c>
      <c r="B90" s="4" t="s">
        <v>281</v>
      </c>
      <c r="C90" s="5">
        <v>953</v>
      </c>
    </row>
    <row r="91" ht="17.1" customHeight="1" spans="1:3">
      <c r="A91" s="114">
        <v>2010806</v>
      </c>
      <c r="B91" s="4" t="s">
        <v>248</v>
      </c>
      <c r="C91" s="5">
        <v>1846</v>
      </c>
    </row>
    <row r="92" ht="17.1" customHeight="1" spans="1:3">
      <c r="A92" s="114">
        <v>2010850</v>
      </c>
      <c r="B92" s="4" t="s">
        <v>160</v>
      </c>
      <c r="C92" s="5">
        <v>1818</v>
      </c>
    </row>
    <row r="93" ht="17.1" customHeight="1" spans="1:3">
      <c r="A93" s="114">
        <v>2010899</v>
      </c>
      <c r="B93" s="4" t="s">
        <v>285</v>
      </c>
      <c r="C93" s="5">
        <v>4615</v>
      </c>
    </row>
    <row r="94" ht="17.1" customHeight="1" spans="1:3">
      <c r="A94" s="114">
        <v>20109</v>
      </c>
      <c r="B94" s="4" t="s">
        <v>287</v>
      </c>
      <c r="C94" s="5">
        <v>2136</v>
      </c>
    </row>
    <row r="95" ht="17.1" customHeight="1" spans="1:3">
      <c r="A95" s="114">
        <v>2010901</v>
      </c>
      <c r="B95" s="4" t="s">
        <v>141</v>
      </c>
      <c r="C95" s="5">
        <v>243</v>
      </c>
    </row>
    <row r="96" ht="17.1" customHeight="1" spans="1:3">
      <c r="A96" s="114">
        <v>2010902</v>
      </c>
      <c r="B96" s="4" t="s">
        <v>143</v>
      </c>
      <c r="C96" s="5">
        <v>466</v>
      </c>
    </row>
    <row r="97" ht="17.1" customHeight="1" spans="1:3">
      <c r="A97" s="114">
        <v>2010903</v>
      </c>
      <c r="B97" s="4" t="s">
        <v>145</v>
      </c>
      <c r="C97" s="5">
        <v>0</v>
      </c>
    </row>
    <row r="98" ht="17.1" customHeight="1" spans="1:3">
      <c r="A98" s="114">
        <v>2010904</v>
      </c>
      <c r="B98" s="4" t="s">
        <v>292</v>
      </c>
      <c r="C98" s="5">
        <v>0</v>
      </c>
    </row>
    <row r="99" ht="17.1" customHeight="1" spans="1:3">
      <c r="A99" s="114">
        <v>2010905</v>
      </c>
      <c r="B99" s="4" t="s">
        <v>294</v>
      </c>
      <c r="C99" s="5">
        <v>1073</v>
      </c>
    </row>
    <row r="100" ht="17.1" customHeight="1" spans="1:3">
      <c r="A100" s="114">
        <v>2010907</v>
      </c>
      <c r="B100" s="4" t="s">
        <v>296</v>
      </c>
      <c r="C100" s="5">
        <v>0</v>
      </c>
    </row>
    <row r="101" ht="17.1" customHeight="1" spans="1:3">
      <c r="A101" s="114">
        <v>2010908</v>
      </c>
      <c r="B101" s="4" t="s">
        <v>248</v>
      </c>
      <c r="C101" s="5">
        <v>129</v>
      </c>
    </row>
    <row r="102" ht="17.1" customHeight="1" spans="1:3">
      <c r="A102" s="114">
        <v>2010950</v>
      </c>
      <c r="B102" s="4" t="s">
        <v>160</v>
      </c>
      <c r="C102" s="5">
        <v>0</v>
      </c>
    </row>
    <row r="103" ht="17.1" customHeight="1" spans="1:3">
      <c r="A103" s="114">
        <v>2010999</v>
      </c>
      <c r="B103" s="4" t="s">
        <v>300</v>
      </c>
      <c r="C103" s="5">
        <v>225</v>
      </c>
    </row>
    <row r="104" ht="17.1" customHeight="1" spans="1:3">
      <c r="A104" s="114">
        <v>20110</v>
      </c>
      <c r="B104" s="4" t="s">
        <v>302</v>
      </c>
      <c r="C104" s="5">
        <v>108224</v>
      </c>
    </row>
    <row r="105" ht="17.1" customHeight="1" spans="1:3">
      <c r="A105" s="114">
        <v>2011001</v>
      </c>
      <c r="B105" s="4" t="s">
        <v>141</v>
      </c>
      <c r="C105" s="5">
        <v>32302</v>
      </c>
    </row>
    <row r="106" ht="17.1" customHeight="1" spans="1:3">
      <c r="A106" s="114">
        <v>2011002</v>
      </c>
      <c r="B106" s="4" t="s">
        <v>143</v>
      </c>
      <c r="C106" s="5">
        <v>3456</v>
      </c>
    </row>
    <row r="107" ht="17.1" customHeight="1" spans="1:3">
      <c r="A107" s="114">
        <v>2011003</v>
      </c>
      <c r="B107" s="4" t="s">
        <v>145</v>
      </c>
      <c r="C107" s="5">
        <v>8</v>
      </c>
    </row>
    <row r="108" ht="17.1" customHeight="1" spans="1:3">
      <c r="A108" s="114">
        <v>2011004</v>
      </c>
      <c r="B108" s="4" t="s">
        <v>307</v>
      </c>
      <c r="C108" s="5">
        <v>18</v>
      </c>
    </row>
    <row r="109" ht="17.1" customHeight="1" spans="1:3">
      <c r="A109" s="114">
        <v>2011005</v>
      </c>
      <c r="B109" s="4" t="s">
        <v>309</v>
      </c>
      <c r="C109" s="5">
        <v>0</v>
      </c>
    </row>
    <row r="110" ht="17.1" customHeight="1" spans="1:3">
      <c r="A110" s="114">
        <v>2011006</v>
      </c>
      <c r="B110" s="4" t="s">
        <v>311</v>
      </c>
      <c r="C110" s="5">
        <v>54513</v>
      </c>
    </row>
    <row r="111" ht="17.1" customHeight="1" spans="1:3">
      <c r="A111" s="114">
        <v>2011007</v>
      </c>
      <c r="B111" s="4" t="s">
        <v>313</v>
      </c>
      <c r="C111" s="5">
        <v>175</v>
      </c>
    </row>
    <row r="112" ht="17.1" customHeight="1" spans="1:3">
      <c r="A112" s="114">
        <v>2011008</v>
      </c>
      <c r="B112" s="4" t="s">
        <v>315</v>
      </c>
      <c r="C112" s="5">
        <v>2991</v>
      </c>
    </row>
    <row r="113" ht="17.1" customHeight="1" spans="1:3">
      <c r="A113" s="114">
        <v>2011009</v>
      </c>
      <c r="B113" s="4" t="s">
        <v>317</v>
      </c>
      <c r="C113" s="5">
        <v>332</v>
      </c>
    </row>
    <row r="114" ht="17.1" customHeight="1" spans="1:3">
      <c r="A114" s="114">
        <v>2011010</v>
      </c>
      <c r="B114" s="4" t="s">
        <v>319</v>
      </c>
      <c r="C114" s="5">
        <v>336</v>
      </c>
    </row>
    <row r="115" ht="17.1" customHeight="1" spans="1:3">
      <c r="A115" s="114">
        <v>2011011</v>
      </c>
      <c r="B115" s="4" t="s">
        <v>321</v>
      </c>
      <c r="C115" s="5">
        <v>1326</v>
      </c>
    </row>
    <row r="116" ht="17.1" customHeight="1" spans="1:3">
      <c r="A116" s="114">
        <v>2011012</v>
      </c>
      <c r="B116" s="4" t="s">
        <v>323</v>
      </c>
      <c r="C116" s="5">
        <v>15</v>
      </c>
    </row>
    <row r="117" ht="17.1" customHeight="1" spans="1:3">
      <c r="A117" s="114">
        <v>2011050</v>
      </c>
      <c r="B117" s="4" t="s">
        <v>160</v>
      </c>
      <c r="C117" s="5">
        <v>3665</v>
      </c>
    </row>
    <row r="118" ht="17.1" customHeight="1" spans="1:3">
      <c r="A118" s="114">
        <v>2011099</v>
      </c>
      <c r="B118" s="4" t="s">
        <v>326</v>
      </c>
      <c r="C118" s="5">
        <v>9087</v>
      </c>
    </row>
    <row r="119" ht="17.1" customHeight="1" spans="1:3">
      <c r="A119" s="114">
        <v>20111</v>
      </c>
      <c r="B119" s="4" t="s">
        <v>328</v>
      </c>
      <c r="C119" s="5">
        <v>129314</v>
      </c>
    </row>
    <row r="120" ht="17.1" customHeight="1" spans="1:3">
      <c r="A120" s="114">
        <v>2011101</v>
      </c>
      <c r="B120" s="4" t="s">
        <v>141</v>
      </c>
      <c r="C120" s="5">
        <v>89776</v>
      </c>
    </row>
    <row r="121" ht="17.1" customHeight="1" spans="1:3">
      <c r="A121" s="114">
        <v>2011102</v>
      </c>
      <c r="B121" s="4" t="s">
        <v>143</v>
      </c>
      <c r="C121" s="5">
        <v>18293</v>
      </c>
    </row>
    <row r="122" ht="17.1" customHeight="1" spans="1:3">
      <c r="A122" s="114">
        <v>2011103</v>
      </c>
      <c r="B122" s="4" t="s">
        <v>145</v>
      </c>
      <c r="C122" s="5">
        <v>47</v>
      </c>
    </row>
    <row r="123" ht="17.1" customHeight="1" spans="1:3">
      <c r="A123" s="114">
        <v>2011104</v>
      </c>
      <c r="B123" s="4" t="s">
        <v>333</v>
      </c>
      <c r="C123" s="5">
        <v>1348</v>
      </c>
    </row>
    <row r="124" ht="17.1" customHeight="1" spans="1:3">
      <c r="A124" s="114">
        <v>2011105</v>
      </c>
      <c r="B124" s="4" t="s">
        <v>335</v>
      </c>
      <c r="C124" s="5">
        <v>984</v>
      </c>
    </row>
    <row r="125" ht="17.1" customHeight="1" spans="1:3">
      <c r="A125" s="114">
        <v>2011106</v>
      </c>
      <c r="B125" s="4" t="s">
        <v>337</v>
      </c>
      <c r="C125" s="5">
        <v>0</v>
      </c>
    </row>
    <row r="126" ht="17.1" customHeight="1" spans="1:3">
      <c r="A126" s="114">
        <v>2011150</v>
      </c>
      <c r="B126" s="4" t="s">
        <v>160</v>
      </c>
      <c r="C126" s="5">
        <v>354</v>
      </c>
    </row>
    <row r="127" ht="17.1" customHeight="1" spans="1:3">
      <c r="A127" s="114">
        <v>2011199</v>
      </c>
      <c r="B127" s="4" t="s">
        <v>340</v>
      </c>
      <c r="C127" s="5">
        <v>18512</v>
      </c>
    </row>
    <row r="128" ht="17.1" customHeight="1" spans="1:3">
      <c r="A128" s="114">
        <v>20113</v>
      </c>
      <c r="B128" s="4" t="s">
        <v>342</v>
      </c>
      <c r="C128" s="5">
        <v>138891</v>
      </c>
    </row>
    <row r="129" ht="17.1" customHeight="1" spans="1:3">
      <c r="A129" s="114">
        <v>2011301</v>
      </c>
      <c r="B129" s="4" t="s">
        <v>141</v>
      </c>
      <c r="C129" s="5">
        <v>35976</v>
      </c>
    </row>
    <row r="130" ht="17.1" customHeight="1" spans="1:3">
      <c r="A130" s="114">
        <v>2011302</v>
      </c>
      <c r="B130" s="4" t="s">
        <v>143</v>
      </c>
      <c r="C130" s="5">
        <v>7471</v>
      </c>
    </row>
    <row r="131" ht="17.1" customHeight="1" spans="1:3">
      <c r="A131" s="114">
        <v>2011303</v>
      </c>
      <c r="B131" s="4" t="s">
        <v>145</v>
      </c>
      <c r="C131" s="5">
        <v>286</v>
      </c>
    </row>
    <row r="132" ht="17.1" customHeight="1" spans="1:3">
      <c r="A132" s="114">
        <v>2011304</v>
      </c>
      <c r="B132" s="4" t="s">
        <v>347</v>
      </c>
      <c r="C132" s="5">
        <v>2711</v>
      </c>
    </row>
    <row r="133" ht="17.1" customHeight="1" spans="1:3">
      <c r="A133" s="114">
        <v>2011305</v>
      </c>
      <c r="B133" s="4" t="s">
        <v>349</v>
      </c>
      <c r="C133" s="5">
        <v>39</v>
      </c>
    </row>
    <row r="134" ht="17.1" customHeight="1" spans="1:3">
      <c r="A134" s="114">
        <v>2011306</v>
      </c>
      <c r="B134" s="4" t="s">
        <v>351</v>
      </c>
      <c r="C134" s="5">
        <v>980</v>
      </c>
    </row>
    <row r="135" ht="17.1" customHeight="1" spans="1:3">
      <c r="A135" s="114">
        <v>2011307</v>
      </c>
      <c r="B135" s="4" t="s">
        <v>353</v>
      </c>
      <c r="C135" s="5">
        <v>12387</v>
      </c>
    </row>
    <row r="136" ht="17.1" customHeight="1" spans="1:3">
      <c r="A136" s="114">
        <v>2011308</v>
      </c>
      <c r="B136" s="4" t="s">
        <v>355</v>
      </c>
      <c r="C136" s="5">
        <v>54532</v>
      </c>
    </row>
    <row r="137" ht="17.1" customHeight="1" spans="1:3">
      <c r="A137" s="114">
        <v>2011350</v>
      </c>
      <c r="B137" s="4" t="s">
        <v>160</v>
      </c>
      <c r="C137" s="5">
        <v>1943</v>
      </c>
    </row>
    <row r="138" ht="17.1" customHeight="1" spans="1:3">
      <c r="A138" s="114">
        <v>2011399</v>
      </c>
      <c r="B138" s="4" t="s">
        <v>358</v>
      </c>
      <c r="C138" s="5">
        <v>22566</v>
      </c>
    </row>
    <row r="139" ht="17.1" customHeight="1" spans="1:3">
      <c r="A139" s="114">
        <v>20114</v>
      </c>
      <c r="B139" s="4" t="s">
        <v>360</v>
      </c>
      <c r="C139" s="5">
        <v>2031</v>
      </c>
    </row>
    <row r="140" ht="17.1" customHeight="1" spans="1:3">
      <c r="A140" s="114">
        <v>2011401</v>
      </c>
      <c r="B140" s="4" t="s">
        <v>141</v>
      </c>
      <c r="C140" s="5">
        <v>596</v>
      </c>
    </row>
    <row r="141" ht="17.1" customHeight="1" spans="1:3">
      <c r="A141" s="114">
        <v>2011402</v>
      </c>
      <c r="B141" s="4" t="s">
        <v>143</v>
      </c>
      <c r="C141" s="5">
        <v>965</v>
      </c>
    </row>
    <row r="142" ht="17.1" customHeight="1" spans="1:3">
      <c r="A142" s="114">
        <v>2011403</v>
      </c>
      <c r="B142" s="4" t="s">
        <v>145</v>
      </c>
      <c r="C142" s="5">
        <v>0</v>
      </c>
    </row>
    <row r="143" ht="17.1" customHeight="1" spans="1:3">
      <c r="A143" s="114">
        <v>2011404</v>
      </c>
      <c r="B143" s="4" t="s">
        <v>365</v>
      </c>
      <c r="C143" s="5">
        <v>0</v>
      </c>
    </row>
    <row r="144" ht="17.1" customHeight="1" spans="1:3">
      <c r="A144" s="114">
        <v>2011405</v>
      </c>
      <c r="B144" s="4" t="s">
        <v>367</v>
      </c>
      <c r="C144" s="5">
        <v>261</v>
      </c>
    </row>
    <row r="145" ht="17.1" customHeight="1" spans="1:3">
      <c r="A145" s="114">
        <v>2011406</v>
      </c>
      <c r="B145" s="4" t="s">
        <v>369</v>
      </c>
      <c r="C145" s="5">
        <v>21</v>
      </c>
    </row>
    <row r="146" ht="17.1" customHeight="1" spans="1:3">
      <c r="A146" s="114">
        <v>2011407</v>
      </c>
      <c r="B146" s="4" t="s">
        <v>371</v>
      </c>
      <c r="C146" s="5">
        <v>0</v>
      </c>
    </row>
    <row r="147" ht="17.1" customHeight="1" spans="1:3">
      <c r="A147" s="114">
        <v>2011408</v>
      </c>
      <c r="B147" s="4" t="s">
        <v>373</v>
      </c>
      <c r="C147" s="5">
        <v>0</v>
      </c>
    </row>
    <row r="148" ht="17.1" customHeight="1" spans="1:3">
      <c r="A148" s="114">
        <v>2011409</v>
      </c>
      <c r="B148" s="4" t="s">
        <v>375</v>
      </c>
      <c r="C148" s="5">
        <v>7</v>
      </c>
    </row>
    <row r="149" ht="17.1" customHeight="1" spans="1:3">
      <c r="A149" s="114">
        <v>2011450</v>
      </c>
      <c r="B149" s="4" t="s">
        <v>160</v>
      </c>
      <c r="C149" s="5">
        <v>113</v>
      </c>
    </row>
    <row r="150" ht="17.1" customHeight="1" spans="1:3">
      <c r="A150" s="114">
        <v>2011499</v>
      </c>
      <c r="B150" s="4" t="s">
        <v>378</v>
      </c>
      <c r="C150" s="5">
        <v>68</v>
      </c>
    </row>
    <row r="151" ht="17.1" customHeight="1" spans="1:3">
      <c r="A151" s="114">
        <v>20115</v>
      </c>
      <c r="B151" s="4" t="s">
        <v>380</v>
      </c>
      <c r="C151" s="5">
        <v>108575</v>
      </c>
    </row>
    <row r="152" ht="17.1" customHeight="1" spans="1:3">
      <c r="A152" s="114">
        <v>2011501</v>
      </c>
      <c r="B152" s="4" t="s">
        <v>141</v>
      </c>
      <c r="C152" s="5">
        <v>82465</v>
      </c>
    </row>
    <row r="153" ht="17.1" customHeight="1" spans="1:3">
      <c r="A153" s="114">
        <v>2011502</v>
      </c>
      <c r="B153" s="4" t="s">
        <v>143</v>
      </c>
      <c r="C153" s="5">
        <v>5851</v>
      </c>
    </row>
    <row r="154" ht="17.1" customHeight="1" spans="1:3">
      <c r="A154" s="114">
        <v>2011503</v>
      </c>
      <c r="B154" s="4" t="s">
        <v>145</v>
      </c>
      <c r="C154" s="5">
        <v>415</v>
      </c>
    </row>
    <row r="155" ht="17.1" customHeight="1" spans="1:3">
      <c r="A155" s="114">
        <v>2011504</v>
      </c>
      <c r="B155" s="4" t="s">
        <v>385</v>
      </c>
      <c r="C155" s="5">
        <v>4446</v>
      </c>
    </row>
    <row r="156" ht="17.1" customHeight="1" spans="1:3">
      <c r="A156" s="114">
        <v>2011505</v>
      </c>
      <c r="B156" s="4" t="s">
        <v>387</v>
      </c>
      <c r="C156" s="5">
        <v>4765</v>
      </c>
    </row>
    <row r="157" ht="17.1" customHeight="1" spans="1:3">
      <c r="A157" s="114">
        <v>2011506</v>
      </c>
      <c r="B157" s="4" t="s">
        <v>389</v>
      </c>
      <c r="C157" s="5">
        <v>1475</v>
      </c>
    </row>
    <row r="158" ht="17.1" customHeight="1" spans="1:3">
      <c r="A158" s="114">
        <v>2011507</v>
      </c>
      <c r="B158" s="4" t="s">
        <v>248</v>
      </c>
      <c r="C158" s="5">
        <v>529</v>
      </c>
    </row>
    <row r="159" ht="17.1" customHeight="1" spans="1:3">
      <c r="A159" s="114">
        <v>2011550</v>
      </c>
      <c r="B159" s="4" t="s">
        <v>160</v>
      </c>
      <c r="C159" s="5">
        <v>2370</v>
      </c>
    </row>
    <row r="160" ht="17.1" customHeight="1" spans="1:3">
      <c r="A160" s="114">
        <v>2011599</v>
      </c>
      <c r="B160" s="4" t="s">
        <v>393</v>
      </c>
      <c r="C160" s="5">
        <v>6259</v>
      </c>
    </row>
    <row r="161" ht="17.1" customHeight="1" spans="1:3">
      <c r="A161" s="114">
        <v>20117</v>
      </c>
      <c r="B161" s="4" t="s">
        <v>395</v>
      </c>
      <c r="C161" s="5">
        <v>56230</v>
      </c>
    </row>
    <row r="162" ht="17.1" customHeight="1" spans="1:3">
      <c r="A162" s="114">
        <v>2011701</v>
      </c>
      <c r="B162" s="4" t="s">
        <v>141</v>
      </c>
      <c r="C162" s="5">
        <v>18105</v>
      </c>
    </row>
    <row r="163" ht="17.1" customHeight="1" spans="1:3">
      <c r="A163" s="114">
        <v>2011702</v>
      </c>
      <c r="B163" s="4" t="s">
        <v>143</v>
      </c>
      <c r="C163" s="5">
        <v>1094</v>
      </c>
    </row>
    <row r="164" ht="17.1" customHeight="1" spans="1:3">
      <c r="A164" s="114">
        <v>2011703</v>
      </c>
      <c r="B164" s="4" t="s">
        <v>145</v>
      </c>
      <c r="C164" s="5">
        <v>73</v>
      </c>
    </row>
    <row r="165" ht="17.1" customHeight="1" spans="1:3">
      <c r="A165" s="114">
        <v>2011704</v>
      </c>
      <c r="B165" s="4" t="s">
        <v>400</v>
      </c>
      <c r="C165" s="5">
        <v>113</v>
      </c>
    </row>
    <row r="166" ht="17.1" customHeight="1" spans="1:3">
      <c r="A166" s="114">
        <v>2011705</v>
      </c>
      <c r="B166" s="4" t="s">
        <v>402</v>
      </c>
      <c r="C166" s="5">
        <v>2</v>
      </c>
    </row>
    <row r="167" ht="17.1" customHeight="1" spans="1:3">
      <c r="A167" s="114">
        <v>2011706</v>
      </c>
      <c r="B167" s="4" t="s">
        <v>404</v>
      </c>
      <c r="C167" s="5">
        <v>8698</v>
      </c>
    </row>
    <row r="168" ht="17.1" customHeight="1" spans="1:3">
      <c r="A168" s="114">
        <v>2011707</v>
      </c>
      <c r="B168" s="4" t="s">
        <v>406</v>
      </c>
      <c r="C168" s="5">
        <v>514</v>
      </c>
    </row>
    <row r="169" ht="17.1" customHeight="1" spans="1:3">
      <c r="A169" s="114">
        <v>2011708</v>
      </c>
      <c r="B169" s="4" t="s">
        <v>408</v>
      </c>
      <c r="C169" s="5">
        <v>14</v>
      </c>
    </row>
    <row r="170" ht="17.1" customHeight="1" spans="1:3">
      <c r="A170" s="114">
        <v>2011709</v>
      </c>
      <c r="B170" s="4" t="s">
        <v>410</v>
      </c>
      <c r="C170" s="5">
        <v>1134</v>
      </c>
    </row>
    <row r="171" ht="17.1" customHeight="1" spans="1:3">
      <c r="A171" s="114">
        <v>2011710</v>
      </c>
      <c r="B171" s="4" t="s">
        <v>248</v>
      </c>
      <c r="C171" s="5">
        <v>598</v>
      </c>
    </row>
    <row r="172" ht="17.1" customHeight="1" spans="1:3">
      <c r="A172" s="114">
        <v>2011750</v>
      </c>
      <c r="B172" s="4" t="s">
        <v>160</v>
      </c>
      <c r="C172" s="5">
        <v>11748</v>
      </c>
    </row>
    <row r="173" ht="17.1" customHeight="1" spans="1:3">
      <c r="A173" s="114">
        <v>2011799</v>
      </c>
      <c r="B173" s="4" t="s">
        <v>414</v>
      </c>
      <c r="C173" s="5">
        <v>14137</v>
      </c>
    </row>
    <row r="174" ht="17.1" customHeight="1" spans="1:3">
      <c r="A174" s="114">
        <v>20123</v>
      </c>
      <c r="B174" s="4" t="s">
        <v>416</v>
      </c>
      <c r="C174" s="5">
        <v>61404</v>
      </c>
    </row>
    <row r="175" ht="17.1" customHeight="1" spans="1:3">
      <c r="A175" s="114">
        <v>2012301</v>
      </c>
      <c r="B175" s="4" t="s">
        <v>141</v>
      </c>
      <c r="C175" s="5">
        <v>15251</v>
      </c>
    </row>
    <row r="176" ht="17.1" customHeight="1" spans="1:3">
      <c r="A176" s="114">
        <v>2012302</v>
      </c>
      <c r="B176" s="4" t="s">
        <v>143</v>
      </c>
      <c r="C176" s="5">
        <v>1774</v>
      </c>
    </row>
    <row r="177" ht="17.1" customHeight="1" spans="1:3">
      <c r="A177" s="114">
        <v>2012303</v>
      </c>
      <c r="B177" s="4" t="s">
        <v>145</v>
      </c>
      <c r="C177" s="5">
        <v>157</v>
      </c>
    </row>
    <row r="178" ht="17.1" customHeight="1" spans="1:3">
      <c r="A178" s="114">
        <v>2012304</v>
      </c>
      <c r="B178" s="4" t="s">
        <v>421</v>
      </c>
      <c r="C178" s="5">
        <v>21370</v>
      </c>
    </row>
    <row r="179" ht="17.1" customHeight="1" spans="1:3">
      <c r="A179" s="114">
        <v>2012350</v>
      </c>
      <c r="B179" s="4" t="s">
        <v>160</v>
      </c>
      <c r="C179" s="5">
        <v>1054</v>
      </c>
    </row>
    <row r="180" ht="17.1" customHeight="1" spans="1:3">
      <c r="A180" s="114">
        <v>2012399</v>
      </c>
      <c r="B180" s="4" t="s">
        <v>424</v>
      </c>
      <c r="C180" s="5">
        <v>21798</v>
      </c>
    </row>
    <row r="181" ht="17.1" customHeight="1" spans="1:3">
      <c r="A181" s="114">
        <v>20124</v>
      </c>
      <c r="B181" s="4" t="s">
        <v>426</v>
      </c>
      <c r="C181" s="5">
        <v>21993</v>
      </c>
    </row>
    <row r="182" ht="17.1" customHeight="1" spans="1:3">
      <c r="A182" s="114">
        <v>2012401</v>
      </c>
      <c r="B182" s="4" t="s">
        <v>141</v>
      </c>
      <c r="C182" s="5">
        <v>2514</v>
      </c>
    </row>
    <row r="183" ht="17.1" customHeight="1" spans="1:3">
      <c r="A183" s="114">
        <v>2012402</v>
      </c>
      <c r="B183" s="4" t="s">
        <v>143</v>
      </c>
      <c r="C183" s="5">
        <v>407</v>
      </c>
    </row>
    <row r="184" ht="17.1" customHeight="1" spans="1:3">
      <c r="A184" s="114">
        <v>2012403</v>
      </c>
      <c r="B184" s="4" t="s">
        <v>145</v>
      </c>
      <c r="C184" s="5">
        <v>0</v>
      </c>
    </row>
    <row r="185" ht="17.1" customHeight="1" spans="1:3">
      <c r="A185" s="114">
        <v>2012404</v>
      </c>
      <c r="B185" s="4" t="s">
        <v>431</v>
      </c>
      <c r="C185" s="5">
        <v>5434</v>
      </c>
    </row>
    <row r="186" ht="17.1" customHeight="1" spans="1:3">
      <c r="A186" s="114">
        <v>2012450</v>
      </c>
      <c r="B186" s="4" t="s">
        <v>160</v>
      </c>
      <c r="C186" s="5">
        <v>305</v>
      </c>
    </row>
    <row r="187" ht="17.1" customHeight="1" spans="1:3">
      <c r="A187" s="114">
        <v>2012499</v>
      </c>
      <c r="B187" s="4" t="s">
        <v>434</v>
      </c>
      <c r="C187" s="5">
        <v>13333</v>
      </c>
    </row>
    <row r="188" ht="17.1" customHeight="1" spans="1:3">
      <c r="A188" s="114">
        <v>20125</v>
      </c>
      <c r="B188" s="4" t="s">
        <v>436</v>
      </c>
      <c r="C188" s="5">
        <v>12603</v>
      </c>
    </row>
    <row r="189" ht="17.1" customHeight="1" spans="1:3">
      <c r="A189" s="114">
        <v>2012501</v>
      </c>
      <c r="B189" s="4" t="s">
        <v>141</v>
      </c>
      <c r="C189" s="5">
        <v>3393</v>
      </c>
    </row>
    <row r="190" ht="17.1" customHeight="1" spans="1:3">
      <c r="A190" s="114">
        <v>2012502</v>
      </c>
      <c r="B190" s="4" t="s">
        <v>143</v>
      </c>
      <c r="C190" s="5">
        <v>154</v>
      </c>
    </row>
    <row r="191" ht="17.1" customHeight="1" spans="1:3">
      <c r="A191" s="114">
        <v>2012503</v>
      </c>
      <c r="B191" s="4" t="s">
        <v>145</v>
      </c>
      <c r="C191" s="5">
        <v>63</v>
      </c>
    </row>
    <row r="192" ht="17.1" customHeight="1" spans="1:3">
      <c r="A192" s="114">
        <v>2012504</v>
      </c>
      <c r="B192" s="4" t="s">
        <v>441</v>
      </c>
      <c r="C192" s="5">
        <v>2</v>
      </c>
    </row>
    <row r="193" ht="17.1" customHeight="1" spans="1:3">
      <c r="A193" s="114">
        <v>2012505</v>
      </c>
      <c r="B193" s="4" t="s">
        <v>443</v>
      </c>
      <c r="C193" s="5">
        <v>712</v>
      </c>
    </row>
    <row r="194" ht="17.1" customHeight="1" spans="1:3">
      <c r="A194" s="114">
        <v>2012506</v>
      </c>
      <c r="B194" s="4" t="s">
        <v>445</v>
      </c>
      <c r="C194" s="5">
        <v>6205</v>
      </c>
    </row>
    <row r="195" ht="17.1" customHeight="1" spans="1:3">
      <c r="A195" s="114">
        <v>2012550</v>
      </c>
      <c r="B195" s="4" t="s">
        <v>160</v>
      </c>
      <c r="C195" s="5">
        <v>784</v>
      </c>
    </row>
    <row r="196" ht="17.1" customHeight="1" spans="1:3">
      <c r="A196" s="114">
        <v>2012599</v>
      </c>
      <c r="B196" s="4" t="s">
        <v>448</v>
      </c>
      <c r="C196" s="5">
        <v>1290</v>
      </c>
    </row>
    <row r="197" ht="17.1" customHeight="1" spans="1:3">
      <c r="A197" s="114">
        <v>20126</v>
      </c>
      <c r="B197" s="4" t="s">
        <v>450</v>
      </c>
      <c r="C197" s="5">
        <v>41357</v>
      </c>
    </row>
    <row r="198" ht="17.1" customHeight="1" spans="1:3">
      <c r="A198" s="114">
        <v>2012601</v>
      </c>
      <c r="B198" s="4" t="s">
        <v>141</v>
      </c>
      <c r="C198" s="5">
        <v>12681</v>
      </c>
    </row>
    <row r="199" ht="17.1" customHeight="1" spans="1:3">
      <c r="A199" s="114">
        <v>2012602</v>
      </c>
      <c r="B199" s="4" t="s">
        <v>143</v>
      </c>
      <c r="C199" s="5">
        <v>1729</v>
      </c>
    </row>
    <row r="200" ht="17.1" customHeight="1" spans="1:3">
      <c r="A200" s="114">
        <v>2012603</v>
      </c>
      <c r="B200" s="4" t="s">
        <v>145</v>
      </c>
      <c r="C200" s="5">
        <v>0</v>
      </c>
    </row>
    <row r="201" ht="17.1" customHeight="1" spans="1:3">
      <c r="A201" s="114">
        <v>2012604</v>
      </c>
      <c r="B201" s="4" t="s">
        <v>455</v>
      </c>
      <c r="C201" s="5">
        <v>25972</v>
      </c>
    </row>
    <row r="202" ht="17.1" customHeight="1" spans="1:3">
      <c r="A202" s="114">
        <v>2012699</v>
      </c>
      <c r="B202" s="4" t="s">
        <v>457</v>
      </c>
      <c r="C202" s="5">
        <v>975</v>
      </c>
    </row>
    <row r="203" ht="17.1" customHeight="1" spans="1:3">
      <c r="A203" s="114">
        <v>20128</v>
      </c>
      <c r="B203" s="4" t="s">
        <v>459</v>
      </c>
      <c r="C203" s="5">
        <v>20412</v>
      </c>
    </row>
    <row r="204" ht="17.1" customHeight="1" spans="1:3">
      <c r="A204" s="114">
        <v>2012801</v>
      </c>
      <c r="B204" s="4" t="s">
        <v>141</v>
      </c>
      <c r="C204" s="5">
        <v>13956</v>
      </c>
    </row>
    <row r="205" ht="17.1" customHeight="1" spans="1:3">
      <c r="A205" s="114">
        <v>2012802</v>
      </c>
      <c r="B205" s="4" t="s">
        <v>143</v>
      </c>
      <c r="C205" s="5">
        <v>2868</v>
      </c>
    </row>
    <row r="206" ht="17.1" customHeight="1" spans="1:3">
      <c r="A206" s="114">
        <v>2012803</v>
      </c>
      <c r="B206" s="4" t="s">
        <v>145</v>
      </c>
      <c r="C206" s="5">
        <v>0</v>
      </c>
    </row>
    <row r="207" ht="17.1" customHeight="1" spans="1:3">
      <c r="A207" s="114">
        <v>2012804</v>
      </c>
      <c r="B207" s="4" t="s">
        <v>173</v>
      </c>
      <c r="C207" s="5">
        <v>186</v>
      </c>
    </row>
    <row r="208" ht="17.1" customHeight="1" spans="1:3">
      <c r="A208" s="114">
        <v>2012850</v>
      </c>
      <c r="B208" s="4" t="s">
        <v>160</v>
      </c>
      <c r="C208" s="5">
        <v>83</v>
      </c>
    </row>
    <row r="209" ht="17.1" customHeight="1" spans="1:3">
      <c r="A209" s="114">
        <v>2012899</v>
      </c>
      <c r="B209" s="4" t="s">
        <v>466</v>
      </c>
      <c r="C209" s="5">
        <v>3319</v>
      </c>
    </row>
    <row r="210" ht="17.1" customHeight="1" spans="1:3">
      <c r="A210" s="114">
        <v>20129</v>
      </c>
      <c r="B210" s="4" t="s">
        <v>468</v>
      </c>
      <c r="C210" s="5">
        <v>83966</v>
      </c>
    </row>
    <row r="211" ht="17.1" customHeight="1" spans="1:3">
      <c r="A211" s="114">
        <v>2012901</v>
      </c>
      <c r="B211" s="4" t="s">
        <v>141</v>
      </c>
      <c r="C211" s="5">
        <v>42328</v>
      </c>
    </row>
    <row r="212" ht="17.1" customHeight="1" spans="1:3">
      <c r="A212" s="114">
        <v>2012902</v>
      </c>
      <c r="B212" s="4" t="s">
        <v>143</v>
      </c>
      <c r="C212" s="5">
        <v>14542</v>
      </c>
    </row>
    <row r="213" ht="17.1" customHeight="1" spans="1:3">
      <c r="A213" s="114">
        <v>2012903</v>
      </c>
      <c r="B213" s="4" t="s">
        <v>145</v>
      </c>
      <c r="C213" s="5">
        <v>67</v>
      </c>
    </row>
    <row r="214" ht="17.1" customHeight="1" spans="1:3">
      <c r="A214" s="114">
        <v>2012904</v>
      </c>
      <c r="B214" s="4" t="s">
        <v>473</v>
      </c>
      <c r="C214" s="5">
        <v>12</v>
      </c>
    </row>
    <row r="215" ht="17.1" customHeight="1" spans="1:3">
      <c r="A215" s="114">
        <v>2012905</v>
      </c>
      <c r="B215" s="4" t="s">
        <v>475</v>
      </c>
      <c r="C215" s="5">
        <v>188</v>
      </c>
    </row>
    <row r="216" ht="17.1" customHeight="1" spans="1:3">
      <c r="A216" s="114">
        <v>2012950</v>
      </c>
      <c r="B216" s="4" t="s">
        <v>160</v>
      </c>
      <c r="C216" s="5">
        <v>1109</v>
      </c>
    </row>
    <row r="217" ht="17.1" customHeight="1" spans="1:3">
      <c r="A217" s="114">
        <v>2012999</v>
      </c>
      <c r="B217" s="4" t="s">
        <v>478</v>
      </c>
      <c r="C217" s="5">
        <v>25720</v>
      </c>
    </row>
    <row r="218" ht="17.1" customHeight="1" spans="1:3">
      <c r="A218" s="114">
        <v>20131</v>
      </c>
      <c r="B218" s="4" t="s">
        <v>480</v>
      </c>
      <c r="C218" s="5">
        <v>271347</v>
      </c>
    </row>
    <row r="219" ht="17.1" customHeight="1" spans="1:3">
      <c r="A219" s="114">
        <v>2013101</v>
      </c>
      <c r="B219" s="4" t="s">
        <v>141</v>
      </c>
      <c r="C219" s="5">
        <v>185473</v>
      </c>
    </row>
    <row r="220" ht="17.1" customHeight="1" spans="1:3">
      <c r="A220" s="114">
        <v>2013102</v>
      </c>
      <c r="B220" s="4" t="s">
        <v>143</v>
      </c>
      <c r="C220" s="5">
        <v>40334</v>
      </c>
    </row>
    <row r="221" ht="17.1" customHeight="1" spans="1:3">
      <c r="A221" s="114">
        <v>2013103</v>
      </c>
      <c r="B221" s="4" t="s">
        <v>145</v>
      </c>
      <c r="C221" s="5">
        <v>1498</v>
      </c>
    </row>
    <row r="222" ht="17.1" customHeight="1" spans="1:3">
      <c r="A222" s="114">
        <v>2013105</v>
      </c>
      <c r="B222" s="4" t="s">
        <v>485</v>
      </c>
      <c r="C222" s="5">
        <v>9837</v>
      </c>
    </row>
    <row r="223" ht="17.1" customHeight="1" spans="1:3">
      <c r="A223" s="114">
        <v>2013150</v>
      </c>
      <c r="B223" s="4" t="s">
        <v>160</v>
      </c>
      <c r="C223" s="5">
        <v>1756</v>
      </c>
    </row>
    <row r="224" ht="17.1" customHeight="1" spans="1:3">
      <c r="A224" s="114">
        <v>2013199</v>
      </c>
      <c r="B224" s="4" t="s">
        <v>488</v>
      </c>
      <c r="C224" s="5">
        <v>32449</v>
      </c>
    </row>
    <row r="225" ht="17.1" customHeight="1" spans="1:3">
      <c r="A225" s="114">
        <v>20132</v>
      </c>
      <c r="B225" s="4" t="s">
        <v>490</v>
      </c>
      <c r="C225" s="5">
        <v>113522</v>
      </c>
    </row>
    <row r="226" ht="17.1" customHeight="1" spans="1:3">
      <c r="A226" s="114">
        <v>2013201</v>
      </c>
      <c r="B226" s="4" t="s">
        <v>141</v>
      </c>
      <c r="C226" s="5">
        <v>36630</v>
      </c>
    </row>
    <row r="227" ht="17.1" customHeight="1" spans="1:3">
      <c r="A227" s="114">
        <v>2013202</v>
      </c>
      <c r="B227" s="4" t="s">
        <v>143</v>
      </c>
      <c r="C227" s="5">
        <v>34997</v>
      </c>
    </row>
    <row r="228" ht="17.1" customHeight="1" spans="1:3">
      <c r="A228" s="114">
        <v>2013203</v>
      </c>
      <c r="B228" s="4" t="s">
        <v>145</v>
      </c>
      <c r="C228" s="5">
        <v>0</v>
      </c>
    </row>
    <row r="229" ht="17.1" customHeight="1" spans="1:3">
      <c r="A229" s="114">
        <v>2013250</v>
      </c>
      <c r="B229" s="4" t="s">
        <v>160</v>
      </c>
      <c r="C229" s="5">
        <v>414</v>
      </c>
    </row>
    <row r="230" ht="17.1" customHeight="1" spans="1:3">
      <c r="A230" s="114">
        <v>2013299</v>
      </c>
      <c r="B230" s="4" t="s">
        <v>496</v>
      </c>
      <c r="C230" s="5">
        <v>41481</v>
      </c>
    </row>
    <row r="231" ht="17.1" customHeight="1" spans="1:3">
      <c r="A231" s="114">
        <v>20133</v>
      </c>
      <c r="B231" s="4" t="s">
        <v>498</v>
      </c>
      <c r="C231" s="5">
        <v>74042</v>
      </c>
    </row>
    <row r="232" ht="17.1" customHeight="1" spans="1:3">
      <c r="A232" s="114">
        <v>2013301</v>
      </c>
      <c r="B232" s="4" t="s">
        <v>141</v>
      </c>
      <c r="C232" s="5">
        <v>31447</v>
      </c>
    </row>
    <row r="233" ht="17.1" customHeight="1" spans="1:3">
      <c r="A233" s="114">
        <v>2013302</v>
      </c>
      <c r="B233" s="4" t="s">
        <v>143</v>
      </c>
      <c r="C233" s="5">
        <v>16879</v>
      </c>
    </row>
    <row r="234" ht="17.1" customHeight="1" spans="1:3">
      <c r="A234" s="114">
        <v>2013303</v>
      </c>
      <c r="B234" s="4" t="s">
        <v>145</v>
      </c>
      <c r="C234" s="5">
        <v>0</v>
      </c>
    </row>
    <row r="235" ht="17.1" customHeight="1" spans="1:3">
      <c r="A235" s="114">
        <v>2013350</v>
      </c>
      <c r="B235" s="4" t="s">
        <v>160</v>
      </c>
      <c r="C235" s="5">
        <v>1688</v>
      </c>
    </row>
    <row r="236" ht="17.1" customHeight="1" spans="1:3">
      <c r="A236" s="114">
        <v>2013399</v>
      </c>
      <c r="B236" s="4" t="s">
        <v>504</v>
      </c>
      <c r="C236" s="5">
        <v>24028</v>
      </c>
    </row>
    <row r="237" ht="17.1" customHeight="1" spans="1:3">
      <c r="A237" s="114">
        <v>20134</v>
      </c>
      <c r="B237" s="4" t="s">
        <v>506</v>
      </c>
      <c r="C237" s="5">
        <v>25682</v>
      </c>
    </row>
    <row r="238" ht="17.1" customHeight="1" spans="1:3">
      <c r="A238" s="114">
        <v>2013401</v>
      </c>
      <c r="B238" s="4" t="s">
        <v>141</v>
      </c>
      <c r="C238" s="5">
        <v>14209</v>
      </c>
    </row>
    <row r="239" ht="17.1" customHeight="1" spans="1:3">
      <c r="A239" s="114">
        <v>2013402</v>
      </c>
      <c r="B239" s="4" t="s">
        <v>143</v>
      </c>
      <c r="C239" s="5">
        <v>4697</v>
      </c>
    </row>
    <row r="240" ht="17.1" customHeight="1" spans="1:3">
      <c r="A240" s="114">
        <v>2013403</v>
      </c>
      <c r="B240" s="4" t="s">
        <v>145</v>
      </c>
      <c r="C240" s="5">
        <v>0</v>
      </c>
    </row>
    <row r="241" ht="17.1" customHeight="1" spans="1:3">
      <c r="A241" s="114">
        <v>2013450</v>
      </c>
      <c r="B241" s="4" t="s">
        <v>160</v>
      </c>
      <c r="C241" s="5">
        <v>63</v>
      </c>
    </row>
    <row r="242" ht="17.1" customHeight="1" spans="1:3">
      <c r="A242" s="114">
        <v>2013499</v>
      </c>
      <c r="B242" s="4" t="s">
        <v>512</v>
      </c>
      <c r="C242" s="5">
        <v>6713</v>
      </c>
    </row>
    <row r="243" ht="17.1" customHeight="1" spans="1:3">
      <c r="A243" s="114">
        <v>20135</v>
      </c>
      <c r="B243" s="4" t="s">
        <v>514</v>
      </c>
      <c r="C243" s="5">
        <v>1095</v>
      </c>
    </row>
    <row r="244" ht="17.1" customHeight="1" spans="1:3">
      <c r="A244" s="114">
        <v>2013501</v>
      </c>
      <c r="B244" s="4" t="s">
        <v>141</v>
      </c>
      <c r="C244" s="5">
        <v>689</v>
      </c>
    </row>
    <row r="245" ht="17.1" customHeight="1" spans="1:3">
      <c r="A245" s="114">
        <v>2013502</v>
      </c>
      <c r="B245" s="4" t="s">
        <v>143</v>
      </c>
      <c r="C245" s="5">
        <v>172</v>
      </c>
    </row>
    <row r="246" ht="17.1" customHeight="1" spans="1:3">
      <c r="A246" s="114">
        <v>2013503</v>
      </c>
      <c r="B246" s="4" t="s">
        <v>145</v>
      </c>
      <c r="C246" s="5">
        <v>4</v>
      </c>
    </row>
    <row r="247" ht="17.1" customHeight="1" spans="1:3">
      <c r="A247" s="114">
        <v>2013550</v>
      </c>
      <c r="B247" s="4" t="s">
        <v>160</v>
      </c>
      <c r="C247" s="5">
        <v>3</v>
      </c>
    </row>
    <row r="248" ht="17.1" customHeight="1" spans="1:3">
      <c r="A248" s="114">
        <v>2013599</v>
      </c>
      <c r="B248" s="4" t="s">
        <v>520</v>
      </c>
      <c r="C248" s="5">
        <v>227</v>
      </c>
    </row>
    <row r="249" ht="17.1" customHeight="1" spans="1:3">
      <c r="A249" s="114">
        <v>20136</v>
      </c>
      <c r="B249" s="4" t="s">
        <v>522</v>
      </c>
      <c r="C249" s="5">
        <v>51466</v>
      </c>
    </row>
    <row r="250" ht="17.1" customHeight="1" spans="1:3">
      <c r="A250" s="114">
        <v>2013601</v>
      </c>
      <c r="B250" s="4" t="s">
        <v>141</v>
      </c>
      <c r="C250" s="5">
        <v>24195</v>
      </c>
    </row>
    <row r="251" ht="17.1" customHeight="1" spans="1:3">
      <c r="A251" s="114">
        <v>2013602</v>
      </c>
      <c r="B251" s="4" t="s">
        <v>143</v>
      </c>
      <c r="C251" s="5">
        <v>8238</v>
      </c>
    </row>
    <row r="252" ht="17.1" customHeight="1" spans="1:3">
      <c r="A252" s="114">
        <v>2013603</v>
      </c>
      <c r="B252" s="4" t="s">
        <v>145</v>
      </c>
      <c r="C252" s="5">
        <v>6</v>
      </c>
    </row>
    <row r="253" ht="17.1" customHeight="1" spans="1:3">
      <c r="A253" s="114">
        <v>2013650</v>
      </c>
      <c r="B253" s="4" t="s">
        <v>160</v>
      </c>
      <c r="C253" s="5">
        <v>234</v>
      </c>
    </row>
    <row r="254" ht="17.1" customHeight="1" spans="1:3">
      <c r="A254" s="114">
        <v>2013699</v>
      </c>
      <c r="B254" s="4" t="s">
        <v>528</v>
      </c>
      <c r="C254" s="5">
        <v>18793</v>
      </c>
    </row>
    <row r="255" ht="17.1" customHeight="1" spans="1:3">
      <c r="A255" s="114">
        <v>20199</v>
      </c>
      <c r="B255" s="4" t="s">
        <v>530</v>
      </c>
      <c r="C255" s="5">
        <v>437079</v>
      </c>
    </row>
    <row r="256" ht="17.1" customHeight="1" spans="1:3">
      <c r="A256" s="114">
        <v>2019901</v>
      </c>
      <c r="B256" s="4" t="s">
        <v>532</v>
      </c>
      <c r="C256" s="5">
        <v>181</v>
      </c>
    </row>
    <row r="257" ht="17.1" customHeight="1" spans="1:3">
      <c r="A257" s="114">
        <v>2019999</v>
      </c>
      <c r="B257" s="4" t="s">
        <v>534</v>
      </c>
      <c r="C257" s="5">
        <v>436898</v>
      </c>
    </row>
    <row r="258" ht="17.1" customHeight="1" spans="1:3">
      <c r="A258" s="114">
        <v>202</v>
      </c>
      <c r="B258" s="4" t="s">
        <v>3710</v>
      </c>
      <c r="C258" s="5">
        <v>848</v>
      </c>
    </row>
    <row r="259" ht="17.1" customHeight="1" spans="1:3">
      <c r="A259" s="114">
        <v>20201</v>
      </c>
      <c r="B259" s="4" t="s">
        <v>3711</v>
      </c>
      <c r="C259" s="5">
        <v>745</v>
      </c>
    </row>
    <row r="260" ht="17.1" customHeight="1" spans="1:3">
      <c r="A260" s="114">
        <v>2020101</v>
      </c>
      <c r="B260" s="4" t="s">
        <v>141</v>
      </c>
      <c r="C260" s="5">
        <v>0</v>
      </c>
    </row>
    <row r="261" ht="17.1" customHeight="1" spans="1:3">
      <c r="A261" s="114">
        <v>2020102</v>
      </c>
      <c r="B261" s="4" t="s">
        <v>143</v>
      </c>
      <c r="C261" s="5">
        <v>0</v>
      </c>
    </row>
    <row r="262" ht="17.1" customHeight="1" spans="1:3">
      <c r="A262" s="114">
        <v>2020103</v>
      </c>
      <c r="B262" s="4" t="s">
        <v>145</v>
      </c>
      <c r="C262" s="5">
        <v>0</v>
      </c>
    </row>
    <row r="263" ht="17.1" customHeight="1" spans="1:3">
      <c r="A263" s="114">
        <v>2020104</v>
      </c>
      <c r="B263" s="4" t="s">
        <v>485</v>
      </c>
      <c r="C263" s="5">
        <v>0</v>
      </c>
    </row>
    <row r="264" ht="17.1" customHeight="1" spans="1:3">
      <c r="A264" s="114">
        <v>2020150</v>
      </c>
      <c r="B264" s="4" t="s">
        <v>160</v>
      </c>
      <c r="C264" s="5">
        <v>0</v>
      </c>
    </row>
    <row r="265" ht="17.1" customHeight="1" spans="1:3">
      <c r="A265" s="114">
        <v>2020199</v>
      </c>
      <c r="B265" s="4" t="s">
        <v>3680</v>
      </c>
      <c r="C265" s="5">
        <v>745</v>
      </c>
    </row>
    <row r="266" ht="17.1" customHeight="1" spans="1:3">
      <c r="A266" s="114">
        <v>20202</v>
      </c>
      <c r="B266" s="4" t="s">
        <v>3712</v>
      </c>
      <c r="C266" s="5">
        <v>0</v>
      </c>
    </row>
    <row r="267" ht="17.1" customHeight="1" spans="1:3">
      <c r="A267" s="114">
        <v>2020201</v>
      </c>
      <c r="B267" s="4" t="s">
        <v>3713</v>
      </c>
      <c r="C267" s="5">
        <v>0</v>
      </c>
    </row>
    <row r="268" ht="17.1" customHeight="1" spans="1:3">
      <c r="A268" s="114">
        <v>2020202</v>
      </c>
      <c r="B268" s="4" t="s">
        <v>3714</v>
      </c>
      <c r="C268" s="5">
        <v>0</v>
      </c>
    </row>
    <row r="269" ht="17.1" customHeight="1" spans="1:3">
      <c r="A269" s="114">
        <v>20203</v>
      </c>
      <c r="B269" s="4" t="s">
        <v>3715</v>
      </c>
      <c r="C269" s="5">
        <v>0</v>
      </c>
    </row>
    <row r="270" ht="17.1" customHeight="1" spans="1:3">
      <c r="A270" s="114">
        <v>2020301</v>
      </c>
      <c r="B270" s="4" t="s">
        <v>3716</v>
      </c>
      <c r="C270" s="5">
        <v>0</v>
      </c>
    </row>
    <row r="271" ht="17.1" customHeight="1" spans="1:3">
      <c r="A271" s="114">
        <v>2020302</v>
      </c>
      <c r="B271" s="4" t="s">
        <v>3717</v>
      </c>
      <c r="C271" s="5">
        <v>0</v>
      </c>
    </row>
    <row r="272" ht="17.1" customHeight="1" spans="1:3">
      <c r="A272" s="114">
        <v>2020303</v>
      </c>
      <c r="B272" s="4" t="s">
        <v>3718</v>
      </c>
      <c r="C272" s="5">
        <v>0</v>
      </c>
    </row>
    <row r="273" ht="17.1" customHeight="1" spans="1:3">
      <c r="A273" s="114">
        <v>2020304</v>
      </c>
      <c r="B273" s="4" t="s">
        <v>3719</v>
      </c>
      <c r="C273" s="5">
        <v>0</v>
      </c>
    </row>
    <row r="274" ht="17.1" customHeight="1" spans="1:3">
      <c r="A274" s="114">
        <v>2020305</v>
      </c>
      <c r="B274" s="4" t="s">
        <v>3720</v>
      </c>
      <c r="C274" s="5">
        <v>0</v>
      </c>
    </row>
    <row r="275" ht="17.1" customHeight="1" spans="1:3">
      <c r="A275" s="114">
        <v>2020399</v>
      </c>
      <c r="B275" s="4" t="s">
        <v>3721</v>
      </c>
      <c r="C275" s="5">
        <v>0</v>
      </c>
    </row>
    <row r="276" ht="17.1" customHeight="1" spans="1:3">
      <c r="A276" s="114">
        <v>20204</v>
      </c>
      <c r="B276" s="4" t="s">
        <v>3722</v>
      </c>
      <c r="C276" s="5">
        <v>0</v>
      </c>
    </row>
    <row r="277" ht="17.1" customHeight="1" spans="1:3">
      <c r="A277" s="114">
        <v>2020401</v>
      </c>
      <c r="B277" s="4" t="s">
        <v>3723</v>
      </c>
      <c r="C277" s="5">
        <v>0</v>
      </c>
    </row>
    <row r="278" ht="17.1" customHeight="1" spans="1:3">
      <c r="A278" s="114">
        <v>2020402</v>
      </c>
      <c r="B278" s="4" t="s">
        <v>3724</v>
      </c>
      <c r="C278" s="5">
        <v>0</v>
      </c>
    </row>
    <row r="279" ht="17.1" customHeight="1" spans="1:3">
      <c r="A279" s="114">
        <v>2020403</v>
      </c>
      <c r="B279" s="4" t="s">
        <v>3725</v>
      </c>
      <c r="C279" s="5">
        <v>0</v>
      </c>
    </row>
    <row r="280" ht="17.1" customHeight="1" spans="1:3">
      <c r="A280" s="114">
        <v>2020404</v>
      </c>
      <c r="B280" s="4" t="s">
        <v>3726</v>
      </c>
      <c r="C280" s="5">
        <v>0</v>
      </c>
    </row>
    <row r="281" ht="17.1" customHeight="1" spans="1:3">
      <c r="A281" s="114">
        <v>2020499</v>
      </c>
      <c r="B281" s="4" t="s">
        <v>3727</v>
      </c>
      <c r="C281" s="5">
        <v>0</v>
      </c>
    </row>
    <row r="282" ht="17.1" customHeight="1" spans="1:3">
      <c r="A282" s="114">
        <v>20205</v>
      </c>
      <c r="B282" s="4" t="s">
        <v>538</v>
      </c>
      <c r="C282" s="5">
        <v>0</v>
      </c>
    </row>
    <row r="283" ht="17.1" customHeight="1" spans="1:3">
      <c r="A283" s="114">
        <v>2020503</v>
      </c>
      <c r="B283" s="4" t="s">
        <v>3728</v>
      </c>
      <c r="C283" s="5">
        <v>0</v>
      </c>
    </row>
    <row r="284" ht="17.1" customHeight="1" spans="1:3">
      <c r="A284" s="114">
        <v>2020504</v>
      </c>
      <c r="B284" s="4" t="s">
        <v>3729</v>
      </c>
      <c r="C284" s="5">
        <v>0</v>
      </c>
    </row>
    <row r="285" ht="17.1" customHeight="1" spans="1:3">
      <c r="A285" s="114">
        <v>2020599</v>
      </c>
      <c r="B285" s="4" t="s">
        <v>3730</v>
      </c>
      <c r="C285" s="5">
        <v>0</v>
      </c>
    </row>
    <row r="286" ht="17.1" customHeight="1" spans="1:3">
      <c r="A286" s="114">
        <v>20206</v>
      </c>
      <c r="B286" s="4" t="s">
        <v>3731</v>
      </c>
      <c r="C286" s="5">
        <v>0</v>
      </c>
    </row>
    <row r="287" ht="17.1" customHeight="1" spans="1:3">
      <c r="A287" s="114">
        <v>2020601</v>
      </c>
      <c r="B287" s="4" t="s">
        <v>3732</v>
      </c>
      <c r="C287" s="5">
        <v>0</v>
      </c>
    </row>
    <row r="288" ht="17.1" customHeight="1" spans="1:3">
      <c r="A288" s="114">
        <v>20207</v>
      </c>
      <c r="B288" s="4" t="s">
        <v>3733</v>
      </c>
      <c r="C288" s="5">
        <v>0</v>
      </c>
    </row>
    <row r="289" ht="17.1" customHeight="1" spans="1:3">
      <c r="A289" s="114">
        <v>2020701</v>
      </c>
      <c r="B289" s="4" t="s">
        <v>3734</v>
      </c>
      <c r="C289" s="5">
        <v>0</v>
      </c>
    </row>
    <row r="290" ht="17.1" customHeight="1" spans="1:3">
      <c r="A290" s="114">
        <v>2020702</v>
      </c>
      <c r="B290" s="4" t="s">
        <v>3735</v>
      </c>
      <c r="C290" s="5">
        <v>0</v>
      </c>
    </row>
    <row r="291" ht="17.1" customHeight="1" spans="1:3">
      <c r="A291" s="114">
        <v>2020703</v>
      </c>
      <c r="B291" s="4" t="s">
        <v>3736</v>
      </c>
      <c r="C291" s="5">
        <v>0</v>
      </c>
    </row>
    <row r="292" ht="17.1" customHeight="1" spans="1:3">
      <c r="A292" s="114">
        <v>2020799</v>
      </c>
      <c r="B292" s="4" t="s">
        <v>3507</v>
      </c>
      <c r="C292" s="5">
        <v>0</v>
      </c>
    </row>
    <row r="293" ht="17.1" customHeight="1" spans="1:3">
      <c r="A293" s="114">
        <v>20299</v>
      </c>
      <c r="B293" s="4" t="s">
        <v>3737</v>
      </c>
      <c r="C293" s="5">
        <v>103</v>
      </c>
    </row>
    <row r="294" ht="17.1" customHeight="1" spans="1:3">
      <c r="A294" s="114">
        <v>2029901</v>
      </c>
      <c r="B294" s="4" t="s">
        <v>3738</v>
      </c>
      <c r="C294" s="5">
        <v>103</v>
      </c>
    </row>
    <row r="295" ht="17.1" customHeight="1" spans="1:3">
      <c r="A295" s="114">
        <v>203</v>
      </c>
      <c r="B295" s="4" t="s">
        <v>3739</v>
      </c>
      <c r="C295" s="5">
        <v>70621</v>
      </c>
    </row>
    <row r="296" ht="17.1" customHeight="1" spans="1:3">
      <c r="A296" s="114">
        <v>20301</v>
      </c>
      <c r="B296" s="4" t="s">
        <v>3740</v>
      </c>
      <c r="C296" s="5">
        <v>0</v>
      </c>
    </row>
    <row r="297" ht="17.1" customHeight="1" spans="1:3">
      <c r="A297" s="114">
        <v>2030101</v>
      </c>
      <c r="B297" s="4" t="s">
        <v>3741</v>
      </c>
      <c r="C297" s="5">
        <v>0</v>
      </c>
    </row>
    <row r="298" ht="17.1" customHeight="1" spans="1:3">
      <c r="A298" s="114">
        <v>20304</v>
      </c>
      <c r="B298" s="4" t="s">
        <v>3742</v>
      </c>
      <c r="C298" s="5">
        <v>0</v>
      </c>
    </row>
    <row r="299" ht="17.1" customHeight="1" spans="1:3">
      <c r="A299" s="114">
        <v>2030401</v>
      </c>
      <c r="B299" s="4" t="s">
        <v>3743</v>
      </c>
      <c r="C299" s="5">
        <v>0</v>
      </c>
    </row>
    <row r="300" ht="17.1" customHeight="1" spans="1:3">
      <c r="A300" s="114">
        <v>20305</v>
      </c>
      <c r="B300" s="4" t="s">
        <v>3744</v>
      </c>
      <c r="C300" s="5">
        <v>0</v>
      </c>
    </row>
    <row r="301" ht="17.1" customHeight="1" spans="1:3">
      <c r="A301" s="114">
        <v>2030501</v>
      </c>
      <c r="B301" s="4" t="s">
        <v>3745</v>
      </c>
      <c r="C301" s="5">
        <v>0</v>
      </c>
    </row>
    <row r="302" ht="17.1" customHeight="1" spans="1:3">
      <c r="A302" s="114">
        <v>20306</v>
      </c>
      <c r="B302" s="4" t="s">
        <v>544</v>
      </c>
      <c r="C302" s="5">
        <v>48368</v>
      </c>
    </row>
    <row r="303" ht="17.1" customHeight="1" spans="1:3">
      <c r="A303" s="114">
        <v>2030601</v>
      </c>
      <c r="B303" s="4" t="s">
        <v>546</v>
      </c>
      <c r="C303" s="5">
        <v>3239</v>
      </c>
    </row>
    <row r="304" ht="17.1" customHeight="1" spans="1:3">
      <c r="A304" s="114">
        <v>2030602</v>
      </c>
      <c r="B304" s="4" t="s">
        <v>548</v>
      </c>
      <c r="C304" s="5">
        <v>28</v>
      </c>
    </row>
    <row r="305" ht="17.1" customHeight="1" spans="1:3">
      <c r="A305" s="114">
        <v>2030603</v>
      </c>
      <c r="B305" s="4" t="s">
        <v>550</v>
      </c>
      <c r="C305" s="5">
        <v>10874</v>
      </c>
    </row>
    <row r="306" ht="17.1" customHeight="1" spans="1:3">
      <c r="A306" s="114">
        <v>2030604</v>
      </c>
      <c r="B306" s="4" t="s">
        <v>552</v>
      </c>
      <c r="C306" s="5">
        <v>45</v>
      </c>
    </row>
    <row r="307" ht="17.1" customHeight="1" spans="1:3">
      <c r="A307" s="114">
        <v>2030605</v>
      </c>
      <c r="B307" s="4" t="s">
        <v>554</v>
      </c>
      <c r="C307" s="5">
        <v>289</v>
      </c>
    </row>
    <row r="308" ht="17.1" customHeight="1" spans="1:3">
      <c r="A308" s="114">
        <v>2030606</v>
      </c>
      <c r="B308" s="4" t="s">
        <v>556</v>
      </c>
      <c r="C308" s="5">
        <v>2656</v>
      </c>
    </row>
    <row r="309" ht="17.1" customHeight="1" spans="1:3">
      <c r="A309" s="114">
        <v>2030607</v>
      </c>
      <c r="B309" s="4" t="s">
        <v>558</v>
      </c>
      <c r="C309" s="5">
        <v>28189</v>
      </c>
    </row>
    <row r="310" ht="17.1" customHeight="1" spans="1:3">
      <c r="A310" s="114">
        <v>2030699</v>
      </c>
      <c r="B310" s="4" t="s">
        <v>560</v>
      </c>
      <c r="C310" s="5">
        <v>3048</v>
      </c>
    </row>
    <row r="311" ht="17.1" customHeight="1" spans="1:3">
      <c r="A311" s="114">
        <v>20399</v>
      </c>
      <c r="B311" s="4" t="s">
        <v>562</v>
      </c>
      <c r="C311" s="5">
        <v>22253</v>
      </c>
    </row>
    <row r="312" ht="17.1" customHeight="1" spans="1:3">
      <c r="A312" s="114">
        <v>2039901</v>
      </c>
      <c r="B312" s="4" t="s">
        <v>3746</v>
      </c>
      <c r="C312" s="5">
        <v>22253</v>
      </c>
    </row>
    <row r="313" ht="17.1" customHeight="1" spans="1:3">
      <c r="A313" s="114">
        <v>204</v>
      </c>
      <c r="B313" s="4" t="s">
        <v>3681</v>
      </c>
      <c r="C313" s="5">
        <v>2425373</v>
      </c>
    </row>
    <row r="314" ht="17.1" customHeight="1" spans="1:3">
      <c r="A314" s="114">
        <v>20401</v>
      </c>
      <c r="B314" s="4" t="s">
        <v>566</v>
      </c>
      <c r="C314" s="5">
        <v>182193</v>
      </c>
    </row>
    <row r="315" ht="17.1" customHeight="1" spans="1:3">
      <c r="A315" s="114">
        <v>2040101</v>
      </c>
      <c r="B315" s="4" t="s">
        <v>568</v>
      </c>
      <c r="C315" s="5">
        <v>21595</v>
      </c>
    </row>
    <row r="316" ht="17.1" customHeight="1" spans="1:3">
      <c r="A316" s="114">
        <v>2040102</v>
      </c>
      <c r="B316" s="4" t="s">
        <v>570</v>
      </c>
      <c r="C316" s="5">
        <v>29002</v>
      </c>
    </row>
    <row r="317" ht="17.1" customHeight="1" spans="1:3">
      <c r="A317" s="114">
        <v>2040103</v>
      </c>
      <c r="B317" s="4" t="s">
        <v>572</v>
      </c>
      <c r="C317" s="5">
        <v>100995</v>
      </c>
    </row>
    <row r="318" ht="17.1" customHeight="1" spans="1:3">
      <c r="A318" s="114">
        <v>2040104</v>
      </c>
      <c r="B318" s="4" t="s">
        <v>574</v>
      </c>
      <c r="C318" s="5">
        <v>2019</v>
      </c>
    </row>
    <row r="319" ht="17.1" customHeight="1" spans="1:3">
      <c r="A319" s="114">
        <v>2040105</v>
      </c>
      <c r="B319" s="4" t="s">
        <v>576</v>
      </c>
      <c r="C319" s="5">
        <v>82</v>
      </c>
    </row>
    <row r="320" ht="17.1" customHeight="1" spans="1:3">
      <c r="A320" s="114">
        <v>2040106</v>
      </c>
      <c r="B320" s="4" t="s">
        <v>578</v>
      </c>
      <c r="C320" s="5">
        <v>26561</v>
      </c>
    </row>
    <row r="321" ht="17.1" customHeight="1" spans="1:3">
      <c r="A321" s="114">
        <v>2040107</v>
      </c>
      <c r="B321" s="4" t="s">
        <v>580</v>
      </c>
      <c r="C321" s="5">
        <v>0</v>
      </c>
    </row>
    <row r="322" ht="17.1" customHeight="1" spans="1:3">
      <c r="A322" s="114">
        <v>2040108</v>
      </c>
      <c r="B322" s="4" t="s">
        <v>582</v>
      </c>
      <c r="C322" s="5">
        <v>1</v>
      </c>
    </row>
    <row r="323" ht="17.1" customHeight="1" spans="1:3">
      <c r="A323" s="114">
        <v>2040109</v>
      </c>
      <c r="B323" s="4" t="s">
        <v>584</v>
      </c>
      <c r="C323" s="5">
        <v>0</v>
      </c>
    </row>
    <row r="324" ht="17.1" customHeight="1" spans="1:3">
      <c r="A324" s="114">
        <v>2040199</v>
      </c>
      <c r="B324" s="4" t="s">
        <v>586</v>
      </c>
      <c r="C324" s="5">
        <v>1938</v>
      </c>
    </row>
    <row r="325" ht="17.1" customHeight="1" spans="1:3">
      <c r="A325" s="114">
        <v>20402</v>
      </c>
      <c r="B325" s="4" t="s">
        <v>588</v>
      </c>
      <c r="C325" s="5">
        <v>1380290</v>
      </c>
    </row>
    <row r="326" ht="17.1" customHeight="1" spans="1:3">
      <c r="A326" s="114">
        <v>2040201</v>
      </c>
      <c r="B326" s="4" t="s">
        <v>141</v>
      </c>
      <c r="C326" s="5">
        <v>693318</v>
      </c>
    </row>
    <row r="327" ht="17.1" customHeight="1" spans="1:3">
      <c r="A327" s="114">
        <v>2040202</v>
      </c>
      <c r="B327" s="4" t="s">
        <v>143</v>
      </c>
      <c r="C327" s="5">
        <v>86701</v>
      </c>
    </row>
    <row r="328" ht="17.1" customHeight="1" spans="1:3">
      <c r="A328" s="114">
        <v>2040203</v>
      </c>
      <c r="B328" s="4" t="s">
        <v>145</v>
      </c>
      <c r="C328" s="5">
        <v>164</v>
      </c>
    </row>
    <row r="329" ht="17.1" customHeight="1" spans="1:3">
      <c r="A329" s="114">
        <v>2040204</v>
      </c>
      <c r="B329" s="4" t="s">
        <v>593</v>
      </c>
      <c r="C329" s="5">
        <v>94906</v>
      </c>
    </row>
    <row r="330" ht="17.1" customHeight="1" spans="1:3">
      <c r="A330" s="114">
        <v>2040205</v>
      </c>
      <c r="B330" s="4" t="s">
        <v>595</v>
      </c>
      <c r="C330" s="5">
        <v>8375</v>
      </c>
    </row>
    <row r="331" ht="17.1" customHeight="1" spans="1:3">
      <c r="A331" s="114">
        <v>2040206</v>
      </c>
      <c r="B331" s="4" t="s">
        <v>597</v>
      </c>
      <c r="C331" s="5">
        <v>22703</v>
      </c>
    </row>
    <row r="332" ht="17.1" customHeight="1" spans="1:3">
      <c r="A332" s="114">
        <v>2040207</v>
      </c>
      <c r="B332" s="4" t="s">
        <v>599</v>
      </c>
      <c r="C332" s="5">
        <v>3855</v>
      </c>
    </row>
    <row r="333" ht="17.1" customHeight="1" spans="1:3">
      <c r="A333" s="114">
        <v>2040208</v>
      </c>
      <c r="B333" s="4" t="s">
        <v>601</v>
      </c>
      <c r="C333" s="5">
        <v>7018</v>
      </c>
    </row>
    <row r="334" ht="17.1" customHeight="1" spans="1:3">
      <c r="A334" s="114">
        <v>2040209</v>
      </c>
      <c r="B334" s="4" t="s">
        <v>603</v>
      </c>
      <c r="C334" s="5">
        <v>2904</v>
      </c>
    </row>
    <row r="335" ht="17.1" customHeight="1" spans="1:3">
      <c r="A335" s="114">
        <v>2040210</v>
      </c>
      <c r="B335" s="4" t="s">
        <v>605</v>
      </c>
      <c r="C335" s="5">
        <v>594</v>
      </c>
    </row>
    <row r="336" ht="17.1" customHeight="1" spans="1:3">
      <c r="A336" s="114">
        <v>2040211</v>
      </c>
      <c r="B336" s="4" t="s">
        <v>607</v>
      </c>
      <c r="C336" s="5">
        <v>77642</v>
      </c>
    </row>
    <row r="337" ht="17.1" customHeight="1" spans="1:3">
      <c r="A337" s="114">
        <v>2040212</v>
      </c>
      <c r="B337" s="4" t="s">
        <v>609</v>
      </c>
      <c r="C337" s="5">
        <v>143116</v>
      </c>
    </row>
    <row r="338" ht="17.1" customHeight="1" spans="1:3">
      <c r="A338" s="114">
        <v>2040213</v>
      </c>
      <c r="B338" s="4" t="s">
        <v>611</v>
      </c>
      <c r="C338" s="5">
        <v>10815</v>
      </c>
    </row>
    <row r="339" ht="17.1" customHeight="1" spans="1:3">
      <c r="A339" s="114">
        <v>2040214</v>
      </c>
      <c r="B339" s="4" t="s">
        <v>613</v>
      </c>
      <c r="C339" s="5">
        <v>14366</v>
      </c>
    </row>
    <row r="340" ht="17.1" customHeight="1" spans="1:3">
      <c r="A340" s="114">
        <v>2040215</v>
      </c>
      <c r="B340" s="4" t="s">
        <v>615</v>
      </c>
      <c r="C340" s="5">
        <v>4591</v>
      </c>
    </row>
    <row r="341" ht="17.1" customHeight="1" spans="1:3">
      <c r="A341" s="114">
        <v>2040216</v>
      </c>
      <c r="B341" s="4" t="s">
        <v>617</v>
      </c>
      <c r="C341" s="5">
        <v>13692</v>
      </c>
    </row>
    <row r="342" ht="17.1" customHeight="1" spans="1:3">
      <c r="A342" s="114">
        <v>2040217</v>
      </c>
      <c r="B342" s="4" t="s">
        <v>619</v>
      </c>
      <c r="C342" s="5">
        <v>44384</v>
      </c>
    </row>
    <row r="343" ht="17.1" customHeight="1" spans="1:3">
      <c r="A343" s="114">
        <v>2040218</v>
      </c>
      <c r="B343" s="4" t="s">
        <v>621</v>
      </c>
      <c r="C343" s="5">
        <v>561</v>
      </c>
    </row>
    <row r="344" ht="17.1" customHeight="1" spans="1:3">
      <c r="A344" s="114">
        <v>2040219</v>
      </c>
      <c r="B344" s="4" t="s">
        <v>248</v>
      </c>
      <c r="C344" s="5">
        <v>23988</v>
      </c>
    </row>
    <row r="345" ht="17.1" customHeight="1" spans="1:3">
      <c r="A345" s="114">
        <v>2040250</v>
      </c>
      <c r="B345" s="4" t="s">
        <v>160</v>
      </c>
      <c r="C345" s="5">
        <v>770</v>
      </c>
    </row>
    <row r="346" ht="17.1" customHeight="1" spans="1:3">
      <c r="A346" s="114">
        <v>2040299</v>
      </c>
      <c r="B346" s="4" t="s">
        <v>625</v>
      </c>
      <c r="C346" s="5">
        <v>125827</v>
      </c>
    </row>
    <row r="347" ht="17.1" customHeight="1" spans="1:3">
      <c r="A347" s="114">
        <v>20403</v>
      </c>
      <c r="B347" s="4" t="s">
        <v>627</v>
      </c>
      <c r="C347" s="5">
        <v>29843</v>
      </c>
    </row>
    <row r="348" ht="17.1" customHeight="1" spans="1:3">
      <c r="A348" s="114">
        <v>2040301</v>
      </c>
      <c r="B348" s="4" t="s">
        <v>141</v>
      </c>
      <c r="C348" s="5">
        <v>21249</v>
      </c>
    </row>
    <row r="349" ht="17.1" customHeight="1" spans="1:3">
      <c r="A349" s="114">
        <v>2040302</v>
      </c>
      <c r="B349" s="4" t="s">
        <v>143</v>
      </c>
      <c r="C349" s="5">
        <v>269</v>
      </c>
    </row>
    <row r="350" ht="17.1" customHeight="1" spans="1:3">
      <c r="A350" s="114">
        <v>2040303</v>
      </c>
      <c r="B350" s="4" t="s">
        <v>145</v>
      </c>
      <c r="C350" s="5">
        <v>0</v>
      </c>
    </row>
    <row r="351" ht="17.1" customHeight="1" spans="1:3">
      <c r="A351" s="114">
        <v>2040304</v>
      </c>
      <c r="B351" s="4" t="s">
        <v>632</v>
      </c>
      <c r="C351" s="5">
        <v>794</v>
      </c>
    </row>
    <row r="352" ht="17.1" customHeight="1" spans="1:3">
      <c r="A352" s="114">
        <v>2040350</v>
      </c>
      <c r="B352" s="4" t="s">
        <v>160</v>
      </c>
      <c r="C352" s="5">
        <v>478</v>
      </c>
    </row>
    <row r="353" ht="17.1" customHeight="1" spans="1:3">
      <c r="A353" s="114">
        <v>2040399</v>
      </c>
      <c r="B353" s="4" t="s">
        <v>635</v>
      </c>
      <c r="C353" s="5">
        <v>7053</v>
      </c>
    </row>
    <row r="354" ht="17.1" customHeight="1" spans="1:3">
      <c r="A354" s="114">
        <v>20404</v>
      </c>
      <c r="B354" s="4" t="s">
        <v>637</v>
      </c>
      <c r="C354" s="5">
        <v>164572</v>
      </c>
    </row>
    <row r="355" ht="17.1" customHeight="1" spans="1:3">
      <c r="A355" s="114">
        <v>2040401</v>
      </c>
      <c r="B355" s="4" t="s">
        <v>141</v>
      </c>
      <c r="C355" s="5">
        <v>97015</v>
      </c>
    </row>
    <row r="356" ht="17.1" customHeight="1" spans="1:3">
      <c r="A356" s="114">
        <v>2040402</v>
      </c>
      <c r="B356" s="4" t="s">
        <v>143</v>
      </c>
      <c r="C356" s="5">
        <v>7545</v>
      </c>
    </row>
    <row r="357" ht="17.1" customHeight="1" spans="1:3">
      <c r="A357" s="114">
        <v>2040403</v>
      </c>
      <c r="B357" s="4" t="s">
        <v>145</v>
      </c>
      <c r="C357" s="5">
        <v>170</v>
      </c>
    </row>
    <row r="358" ht="17.1" customHeight="1" spans="1:3">
      <c r="A358" s="114">
        <v>2040404</v>
      </c>
      <c r="B358" s="4" t="s">
        <v>642</v>
      </c>
      <c r="C358" s="5">
        <v>10698</v>
      </c>
    </row>
    <row r="359" ht="17.1" customHeight="1" spans="1:3">
      <c r="A359" s="114">
        <v>2040405</v>
      </c>
      <c r="B359" s="4" t="s">
        <v>644</v>
      </c>
      <c r="C359" s="5">
        <v>4945</v>
      </c>
    </row>
    <row r="360" ht="17.1" customHeight="1" spans="1:3">
      <c r="A360" s="114">
        <v>2040406</v>
      </c>
      <c r="B360" s="4" t="s">
        <v>646</v>
      </c>
      <c r="C360" s="5">
        <v>2781</v>
      </c>
    </row>
    <row r="361" ht="17.1" customHeight="1" spans="1:3">
      <c r="A361" s="114">
        <v>2040407</v>
      </c>
      <c r="B361" s="4" t="s">
        <v>648</v>
      </c>
      <c r="C361" s="5">
        <v>1608</v>
      </c>
    </row>
    <row r="362" ht="17.1" customHeight="1" spans="1:3">
      <c r="A362" s="114">
        <v>2040408</v>
      </c>
      <c r="B362" s="4" t="s">
        <v>650</v>
      </c>
      <c r="C362" s="5">
        <v>1521</v>
      </c>
    </row>
    <row r="363" ht="17.1" customHeight="1" spans="1:3">
      <c r="A363" s="114">
        <v>2040409</v>
      </c>
      <c r="B363" s="4" t="s">
        <v>652</v>
      </c>
      <c r="C363" s="5">
        <v>15746</v>
      </c>
    </row>
    <row r="364" ht="17.1" customHeight="1" spans="1:3">
      <c r="A364" s="114">
        <v>2040450</v>
      </c>
      <c r="B364" s="4" t="s">
        <v>160</v>
      </c>
      <c r="C364" s="5">
        <v>58</v>
      </c>
    </row>
    <row r="365" ht="17.1" customHeight="1" spans="1:3">
      <c r="A365" s="114">
        <v>2040499</v>
      </c>
      <c r="B365" s="4" t="s">
        <v>655</v>
      </c>
      <c r="C365" s="5">
        <v>22485</v>
      </c>
    </row>
    <row r="366" ht="17.1" customHeight="1" spans="1:3">
      <c r="A366" s="114">
        <v>20405</v>
      </c>
      <c r="B366" s="4" t="s">
        <v>657</v>
      </c>
      <c r="C366" s="5">
        <v>233948</v>
      </c>
    </row>
    <row r="367" ht="17.1" customHeight="1" spans="1:3">
      <c r="A367" s="114">
        <v>2040501</v>
      </c>
      <c r="B367" s="4" t="s">
        <v>141</v>
      </c>
      <c r="C367" s="5">
        <v>113241</v>
      </c>
    </row>
    <row r="368" ht="17.1" customHeight="1" spans="1:3">
      <c r="A368" s="114">
        <v>2040502</v>
      </c>
      <c r="B368" s="4" t="s">
        <v>143</v>
      </c>
      <c r="C368" s="5">
        <v>13491</v>
      </c>
    </row>
    <row r="369" ht="17.1" customHeight="1" spans="1:3">
      <c r="A369" s="114">
        <v>2040503</v>
      </c>
      <c r="B369" s="4" t="s">
        <v>145</v>
      </c>
      <c r="C369" s="5">
        <v>0</v>
      </c>
    </row>
    <row r="370" ht="17.1" customHeight="1" spans="1:3">
      <c r="A370" s="114">
        <v>2040504</v>
      </c>
      <c r="B370" s="4" t="s">
        <v>662</v>
      </c>
      <c r="C370" s="5">
        <v>26187</v>
      </c>
    </row>
    <row r="371" ht="17.1" customHeight="1" spans="1:3">
      <c r="A371" s="114">
        <v>2040505</v>
      </c>
      <c r="B371" s="4" t="s">
        <v>664</v>
      </c>
      <c r="C371" s="5">
        <v>10363</v>
      </c>
    </row>
    <row r="372" ht="17.1" customHeight="1" spans="1:3">
      <c r="A372" s="114">
        <v>2040506</v>
      </c>
      <c r="B372" s="4" t="s">
        <v>666</v>
      </c>
      <c r="C372" s="5">
        <v>37043</v>
      </c>
    </row>
    <row r="373" ht="17.1" customHeight="1" spans="1:3">
      <c r="A373" s="114">
        <v>2040550</v>
      </c>
      <c r="B373" s="4" t="s">
        <v>160</v>
      </c>
      <c r="C373" s="5">
        <v>41</v>
      </c>
    </row>
    <row r="374" ht="17.1" customHeight="1" spans="1:3">
      <c r="A374" s="114">
        <v>2040599</v>
      </c>
      <c r="B374" s="4" t="s">
        <v>669</v>
      </c>
      <c r="C374" s="5">
        <v>33582</v>
      </c>
    </row>
    <row r="375" ht="17.1" customHeight="1" spans="1:3">
      <c r="A375" s="114">
        <v>20406</v>
      </c>
      <c r="B375" s="4" t="s">
        <v>671</v>
      </c>
      <c r="C375" s="5">
        <v>102182</v>
      </c>
    </row>
    <row r="376" ht="17.1" customHeight="1" spans="1:3">
      <c r="A376" s="114">
        <v>2040601</v>
      </c>
      <c r="B376" s="4" t="s">
        <v>141</v>
      </c>
      <c r="C376" s="5">
        <v>58221</v>
      </c>
    </row>
    <row r="377" ht="17.1" customHeight="1" spans="1:3">
      <c r="A377" s="114">
        <v>2040602</v>
      </c>
      <c r="B377" s="4" t="s">
        <v>143</v>
      </c>
      <c r="C377" s="5">
        <v>7783</v>
      </c>
    </row>
    <row r="378" ht="17.1" customHeight="1" spans="1:3">
      <c r="A378" s="114">
        <v>2040603</v>
      </c>
      <c r="B378" s="4" t="s">
        <v>145</v>
      </c>
      <c r="C378" s="5">
        <v>1</v>
      </c>
    </row>
    <row r="379" ht="17.1" customHeight="1" spans="1:3">
      <c r="A379" s="114">
        <v>2040604</v>
      </c>
      <c r="B379" s="4" t="s">
        <v>676</v>
      </c>
      <c r="C379" s="5">
        <v>13147</v>
      </c>
    </row>
    <row r="380" ht="17.1" customHeight="1" spans="1:3">
      <c r="A380" s="114">
        <v>2040605</v>
      </c>
      <c r="B380" s="4" t="s">
        <v>678</v>
      </c>
      <c r="C380" s="5">
        <v>5540</v>
      </c>
    </row>
    <row r="381" ht="17.1" customHeight="1" spans="1:3">
      <c r="A381" s="114">
        <v>2040606</v>
      </c>
      <c r="B381" s="4" t="s">
        <v>680</v>
      </c>
      <c r="C381" s="5">
        <v>1872</v>
      </c>
    </row>
    <row r="382" ht="17.1" customHeight="1" spans="1:3">
      <c r="A382" s="114">
        <v>2040607</v>
      </c>
      <c r="B382" s="4" t="s">
        <v>682</v>
      </c>
      <c r="C382" s="5">
        <v>4498</v>
      </c>
    </row>
    <row r="383" ht="17.1" customHeight="1" spans="1:3">
      <c r="A383" s="114">
        <v>2040608</v>
      </c>
      <c r="B383" s="4" t="s">
        <v>684</v>
      </c>
      <c r="C383" s="5">
        <v>248</v>
      </c>
    </row>
    <row r="384" ht="17.1" customHeight="1" spans="1:3">
      <c r="A384" s="114">
        <v>2040609</v>
      </c>
      <c r="B384" s="4" t="s">
        <v>686</v>
      </c>
      <c r="C384" s="5">
        <v>146</v>
      </c>
    </row>
    <row r="385" ht="17.1" customHeight="1" spans="1:3">
      <c r="A385" s="114">
        <v>2040650</v>
      </c>
      <c r="B385" s="4" t="s">
        <v>160</v>
      </c>
      <c r="C385" s="5">
        <v>1122</v>
      </c>
    </row>
    <row r="386" ht="17.1" customHeight="1" spans="1:3">
      <c r="A386" s="114">
        <v>2040699</v>
      </c>
      <c r="B386" s="4" t="s">
        <v>689</v>
      </c>
      <c r="C386" s="5">
        <v>9604</v>
      </c>
    </row>
    <row r="387" ht="17.1" customHeight="1" spans="1:3">
      <c r="A387" s="114">
        <v>20407</v>
      </c>
      <c r="B387" s="4" t="s">
        <v>691</v>
      </c>
      <c r="C387" s="5">
        <v>221117</v>
      </c>
    </row>
    <row r="388" ht="17.1" customHeight="1" spans="1:3">
      <c r="A388" s="114">
        <v>2040701</v>
      </c>
      <c r="B388" s="4" t="s">
        <v>141</v>
      </c>
      <c r="C388" s="5">
        <v>145558</v>
      </c>
    </row>
    <row r="389" ht="17.1" customHeight="1" spans="1:3">
      <c r="A389" s="114">
        <v>2040702</v>
      </c>
      <c r="B389" s="4" t="s">
        <v>143</v>
      </c>
      <c r="C389" s="5">
        <v>0</v>
      </c>
    </row>
    <row r="390" ht="17.1" customHeight="1" spans="1:3">
      <c r="A390" s="114">
        <v>2040703</v>
      </c>
      <c r="B390" s="4" t="s">
        <v>145</v>
      </c>
      <c r="C390" s="5">
        <v>0</v>
      </c>
    </row>
    <row r="391" ht="17.1" customHeight="1" spans="1:3">
      <c r="A391" s="114">
        <v>2040704</v>
      </c>
      <c r="B391" s="4" t="s">
        <v>696</v>
      </c>
      <c r="C391" s="5">
        <v>37871</v>
      </c>
    </row>
    <row r="392" ht="17.1" customHeight="1" spans="1:3">
      <c r="A392" s="114">
        <v>2040705</v>
      </c>
      <c r="B392" s="4" t="s">
        <v>698</v>
      </c>
      <c r="C392" s="5">
        <v>6334</v>
      </c>
    </row>
    <row r="393" ht="17.1" customHeight="1" spans="1:3">
      <c r="A393" s="114">
        <v>2040706</v>
      </c>
      <c r="B393" s="4" t="s">
        <v>700</v>
      </c>
      <c r="C393" s="5">
        <v>10469</v>
      </c>
    </row>
    <row r="394" ht="17.1" customHeight="1" spans="1:3">
      <c r="A394" s="114">
        <v>2040750</v>
      </c>
      <c r="B394" s="4" t="s">
        <v>160</v>
      </c>
      <c r="C394" s="5">
        <v>0</v>
      </c>
    </row>
    <row r="395" ht="17.1" customHeight="1" spans="1:3">
      <c r="A395" s="114">
        <v>2040799</v>
      </c>
      <c r="B395" s="4" t="s">
        <v>703</v>
      </c>
      <c r="C395" s="5">
        <v>20885</v>
      </c>
    </row>
    <row r="396" ht="17.1" customHeight="1" spans="1:3">
      <c r="A396" s="114">
        <v>20408</v>
      </c>
      <c r="B396" s="4" t="s">
        <v>705</v>
      </c>
      <c r="C396" s="5">
        <v>70640</v>
      </c>
    </row>
    <row r="397" ht="17.1" customHeight="1" spans="1:3">
      <c r="A397" s="114">
        <v>2040801</v>
      </c>
      <c r="B397" s="4" t="s">
        <v>141</v>
      </c>
      <c r="C397" s="5">
        <v>30016</v>
      </c>
    </row>
    <row r="398" ht="17.1" customHeight="1" spans="1:3">
      <c r="A398" s="114">
        <v>2040802</v>
      </c>
      <c r="B398" s="4" t="s">
        <v>143</v>
      </c>
      <c r="C398" s="5">
        <v>74</v>
      </c>
    </row>
    <row r="399" ht="17.1" customHeight="1" spans="1:3">
      <c r="A399" s="114">
        <v>2040803</v>
      </c>
      <c r="B399" s="4" t="s">
        <v>145</v>
      </c>
      <c r="C399" s="5">
        <v>0</v>
      </c>
    </row>
    <row r="400" ht="17.1" customHeight="1" spans="1:3">
      <c r="A400" s="114">
        <v>2040804</v>
      </c>
      <c r="B400" s="4" t="s">
        <v>710</v>
      </c>
      <c r="C400" s="5">
        <v>11110</v>
      </c>
    </row>
    <row r="401" ht="17.1" customHeight="1" spans="1:3">
      <c r="A401" s="114">
        <v>2040805</v>
      </c>
      <c r="B401" s="4" t="s">
        <v>712</v>
      </c>
      <c r="C401" s="5">
        <v>2149</v>
      </c>
    </row>
    <row r="402" ht="17.1" customHeight="1" spans="1:3">
      <c r="A402" s="114">
        <v>2040806</v>
      </c>
      <c r="B402" s="4" t="s">
        <v>714</v>
      </c>
      <c r="C402" s="5">
        <v>22763</v>
      </c>
    </row>
    <row r="403" ht="17.1" customHeight="1" spans="1:3">
      <c r="A403" s="114">
        <v>2040850</v>
      </c>
      <c r="B403" s="4" t="s">
        <v>160</v>
      </c>
      <c r="C403" s="5">
        <v>0</v>
      </c>
    </row>
    <row r="404" ht="17.1" customHeight="1" spans="1:3">
      <c r="A404" s="114">
        <v>2040899</v>
      </c>
      <c r="B404" s="4" t="s">
        <v>717</v>
      </c>
      <c r="C404" s="5">
        <v>4528</v>
      </c>
    </row>
    <row r="405" ht="17.1" customHeight="1" spans="1:3">
      <c r="A405" s="114">
        <v>20409</v>
      </c>
      <c r="B405" s="4" t="s">
        <v>719</v>
      </c>
      <c r="C405" s="5">
        <v>2412</v>
      </c>
    </row>
    <row r="406" ht="17.1" customHeight="1" spans="1:3">
      <c r="A406" s="114">
        <v>2040901</v>
      </c>
      <c r="B406" s="4" t="s">
        <v>141</v>
      </c>
      <c r="C406" s="5">
        <v>1213</v>
      </c>
    </row>
    <row r="407" ht="17.1" customHeight="1" spans="1:3">
      <c r="A407" s="114">
        <v>2040902</v>
      </c>
      <c r="B407" s="4" t="s">
        <v>143</v>
      </c>
      <c r="C407" s="5">
        <v>109</v>
      </c>
    </row>
    <row r="408" ht="17.1" customHeight="1" spans="1:3">
      <c r="A408" s="114">
        <v>2040903</v>
      </c>
      <c r="B408" s="4" t="s">
        <v>145</v>
      </c>
      <c r="C408" s="5">
        <v>0</v>
      </c>
    </row>
    <row r="409" ht="17.1" customHeight="1" spans="1:3">
      <c r="A409" s="114">
        <v>2040904</v>
      </c>
      <c r="B409" s="4" t="s">
        <v>724</v>
      </c>
      <c r="C409" s="5">
        <v>143</v>
      </c>
    </row>
    <row r="410" ht="17.1" customHeight="1" spans="1:3">
      <c r="A410" s="114">
        <v>2040905</v>
      </c>
      <c r="B410" s="4" t="s">
        <v>726</v>
      </c>
      <c r="C410" s="5">
        <v>378</v>
      </c>
    </row>
    <row r="411" ht="17.1" customHeight="1" spans="1:3">
      <c r="A411" s="114">
        <v>2040950</v>
      </c>
      <c r="B411" s="4" t="s">
        <v>160</v>
      </c>
      <c r="C411" s="5">
        <v>117</v>
      </c>
    </row>
    <row r="412" ht="17.1" customHeight="1" spans="1:3">
      <c r="A412" s="114">
        <v>2040999</v>
      </c>
      <c r="B412" s="4" t="s">
        <v>729</v>
      </c>
      <c r="C412" s="5">
        <v>452</v>
      </c>
    </row>
    <row r="413" ht="17.1" customHeight="1" spans="1:3">
      <c r="A413" s="114">
        <v>20410</v>
      </c>
      <c r="B413" s="4" t="s">
        <v>731</v>
      </c>
      <c r="C413" s="5">
        <v>0</v>
      </c>
    </row>
    <row r="414" ht="17.1" customHeight="1" spans="1:3">
      <c r="A414" s="114">
        <v>2041001</v>
      </c>
      <c r="B414" s="4" t="s">
        <v>141</v>
      </c>
      <c r="C414" s="5">
        <v>0</v>
      </c>
    </row>
    <row r="415" ht="17.1" customHeight="1" spans="1:3">
      <c r="A415" s="114">
        <v>2041002</v>
      </c>
      <c r="B415" s="4" t="s">
        <v>143</v>
      </c>
      <c r="C415" s="5">
        <v>0</v>
      </c>
    </row>
    <row r="416" ht="17.1" customHeight="1" spans="1:3">
      <c r="A416" s="114">
        <v>2041003</v>
      </c>
      <c r="B416" s="4" t="s">
        <v>735</v>
      </c>
      <c r="C416" s="5">
        <v>0</v>
      </c>
    </row>
    <row r="417" ht="17.1" customHeight="1" spans="1:3">
      <c r="A417" s="114">
        <v>2041004</v>
      </c>
      <c r="B417" s="4" t="s">
        <v>737</v>
      </c>
      <c r="C417" s="5">
        <v>0</v>
      </c>
    </row>
    <row r="418" ht="17.1" customHeight="1" spans="1:3">
      <c r="A418" s="114">
        <v>2041005</v>
      </c>
      <c r="B418" s="4" t="s">
        <v>739</v>
      </c>
      <c r="C418" s="5">
        <v>0</v>
      </c>
    </row>
    <row r="419" ht="17.1" customHeight="1" spans="1:3">
      <c r="A419" s="114">
        <v>2041006</v>
      </c>
      <c r="B419" s="4" t="s">
        <v>617</v>
      </c>
      <c r="C419" s="5">
        <v>0</v>
      </c>
    </row>
    <row r="420" ht="17.1" customHeight="1" spans="1:3">
      <c r="A420" s="114">
        <v>2041099</v>
      </c>
      <c r="B420" s="4" t="s">
        <v>742</v>
      </c>
      <c r="C420" s="5">
        <v>0</v>
      </c>
    </row>
    <row r="421" ht="17.1" customHeight="1" spans="1:3">
      <c r="A421" s="114">
        <v>20499</v>
      </c>
      <c r="B421" s="4" t="s">
        <v>744</v>
      </c>
      <c r="C421" s="5">
        <v>38176</v>
      </c>
    </row>
    <row r="422" ht="17.1" customHeight="1" spans="1:3">
      <c r="A422" s="114">
        <v>2049901</v>
      </c>
      <c r="B422" s="4" t="s">
        <v>3747</v>
      </c>
      <c r="C422" s="5">
        <v>37543</v>
      </c>
    </row>
    <row r="423" ht="17.1" customHeight="1" spans="1:3">
      <c r="A423" s="114">
        <v>2049902</v>
      </c>
      <c r="B423" s="4" t="s">
        <v>3748</v>
      </c>
      <c r="C423" s="5">
        <v>633</v>
      </c>
    </row>
    <row r="424" ht="17.1" customHeight="1" spans="1:3">
      <c r="A424" s="114">
        <v>205</v>
      </c>
      <c r="B424" s="4" t="s">
        <v>3682</v>
      </c>
      <c r="C424" s="5">
        <v>7674623</v>
      </c>
    </row>
    <row r="425" ht="17.1" customHeight="1" spans="1:3">
      <c r="A425" s="114">
        <v>20501</v>
      </c>
      <c r="B425" s="4" t="s">
        <v>748</v>
      </c>
      <c r="C425" s="5">
        <v>111289</v>
      </c>
    </row>
    <row r="426" ht="17.1" customHeight="1" spans="1:3">
      <c r="A426" s="114">
        <v>2050101</v>
      </c>
      <c r="B426" s="4" t="s">
        <v>141</v>
      </c>
      <c r="C426" s="5">
        <v>51102</v>
      </c>
    </row>
    <row r="427" ht="17.1" customHeight="1" spans="1:3">
      <c r="A427" s="114">
        <v>2050102</v>
      </c>
      <c r="B427" s="4" t="s">
        <v>143</v>
      </c>
      <c r="C427" s="5">
        <v>14888</v>
      </c>
    </row>
    <row r="428" ht="17.1" customHeight="1" spans="1:3">
      <c r="A428" s="114">
        <v>2050103</v>
      </c>
      <c r="B428" s="4" t="s">
        <v>145</v>
      </c>
      <c r="C428" s="5">
        <v>965</v>
      </c>
    </row>
    <row r="429" ht="17.1" customHeight="1" spans="1:3">
      <c r="A429" s="114">
        <v>2050199</v>
      </c>
      <c r="B429" s="4" t="s">
        <v>753</v>
      </c>
      <c r="C429" s="5">
        <v>44334</v>
      </c>
    </row>
    <row r="430" ht="17.1" customHeight="1" spans="1:3">
      <c r="A430" s="114">
        <v>20502</v>
      </c>
      <c r="B430" s="4" t="s">
        <v>755</v>
      </c>
      <c r="C430" s="5">
        <v>6371573</v>
      </c>
    </row>
    <row r="431" ht="17.1" customHeight="1" spans="1:3">
      <c r="A431" s="114">
        <v>2050201</v>
      </c>
      <c r="B431" s="4" t="s">
        <v>757</v>
      </c>
      <c r="C431" s="5">
        <v>265955</v>
      </c>
    </row>
    <row r="432" ht="17.1" customHeight="1" spans="1:3">
      <c r="A432" s="114">
        <v>2050202</v>
      </c>
      <c r="B432" s="4" t="s">
        <v>759</v>
      </c>
      <c r="C432" s="5">
        <v>2868423</v>
      </c>
    </row>
    <row r="433" ht="17.1" customHeight="1" spans="1:3">
      <c r="A433" s="114">
        <v>2050203</v>
      </c>
      <c r="B433" s="4" t="s">
        <v>761</v>
      </c>
      <c r="C433" s="5">
        <v>1710167</v>
      </c>
    </row>
    <row r="434" ht="17.1" customHeight="1" spans="1:3">
      <c r="A434" s="114">
        <v>2050204</v>
      </c>
      <c r="B434" s="4" t="s">
        <v>763</v>
      </c>
      <c r="C434" s="5">
        <v>624566</v>
      </c>
    </row>
    <row r="435" ht="17.1" customHeight="1" spans="1:3">
      <c r="A435" s="114">
        <v>2050205</v>
      </c>
      <c r="B435" s="4" t="s">
        <v>765</v>
      </c>
      <c r="C435" s="5">
        <v>598124</v>
      </c>
    </row>
    <row r="436" ht="17.1" customHeight="1" spans="1:3">
      <c r="A436" s="114">
        <v>2050206</v>
      </c>
      <c r="B436" s="4" t="s">
        <v>767</v>
      </c>
      <c r="C436" s="5">
        <v>1850</v>
      </c>
    </row>
    <row r="437" ht="17.1" customHeight="1" spans="1:3">
      <c r="A437" s="114">
        <v>2050207</v>
      </c>
      <c r="B437" s="4" t="s">
        <v>769</v>
      </c>
      <c r="C437" s="5">
        <v>100</v>
      </c>
    </row>
    <row r="438" ht="17.1" customHeight="1" spans="1:3">
      <c r="A438" s="114">
        <v>2050299</v>
      </c>
      <c r="B438" s="4" t="s">
        <v>771</v>
      </c>
      <c r="C438" s="5">
        <v>302388</v>
      </c>
    </row>
    <row r="439" ht="17.1" customHeight="1" spans="1:3">
      <c r="A439" s="114">
        <v>20503</v>
      </c>
      <c r="B439" s="4" t="s">
        <v>773</v>
      </c>
      <c r="C439" s="5">
        <v>619116</v>
      </c>
    </row>
    <row r="440" ht="17.1" customHeight="1" spans="1:3">
      <c r="A440" s="114">
        <v>2050301</v>
      </c>
      <c r="B440" s="4" t="s">
        <v>775</v>
      </c>
      <c r="C440" s="5">
        <v>1265</v>
      </c>
    </row>
    <row r="441" ht="17.1" customHeight="1" spans="1:3">
      <c r="A441" s="114">
        <v>2050302</v>
      </c>
      <c r="B441" s="4" t="s">
        <v>777</v>
      </c>
      <c r="C441" s="5">
        <v>233695</v>
      </c>
    </row>
    <row r="442" ht="17.1" customHeight="1" spans="1:3">
      <c r="A442" s="114">
        <v>2050303</v>
      </c>
      <c r="B442" s="4" t="s">
        <v>779</v>
      </c>
      <c r="C442" s="5">
        <v>61706</v>
      </c>
    </row>
    <row r="443" ht="17.1" customHeight="1" spans="1:3">
      <c r="A443" s="114">
        <v>2050304</v>
      </c>
      <c r="B443" s="4" t="s">
        <v>781</v>
      </c>
      <c r="C443" s="5">
        <v>153235</v>
      </c>
    </row>
    <row r="444" ht="17.1" customHeight="1" spans="1:3">
      <c r="A444" s="114">
        <v>2050305</v>
      </c>
      <c r="B444" s="4" t="s">
        <v>783</v>
      </c>
      <c r="C444" s="5">
        <v>140345</v>
      </c>
    </row>
    <row r="445" ht="17.1" customHeight="1" spans="1:3">
      <c r="A445" s="114">
        <v>2050399</v>
      </c>
      <c r="B445" s="4" t="s">
        <v>785</v>
      </c>
      <c r="C445" s="5">
        <v>28870</v>
      </c>
    </row>
    <row r="446" ht="17.1" customHeight="1" spans="1:3">
      <c r="A446" s="114">
        <v>20504</v>
      </c>
      <c r="B446" s="4" t="s">
        <v>787</v>
      </c>
      <c r="C446" s="5">
        <v>2991</v>
      </c>
    </row>
    <row r="447" ht="17.1" customHeight="1" spans="1:3">
      <c r="A447" s="114">
        <v>2050401</v>
      </c>
      <c r="B447" s="4" t="s">
        <v>789</v>
      </c>
      <c r="C447" s="5">
        <v>109</v>
      </c>
    </row>
    <row r="448" ht="17.1" customHeight="1" spans="1:3">
      <c r="A448" s="114">
        <v>2050402</v>
      </c>
      <c r="B448" s="4" t="s">
        <v>791</v>
      </c>
      <c r="C448" s="5">
        <v>402</v>
      </c>
    </row>
    <row r="449" ht="17.1" customHeight="1" spans="1:3">
      <c r="A449" s="114">
        <v>2050403</v>
      </c>
      <c r="B449" s="4" t="s">
        <v>793</v>
      </c>
      <c r="C449" s="5">
        <v>895</v>
      </c>
    </row>
    <row r="450" ht="17.1" customHeight="1" spans="1:3">
      <c r="A450" s="114">
        <v>2050404</v>
      </c>
      <c r="B450" s="4" t="s">
        <v>795</v>
      </c>
      <c r="C450" s="5">
        <v>688</v>
      </c>
    </row>
    <row r="451" ht="17.1" customHeight="1" spans="1:3">
      <c r="A451" s="114">
        <v>2050499</v>
      </c>
      <c r="B451" s="4" t="s">
        <v>797</v>
      </c>
      <c r="C451" s="5">
        <v>897</v>
      </c>
    </row>
    <row r="452" ht="17.1" customHeight="1" spans="1:3">
      <c r="A452" s="114">
        <v>20505</v>
      </c>
      <c r="B452" s="4" t="s">
        <v>799</v>
      </c>
      <c r="C452" s="5">
        <v>6406</v>
      </c>
    </row>
    <row r="453" ht="17.1" customHeight="1" spans="1:3">
      <c r="A453" s="114">
        <v>2050501</v>
      </c>
      <c r="B453" s="4" t="s">
        <v>801</v>
      </c>
      <c r="C453" s="5">
        <v>5161</v>
      </c>
    </row>
    <row r="454" ht="17.1" customHeight="1" spans="1:3">
      <c r="A454" s="114">
        <v>2050502</v>
      </c>
      <c r="B454" s="4" t="s">
        <v>803</v>
      </c>
      <c r="C454" s="5">
        <v>1244</v>
      </c>
    </row>
    <row r="455" ht="17.1" customHeight="1" spans="1:3">
      <c r="A455" s="114">
        <v>2050599</v>
      </c>
      <c r="B455" s="4" t="s">
        <v>805</v>
      </c>
      <c r="C455" s="5">
        <v>1</v>
      </c>
    </row>
    <row r="456" ht="17.1" customHeight="1" spans="1:3">
      <c r="A456" s="114">
        <v>20506</v>
      </c>
      <c r="B456" s="4" t="s">
        <v>807</v>
      </c>
      <c r="C456" s="5">
        <v>-101</v>
      </c>
    </row>
    <row r="457" ht="17.1" customHeight="1" spans="1:3">
      <c r="A457" s="114">
        <v>2050601</v>
      </c>
      <c r="B457" s="4" t="s">
        <v>809</v>
      </c>
      <c r="C457" s="5">
        <v>-101</v>
      </c>
    </row>
    <row r="458" ht="17.1" customHeight="1" spans="1:3">
      <c r="A458" s="114">
        <v>2050602</v>
      </c>
      <c r="B458" s="4" t="s">
        <v>811</v>
      </c>
      <c r="C458" s="5">
        <v>0</v>
      </c>
    </row>
    <row r="459" ht="17.1" customHeight="1" spans="1:3">
      <c r="A459" s="114">
        <v>2050699</v>
      </c>
      <c r="B459" s="4" t="s">
        <v>813</v>
      </c>
      <c r="C459" s="5">
        <v>0</v>
      </c>
    </row>
    <row r="460" ht="17.1" customHeight="1" spans="1:3">
      <c r="A460" s="114">
        <v>20507</v>
      </c>
      <c r="B460" s="4" t="s">
        <v>815</v>
      </c>
      <c r="C460" s="5">
        <v>28685</v>
      </c>
    </row>
    <row r="461" ht="17.1" customHeight="1" spans="1:3">
      <c r="A461" s="114">
        <v>2050701</v>
      </c>
      <c r="B461" s="4" t="s">
        <v>817</v>
      </c>
      <c r="C461" s="5">
        <v>27781</v>
      </c>
    </row>
    <row r="462" ht="17.1" customHeight="1" spans="1:3">
      <c r="A462" s="114">
        <v>2050702</v>
      </c>
      <c r="B462" s="4" t="s">
        <v>819</v>
      </c>
      <c r="C462" s="5">
        <v>635</v>
      </c>
    </row>
    <row r="463" ht="17.1" customHeight="1" spans="1:3">
      <c r="A463" s="114">
        <v>2050799</v>
      </c>
      <c r="B463" s="4" t="s">
        <v>821</v>
      </c>
      <c r="C463" s="5">
        <v>269</v>
      </c>
    </row>
    <row r="464" ht="17.1" customHeight="1" spans="1:3">
      <c r="A464" s="114">
        <v>20508</v>
      </c>
      <c r="B464" s="4" t="s">
        <v>823</v>
      </c>
      <c r="C464" s="5">
        <v>85876</v>
      </c>
    </row>
    <row r="465" ht="17.1" customHeight="1" spans="1:3">
      <c r="A465" s="114">
        <v>2050801</v>
      </c>
      <c r="B465" s="4" t="s">
        <v>825</v>
      </c>
      <c r="C465" s="5">
        <v>21081</v>
      </c>
    </row>
    <row r="466" ht="17.1" customHeight="1" spans="1:3">
      <c r="A466" s="114">
        <v>2050802</v>
      </c>
      <c r="B466" s="4" t="s">
        <v>827</v>
      </c>
      <c r="C466" s="5">
        <v>60685</v>
      </c>
    </row>
    <row r="467" ht="17.1" customHeight="1" spans="1:3">
      <c r="A467" s="114">
        <v>2050803</v>
      </c>
      <c r="B467" s="4" t="s">
        <v>829</v>
      </c>
      <c r="C467" s="5">
        <v>2208</v>
      </c>
    </row>
    <row r="468" ht="17.1" customHeight="1" spans="1:3">
      <c r="A468" s="114">
        <v>2050804</v>
      </c>
      <c r="B468" s="4" t="s">
        <v>831</v>
      </c>
      <c r="C468" s="5">
        <v>0</v>
      </c>
    </row>
    <row r="469" ht="17.1" customHeight="1" spans="1:3">
      <c r="A469" s="114">
        <v>2050899</v>
      </c>
      <c r="B469" s="4" t="s">
        <v>833</v>
      </c>
      <c r="C469" s="5">
        <v>1902</v>
      </c>
    </row>
    <row r="470" ht="17.1" customHeight="1" spans="1:3">
      <c r="A470" s="114">
        <v>20509</v>
      </c>
      <c r="B470" s="4" t="s">
        <v>835</v>
      </c>
      <c r="C470" s="5">
        <v>336990</v>
      </c>
    </row>
    <row r="471" ht="17.1" customHeight="1" spans="1:3">
      <c r="A471" s="114">
        <v>2050901</v>
      </c>
      <c r="B471" s="4" t="s">
        <v>837</v>
      </c>
      <c r="C471" s="5">
        <v>75806</v>
      </c>
    </row>
    <row r="472" ht="17.1" customHeight="1" spans="1:3">
      <c r="A472" s="114">
        <v>2050902</v>
      </c>
      <c r="B472" s="4" t="s">
        <v>839</v>
      </c>
      <c r="C472" s="5">
        <v>16106</v>
      </c>
    </row>
    <row r="473" ht="17.1" customHeight="1" spans="1:3">
      <c r="A473" s="114">
        <v>2050903</v>
      </c>
      <c r="B473" s="4" t="s">
        <v>841</v>
      </c>
      <c r="C473" s="5">
        <v>11753</v>
      </c>
    </row>
    <row r="474" ht="17.1" customHeight="1" spans="1:3">
      <c r="A474" s="114">
        <v>2050904</v>
      </c>
      <c r="B474" s="4" t="s">
        <v>843</v>
      </c>
      <c r="C474" s="5">
        <v>1943</v>
      </c>
    </row>
    <row r="475" ht="17.1" customHeight="1" spans="1:3">
      <c r="A475" s="114">
        <v>2050905</v>
      </c>
      <c r="B475" s="4" t="s">
        <v>845</v>
      </c>
      <c r="C475" s="5">
        <v>5309</v>
      </c>
    </row>
    <row r="476" ht="17.1" customHeight="1" spans="1:3">
      <c r="A476" s="114">
        <v>2050999</v>
      </c>
      <c r="B476" s="4" t="s">
        <v>847</v>
      </c>
      <c r="C476" s="5">
        <v>226073</v>
      </c>
    </row>
    <row r="477" ht="17.1" customHeight="1" spans="1:3">
      <c r="A477" s="114">
        <v>20599</v>
      </c>
      <c r="B477" s="4" t="s">
        <v>849</v>
      </c>
      <c r="C477" s="5">
        <v>111798</v>
      </c>
    </row>
    <row r="478" ht="17.1" customHeight="1" spans="1:3">
      <c r="A478" s="114">
        <v>2059999</v>
      </c>
      <c r="B478" s="4" t="s">
        <v>3749</v>
      </c>
      <c r="C478" s="5">
        <v>111798</v>
      </c>
    </row>
    <row r="479" ht="17.1" customHeight="1" spans="1:3">
      <c r="A479" s="114">
        <v>206</v>
      </c>
      <c r="B479" s="4" t="s">
        <v>3683</v>
      </c>
      <c r="C479" s="5">
        <v>485566</v>
      </c>
    </row>
    <row r="480" ht="17.1" customHeight="1" spans="1:3">
      <c r="A480" s="114">
        <v>20601</v>
      </c>
      <c r="B480" s="4" t="s">
        <v>853</v>
      </c>
      <c r="C480" s="5">
        <v>25722</v>
      </c>
    </row>
    <row r="481" ht="17.1" customHeight="1" spans="1:3">
      <c r="A481" s="114">
        <v>2060101</v>
      </c>
      <c r="B481" s="4" t="s">
        <v>141</v>
      </c>
      <c r="C481" s="5">
        <v>19886</v>
      </c>
    </row>
    <row r="482" ht="17.1" customHeight="1" spans="1:3">
      <c r="A482" s="114">
        <v>2060102</v>
      </c>
      <c r="B482" s="4" t="s">
        <v>143</v>
      </c>
      <c r="C482" s="5">
        <v>2179</v>
      </c>
    </row>
    <row r="483" ht="17.1" customHeight="1" spans="1:3">
      <c r="A483" s="114">
        <v>2060103</v>
      </c>
      <c r="B483" s="4" t="s">
        <v>145</v>
      </c>
      <c r="C483" s="5">
        <v>342</v>
      </c>
    </row>
    <row r="484" ht="17.1" customHeight="1" spans="1:3">
      <c r="A484" s="114">
        <v>2060199</v>
      </c>
      <c r="B484" s="4" t="s">
        <v>858</v>
      </c>
      <c r="C484" s="5">
        <v>3315</v>
      </c>
    </row>
    <row r="485" ht="17.1" customHeight="1" spans="1:3">
      <c r="A485" s="114">
        <v>20602</v>
      </c>
      <c r="B485" s="4" t="s">
        <v>860</v>
      </c>
      <c r="C485" s="5">
        <v>12131</v>
      </c>
    </row>
    <row r="486" ht="17.1" customHeight="1" spans="1:3">
      <c r="A486" s="114">
        <v>2060201</v>
      </c>
      <c r="B486" s="4" t="s">
        <v>862</v>
      </c>
      <c r="C486" s="5">
        <v>773</v>
      </c>
    </row>
    <row r="487" ht="17.1" customHeight="1" spans="1:3">
      <c r="A487" s="114">
        <v>2060202</v>
      </c>
      <c r="B487" s="4" t="s">
        <v>864</v>
      </c>
      <c r="C487" s="5">
        <v>0</v>
      </c>
    </row>
    <row r="488" ht="17.1" customHeight="1" spans="1:3">
      <c r="A488" s="114">
        <v>2060203</v>
      </c>
      <c r="B488" s="4" t="s">
        <v>866</v>
      </c>
      <c r="C488" s="5">
        <v>15</v>
      </c>
    </row>
    <row r="489" ht="17.1" customHeight="1" spans="1:3">
      <c r="A489" s="114">
        <v>2060204</v>
      </c>
      <c r="B489" s="4" t="s">
        <v>868</v>
      </c>
      <c r="C489" s="5">
        <v>3629</v>
      </c>
    </row>
    <row r="490" ht="17.1" customHeight="1" spans="1:3">
      <c r="A490" s="114">
        <v>2060205</v>
      </c>
      <c r="B490" s="4" t="s">
        <v>870</v>
      </c>
      <c r="C490" s="5">
        <v>0</v>
      </c>
    </row>
    <row r="491" ht="17.1" customHeight="1" spans="1:3">
      <c r="A491" s="114">
        <v>2060206</v>
      </c>
      <c r="B491" s="4" t="s">
        <v>872</v>
      </c>
      <c r="C491" s="5">
        <v>4018</v>
      </c>
    </row>
    <row r="492" ht="17.1" customHeight="1" spans="1:3">
      <c r="A492" s="114">
        <v>2060207</v>
      </c>
      <c r="B492" s="4" t="s">
        <v>874</v>
      </c>
      <c r="C492" s="5">
        <v>0</v>
      </c>
    </row>
    <row r="493" ht="17.1" customHeight="1" spans="1:3">
      <c r="A493" s="114">
        <v>2060299</v>
      </c>
      <c r="B493" s="4" t="s">
        <v>876</v>
      </c>
      <c r="C493" s="5">
        <v>3696</v>
      </c>
    </row>
    <row r="494" ht="17.1" customHeight="1" spans="1:3">
      <c r="A494" s="114">
        <v>20603</v>
      </c>
      <c r="B494" s="4" t="s">
        <v>878</v>
      </c>
      <c r="C494" s="5">
        <v>43514</v>
      </c>
    </row>
    <row r="495" ht="17.1" customHeight="1" spans="1:3">
      <c r="A495" s="114">
        <v>2060301</v>
      </c>
      <c r="B495" s="4" t="s">
        <v>862</v>
      </c>
      <c r="C495" s="5">
        <v>24562</v>
      </c>
    </row>
    <row r="496" ht="17.1" customHeight="1" spans="1:3">
      <c r="A496" s="114">
        <v>2060302</v>
      </c>
      <c r="B496" s="4" t="s">
        <v>881</v>
      </c>
      <c r="C496" s="5">
        <v>12740</v>
      </c>
    </row>
    <row r="497" ht="17.1" customHeight="1" spans="1:3">
      <c r="A497" s="114">
        <v>2060303</v>
      </c>
      <c r="B497" s="4" t="s">
        <v>883</v>
      </c>
      <c r="C497" s="5">
        <v>5732</v>
      </c>
    </row>
    <row r="498" ht="17.1" customHeight="1" spans="1:3">
      <c r="A498" s="114">
        <v>2060304</v>
      </c>
      <c r="B498" s="4" t="s">
        <v>885</v>
      </c>
      <c r="C498" s="5">
        <v>-1</v>
      </c>
    </row>
    <row r="499" ht="17.1" customHeight="1" spans="1:3">
      <c r="A499" s="114">
        <v>2060399</v>
      </c>
      <c r="B499" s="4" t="s">
        <v>887</v>
      </c>
      <c r="C499" s="5">
        <v>481</v>
      </c>
    </row>
    <row r="500" ht="17.1" customHeight="1" spans="1:3">
      <c r="A500" s="114">
        <v>20604</v>
      </c>
      <c r="B500" s="4" t="s">
        <v>889</v>
      </c>
      <c r="C500" s="5">
        <v>172342</v>
      </c>
    </row>
    <row r="501" ht="17.1" customHeight="1" spans="1:3">
      <c r="A501" s="114">
        <v>2060401</v>
      </c>
      <c r="B501" s="4" t="s">
        <v>862</v>
      </c>
      <c r="C501" s="5">
        <v>2556</v>
      </c>
    </row>
    <row r="502" ht="17.1" customHeight="1" spans="1:3">
      <c r="A502" s="114">
        <v>2060402</v>
      </c>
      <c r="B502" s="4" t="s">
        <v>892</v>
      </c>
      <c r="C502" s="5">
        <v>52744</v>
      </c>
    </row>
    <row r="503" ht="17.1" customHeight="1" spans="1:3">
      <c r="A503" s="114">
        <v>2060403</v>
      </c>
      <c r="B503" s="4" t="s">
        <v>894</v>
      </c>
      <c r="C503" s="5">
        <v>33775</v>
      </c>
    </row>
    <row r="504" ht="17.1" customHeight="1" spans="1:3">
      <c r="A504" s="114">
        <v>2060404</v>
      </c>
      <c r="B504" s="4" t="s">
        <v>896</v>
      </c>
      <c r="C504" s="5">
        <v>40894</v>
      </c>
    </row>
    <row r="505" ht="17.1" customHeight="1" spans="1:3">
      <c r="A505" s="114">
        <v>2060499</v>
      </c>
      <c r="B505" s="4" t="s">
        <v>898</v>
      </c>
      <c r="C505" s="5">
        <v>42373</v>
      </c>
    </row>
    <row r="506" ht="17.1" customHeight="1" spans="1:3">
      <c r="A506" s="114">
        <v>20605</v>
      </c>
      <c r="B506" s="4" t="s">
        <v>900</v>
      </c>
      <c r="C506" s="5">
        <v>36102</v>
      </c>
    </row>
    <row r="507" ht="17.1" customHeight="1" spans="1:3">
      <c r="A507" s="114">
        <v>2060501</v>
      </c>
      <c r="B507" s="4" t="s">
        <v>862</v>
      </c>
      <c r="C507" s="5">
        <v>2318</v>
      </c>
    </row>
    <row r="508" ht="17.1" customHeight="1" spans="1:3">
      <c r="A508" s="114">
        <v>2060502</v>
      </c>
      <c r="B508" s="4" t="s">
        <v>903</v>
      </c>
      <c r="C508" s="5">
        <v>19157</v>
      </c>
    </row>
    <row r="509" ht="17.1" customHeight="1" spans="1:3">
      <c r="A509" s="114">
        <v>2060503</v>
      </c>
      <c r="B509" s="4" t="s">
        <v>905</v>
      </c>
      <c r="C509" s="5">
        <v>7706</v>
      </c>
    </row>
    <row r="510" ht="17.1" customHeight="1" spans="1:3">
      <c r="A510" s="114">
        <v>2060599</v>
      </c>
      <c r="B510" s="4" t="s">
        <v>907</v>
      </c>
      <c r="C510" s="5">
        <v>6921</v>
      </c>
    </row>
    <row r="511" ht="17.1" customHeight="1" spans="1:3">
      <c r="A511" s="114">
        <v>20606</v>
      </c>
      <c r="B511" s="4" t="s">
        <v>909</v>
      </c>
      <c r="C511" s="5">
        <v>9495</v>
      </c>
    </row>
    <row r="512" ht="17.1" customHeight="1" spans="1:3">
      <c r="A512" s="114">
        <v>2060601</v>
      </c>
      <c r="B512" s="4" t="s">
        <v>911</v>
      </c>
      <c r="C512" s="5">
        <v>3477</v>
      </c>
    </row>
    <row r="513" ht="17.1" customHeight="1" spans="1:3">
      <c r="A513" s="114">
        <v>2060602</v>
      </c>
      <c r="B513" s="4" t="s">
        <v>913</v>
      </c>
      <c r="C513" s="5">
        <v>1237</v>
      </c>
    </row>
    <row r="514" ht="17.1" customHeight="1" spans="1:3">
      <c r="A514" s="114">
        <v>2060603</v>
      </c>
      <c r="B514" s="4" t="s">
        <v>915</v>
      </c>
      <c r="C514" s="5">
        <v>0</v>
      </c>
    </row>
    <row r="515" ht="17.1" customHeight="1" spans="1:3">
      <c r="A515" s="114">
        <v>2060699</v>
      </c>
      <c r="B515" s="4" t="s">
        <v>917</v>
      </c>
      <c r="C515" s="5">
        <v>4781</v>
      </c>
    </row>
    <row r="516" ht="17.1" customHeight="1" spans="1:3">
      <c r="A516" s="114">
        <v>20607</v>
      </c>
      <c r="B516" s="4" t="s">
        <v>919</v>
      </c>
      <c r="C516" s="5">
        <v>32020</v>
      </c>
    </row>
    <row r="517" ht="17.1" customHeight="1" spans="1:3">
      <c r="A517" s="114">
        <v>2060701</v>
      </c>
      <c r="B517" s="4" t="s">
        <v>862</v>
      </c>
      <c r="C517" s="5">
        <v>6825</v>
      </c>
    </row>
    <row r="518" ht="17.1" customHeight="1" spans="1:3">
      <c r="A518" s="114">
        <v>2060702</v>
      </c>
      <c r="B518" s="4" t="s">
        <v>922</v>
      </c>
      <c r="C518" s="5">
        <v>16770</v>
      </c>
    </row>
    <row r="519" ht="17.1" customHeight="1" spans="1:3">
      <c r="A519" s="114">
        <v>2060703</v>
      </c>
      <c r="B519" s="4" t="s">
        <v>924</v>
      </c>
      <c r="C519" s="5">
        <v>190</v>
      </c>
    </row>
    <row r="520" ht="17.1" customHeight="1" spans="1:3">
      <c r="A520" s="114">
        <v>2060704</v>
      </c>
      <c r="B520" s="4" t="s">
        <v>926</v>
      </c>
      <c r="C520" s="5">
        <v>380</v>
      </c>
    </row>
    <row r="521" ht="17.1" customHeight="1" spans="1:3">
      <c r="A521" s="114">
        <v>2060705</v>
      </c>
      <c r="B521" s="4" t="s">
        <v>928</v>
      </c>
      <c r="C521" s="5">
        <v>866</v>
      </c>
    </row>
    <row r="522" ht="17.1" customHeight="1" spans="1:3">
      <c r="A522" s="114">
        <v>2060799</v>
      </c>
      <c r="B522" s="4" t="s">
        <v>930</v>
      </c>
      <c r="C522" s="5">
        <v>6989</v>
      </c>
    </row>
    <row r="523" ht="17.1" customHeight="1" spans="1:3">
      <c r="A523" s="114">
        <v>20608</v>
      </c>
      <c r="B523" s="4" t="s">
        <v>932</v>
      </c>
      <c r="C523" s="5">
        <v>6097</v>
      </c>
    </row>
    <row r="524" ht="17.1" customHeight="1" spans="1:3">
      <c r="A524" s="114">
        <v>2060801</v>
      </c>
      <c r="B524" s="4" t="s">
        <v>934</v>
      </c>
      <c r="C524" s="5">
        <v>4702</v>
      </c>
    </row>
    <row r="525" ht="17.1" customHeight="1" spans="1:3">
      <c r="A525" s="114">
        <v>2060802</v>
      </c>
      <c r="B525" s="4" t="s">
        <v>936</v>
      </c>
      <c r="C525" s="5">
        <v>70</v>
      </c>
    </row>
    <row r="526" ht="17.1" customHeight="1" spans="1:3">
      <c r="A526" s="114">
        <v>2060899</v>
      </c>
      <c r="B526" s="4" t="s">
        <v>938</v>
      </c>
      <c r="C526" s="5">
        <v>1325</v>
      </c>
    </row>
    <row r="527" ht="17.1" customHeight="1" spans="1:3">
      <c r="A527" s="114">
        <v>20609</v>
      </c>
      <c r="B527" s="4" t="s">
        <v>940</v>
      </c>
      <c r="C527" s="5">
        <v>7759</v>
      </c>
    </row>
    <row r="528" ht="17.1" customHeight="1" spans="1:3">
      <c r="A528" s="114">
        <v>2060901</v>
      </c>
      <c r="B528" s="4" t="s">
        <v>3750</v>
      </c>
      <c r="C528" s="5">
        <v>7759</v>
      </c>
    </row>
    <row r="529" ht="17.1" customHeight="1" spans="1:3">
      <c r="A529" s="114">
        <v>20699</v>
      </c>
      <c r="B529" s="4" t="s">
        <v>942</v>
      </c>
      <c r="C529" s="5">
        <v>140384</v>
      </c>
    </row>
    <row r="530" ht="17.1" customHeight="1" spans="1:3">
      <c r="A530" s="114">
        <v>2069901</v>
      </c>
      <c r="B530" s="4" t="s">
        <v>944</v>
      </c>
      <c r="C530" s="5">
        <v>6024</v>
      </c>
    </row>
    <row r="531" ht="17.1" customHeight="1" spans="1:3">
      <c r="A531" s="114">
        <v>2069902</v>
      </c>
      <c r="B531" s="4" t="s">
        <v>946</v>
      </c>
      <c r="C531" s="5">
        <v>0</v>
      </c>
    </row>
    <row r="532" ht="17.1" customHeight="1" spans="1:3">
      <c r="A532" s="114">
        <v>2069903</v>
      </c>
      <c r="B532" s="4" t="s">
        <v>948</v>
      </c>
      <c r="C532" s="5">
        <v>9143</v>
      </c>
    </row>
    <row r="533" ht="17.1" customHeight="1" spans="1:3">
      <c r="A533" s="114">
        <v>2069999</v>
      </c>
      <c r="B533" s="4" t="s">
        <v>950</v>
      </c>
      <c r="C533" s="5">
        <v>125217</v>
      </c>
    </row>
    <row r="534" ht="17.1" customHeight="1" spans="1:3">
      <c r="A534" s="114">
        <v>207</v>
      </c>
      <c r="B534" s="4" t="s">
        <v>3684</v>
      </c>
      <c r="C534" s="5">
        <v>616581</v>
      </c>
    </row>
    <row r="535" ht="17.1" customHeight="1" spans="1:3">
      <c r="A535" s="114">
        <v>20701</v>
      </c>
      <c r="B535" s="4" t="s">
        <v>954</v>
      </c>
      <c r="C535" s="5">
        <v>273869</v>
      </c>
    </row>
    <row r="536" ht="17.1" customHeight="1" spans="1:3">
      <c r="A536" s="114">
        <v>2070101</v>
      </c>
      <c r="B536" s="4" t="s">
        <v>141</v>
      </c>
      <c r="C536" s="5">
        <v>32755</v>
      </c>
    </row>
    <row r="537" ht="17.1" customHeight="1" spans="1:3">
      <c r="A537" s="114">
        <v>2070102</v>
      </c>
      <c r="B537" s="4" t="s">
        <v>143</v>
      </c>
      <c r="C537" s="5">
        <v>4083</v>
      </c>
    </row>
    <row r="538" ht="17.1" customHeight="1" spans="1:3">
      <c r="A538" s="114">
        <v>2070103</v>
      </c>
      <c r="B538" s="4" t="s">
        <v>145</v>
      </c>
      <c r="C538" s="5">
        <v>316</v>
      </c>
    </row>
    <row r="539" ht="17.1" customHeight="1" spans="1:3">
      <c r="A539" s="114">
        <v>2070104</v>
      </c>
      <c r="B539" s="4" t="s">
        <v>959</v>
      </c>
      <c r="C539" s="5">
        <v>18474</v>
      </c>
    </row>
    <row r="540" ht="17.1" customHeight="1" spans="1:3">
      <c r="A540" s="114">
        <v>2070105</v>
      </c>
      <c r="B540" s="4" t="s">
        <v>961</v>
      </c>
      <c r="C540" s="5">
        <v>842</v>
      </c>
    </row>
    <row r="541" ht="17.1" customHeight="1" spans="1:3">
      <c r="A541" s="114">
        <v>2070106</v>
      </c>
      <c r="B541" s="4" t="s">
        <v>963</v>
      </c>
      <c r="C541" s="5">
        <v>8026</v>
      </c>
    </row>
    <row r="542" ht="17.1" customHeight="1" spans="1:3">
      <c r="A542" s="114">
        <v>2070107</v>
      </c>
      <c r="B542" s="4" t="s">
        <v>965</v>
      </c>
      <c r="C542" s="5">
        <v>32215</v>
      </c>
    </row>
    <row r="543" ht="17.1" customHeight="1" spans="1:3">
      <c r="A543" s="114">
        <v>2070108</v>
      </c>
      <c r="B543" s="4" t="s">
        <v>967</v>
      </c>
      <c r="C543" s="5">
        <v>5476</v>
      </c>
    </row>
    <row r="544" ht="17.1" customHeight="1" spans="1:3">
      <c r="A544" s="114">
        <v>2070109</v>
      </c>
      <c r="B544" s="4" t="s">
        <v>969</v>
      </c>
      <c r="C544" s="5">
        <v>75950</v>
      </c>
    </row>
    <row r="545" ht="17.1" customHeight="1" spans="1:3">
      <c r="A545" s="114">
        <v>2070110</v>
      </c>
      <c r="B545" s="4" t="s">
        <v>971</v>
      </c>
      <c r="C545" s="5">
        <v>1140</v>
      </c>
    </row>
    <row r="546" ht="17.1" customHeight="1" spans="1:3">
      <c r="A546" s="114">
        <v>2070111</v>
      </c>
      <c r="B546" s="4" t="s">
        <v>973</v>
      </c>
      <c r="C546" s="5">
        <v>18371</v>
      </c>
    </row>
    <row r="547" ht="17.1" customHeight="1" spans="1:3">
      <c r="A547" s="114">
        <v>2070112</v>
      </c>
      <c r="B547" s="4" t="s">
        <v>975</v>
      </c>
      <c r="C547" s="5">
        <v>2671</v>
      </c>
    </row>
    <row r="548" ht="17.1" customHeight="1" spans="1:3">
      <c r="A548" s="114">
        <v>2070199</v>
      </c>
      <c r="B548" s="4" t="s">
        <v>977</v>
      </c>
      <c r="C548" s="5">
        <v>73550</v>
      </c>
    </row>
    <row r="549" ht="17.1" customHeight="1" spans="1:3">
      <c r="A549" s="114">
        <v>20702</v>
      </c>
      <c r="B549" s="4" t="s">
        <v>979</v>
      </c>
      <c r="C549" s="5">
        <v>75565</v>
      </c>
    </row>
    <row r="550" ht="17.1" customHeight="1" spans="1:3">
      <c r="A550" s="114">
        <v>2070201</v>
      </c>
      <c r="B550" s="4" t="s">
        <v>141</v>
      </c>
      <c r="C550" s="5">
        <v>1346</v>
      </c>
    </row>
    <row r="551" ht="17.1" customHeight="1" spans="1:3">
      <c r="A551" s="114">
        <v>2070202</v>
      </c>
      <c r="B551" s="4" t="s">
        <v>143</v>
      </c>
      <c r="C551" s="5">
        <v>128</v>
      </c>
    </row>
    <row r="552" ht="17.1" customHeight="1" spans="1:3">
      <c r="A552" s="114">
        <v>2070203</v>
      </c>
      <c r="B552" s="4" t="s">
        <v>145</v>
      </c>
      <c r="C552" s="5">
        <v>0</v>
      </c>
    </row>
    <row r="553" ht="17.1" customHeight="1" spans="1:3">
      <c r="A553" s="114">
        <v>2070204</v>
      </c>
      <c r="B553" s="4" t="s">
        <v>984</v>
      </c>
      <c r="C553" s="5">
        <v>41897</v>
      </c>
    </row>
    <row r="554" ht="17.1" customHeight="1" spans="1:3">
      <c r="A554" s="114">
        <v>2070205</v>
      </c>
      <c r="B554" s="4" t="s">
        <v>986</v>
      </c>
      <c r="C554" s="5">
        <v>24212</v>
      </c>
    </row>
    <row r="555" ht="17.1" customHeight="1" spans="1:3">
      <c r="A555" s="114">
        <v>2070206</v>
      </c>
      <c r="B555" s="4" t="s">
        <v>988</v>
      </c>
      <c r="C555" s="5">
        <v>3479</v>
      </c>
    </row>
    <row r="556" ht="17.1" customHeight="1" spans="1:3">
      <c r="A556" s="114">
        <v>2070299</v>
      </c>
      <c r="B556" s="4" t="s">
        <v>990</v>
      </c>
      <c r="C556" s="5">
        <v>4503</v>
      </c>
    </row>
    <row r="557" ht="17.1" customHeight="1" spans="1:3">
      <c r="A557" s="114">
        <v>20703</v>
      </c>
      <c r="B557" s="4" t="s">
        <v>992</v>
      </c>
      <c r="C557" s="5">
        <v>65855</v>
      </c>
    </row>
    <row r="558" ht="17.1" customHeight="1" spans="1:3">
      <c r="A558" s="114">
        <v>2070301</v>
      </c>
      <c r="B558" s="4" t="s">
        <v>141</v>
      </c>
      <c r="C558" s="5">
        <v>5623</v>
      </c>
    </row>
    <row r="559" ht="17.1" customHeight="1" spans="1:3">
      <c r="A559" s="114">
        <v>2070302</v>
      </c>
      <c r="B559" s="4" t="s">
        <v>143</v>
      </c>
      <c r="C559" s="5">
        <v>365</v>
      </c>
    </row>
    <row r="560" ht="17.1" customHeight="1" spans="1:3">
      <c r="A560" s="114">
        <v>2070303</v>
      </c>
      <c r="B560" s="4" t="s">
        <v>145</v>
      </c>
      <c r="C560" s="5">
        <v>563</v>
      </c>
    </row>
    <row r="561" ht="17.1" customHeight="1" spans="1:3">
      <c r="A561" s="114">
        <v>2070304</v>
      </c>
      <c r="B561" s="4" t="s">
        <v>997</v>
      </c>
      <c r="C561" s="5">
        <v>1901</v>
      </c>
    </row>
    <row r="562" ht="17.1" customHeight="1" spans="1:3">
      <c r="A562" s="114">
        <v>2070305</v>
      </c>
      <c r="B562" s="4" t="s">
        <v>999</v>
      </c>
      <c r="C562" s="5">
        <v>3759</v>
      </c>
    </row>
    <row r="563" ht="17.1" customHeight="1" spans="1:3">
      <c r="A563" s="114">
        <v>2070306</v>
      </c>
      <c r="B563" s="4" t="s">
        <v>1001</v>
      </c>
      <c r="C563" s="5">
        <v>8694</v>
      </c>
    </row>
    <row r="564" ht="17.1" customHeight="1" spans="1:3">
      <c r="A564" s="114">
        <v>2070307</v>
      </c>
      <c r="B564" s="4" t="s">
        <v>1003</v>
      </c>
      <c r="C564" s="5">
        <v>28611</v>
      </c>
    </row>
    <row r="565" ht="17.1" customHeight="1" spans="1:3">
      <c r="A565" s="114">
        <v>2070308</v>
      </c>
      <c r="B565" s="4" t="s">
        <v>1005</v>
      </c>
      <c r="C565" s="5">
        <v>11627</v>
      </c>
    </row>
    <row r="566" ht="17.1" customHeight="1" spans="1:3">
      <c r="A566" s="114">
        <v>2070309</v>
      </c>
      <c r="B566" s="4" t="s">
        <v>1007</v>
      </c>
      <c r="C566" s="5">
        <v>132</v>
      </c>
    </row>
    <row r="567" ht="17.1" customHeight="1" spans="1:3">
      <c r="A567" s="114">
        <v>2070399</v>
      </c>
      <c r="B567" s="4" t="s">
        <v>1009</v>
      </c>
      <c r="C567" s="5">
        <v>4580</v>
      </c>
    </row>
    <row r="568" ht="17.1" customHeight="1" spans="1:3">
      <c r="A568" s="114">
        <v>20704</v>
      </c>
      <c r="B568" s="4" t="s">
        <v>1011</v>
      </c>
      <c r="C568" s="5">
        <v>103650</v>
      </c>
    </row>
    <row r="569" ht="17.1" customHeight="1" spans="1:3">
      <c r="A569" s="114">
        <v>2070401</v>
      </c>
      <c r="B569" s="4" t="s">
        <v>141</v>
      </c>
      <c r="C569" s="5">
        <v>13862</v>
      </c>
    </row>
    <row r="570" ht="17.1" customHeight="1" spans="1:3">
      <c r="A570" s="114">
        <v>2070402</v>
      </c>
      <c r="B570" s="4" t="s">
        <v>143</v>
      </c>
      <c r="C570" s="5">
        <v>1264</v>
      </c>
    </row>
    <row r="571" ht="17.1" customHeight="1" spans="1:3">
      <c r="A571" s="114">
        <v>2070403</v>
      </c>
      <c r="B571" s="4" t="s">
        <v>145</v>
      </c>
      <c r="C571" s="5">
        <v>119</v>
      </c>
    </row>
    <row r="572" ht="17.1" customHeight="1" spans="1:3">
      <c r="A572" s="114">
        <v>2070404</v>
      </c>
      <c r="B572" s="4" t="s">
        <v>1016</v>
      </c>
      <c r="C572" s="5">
        <v>18293</v>
      </c>
    </row>
    <row r="573" ht="17.1" customHeight="1" spans="1:3">
      <c r="A573" s="114">
        <v>2070405</v>
      </c>
      <c r="B573" s="4" t="s">
        <v>1018</v>
      </c>
      <c r="C573" s="5">
        <v>30847</v>
      </c>
    </row>
    <row r="574" ht="17.1" customHeight="1" spans="1:3">
      <c r="A574" s="114">
        <v>2070406</v>
      </c>
      <c r="B574" s="4" t="s">
        <v>1020</v>
      </c>
      <c r="C574" s="5">
        <v>3795</v>
      </c>
    </row>
    <row r="575" ht="17.1" customHeight="1" spans="1:3">
      <c r="A575" s="114">
        <v>2070499</v>
      </c>
      <c r="B575" s="4" t="s">
        <v>1022</v>
      </c>
      <c r="C575" s="5">
        <v>35470</v>
      </c>
    </row>
    <row r="576" ht="17.1" customHeight="1" spans="1:3">
      <c r="A576" s="114">
        <v>20705</v>
      </c>
      <c r="B576" s="4" t="s">
        <v>1024</v>
      </c>
      <c r="C576" s="5">
        <v>27502</v>
      </c>
    </row>
    <row r="577" ht="17.1" customHeight="1" spans="1:3">
      <c r="A577" s="114">
        <v>2070501</v>
      </c>
      <c r="B577" s="4" t="s">
        <v>141</v>
      </c>
      <c r="C577" s="5">
        <v>3586</v>
      </c>
    </row>
    <row r="578" ht="17.1" customHeight="1" spans="1:3">
      <c r="A578" s="114">
        <v>2070502</v>
      </c>
      <c r="B578" s="4" t="s">
        <v>143</v>
      </c>
      <c r="C578" s="5">
        <v>489</v>
      </c>
    </row>
    <row r="579" ht="17.1" customHeight="1" spans="1:3">
      <c r="A579" s="114">
        <v>2070503</v>
      </c>
      <c r="B579" s="4" t="s">
        <v>145</v>
      </c>
      <c r="C579" s="5">
        <v>675</v>
      </c>
    </row>
    <row r="580" ht="17.1" customHeight="1" spans="1:3">
      <c r="A580" s="114">
        <v>2070504</v>
      </c>
      <c r="B580" s="4" t="s">
        <v>1029</v>
      </c>
      <c r="C580" s="5">
        <v>650</v>
      </c>
    </row>
    <row r="581" ht="17.1" customHeight="1" spans="1:3">
      <c r="A581" s="114">
        <v>2070505</v>
      </c>
      <c r="B581" s="4" t="s">
        <v>1031</v>
      </c>
      <c r="C581" s="5">
        <v>18214</v>
      </c>
    </row>
    <row r="582" ht="17.1" customHeight="1" spans="1:3">
      <c r="A582" s="114">
        <v>2070506</v>
      </c>
      <c r="B582" s="4" t="s">
        <v>1033</v>
      </c>
      <c r="C582" s="5">
        <v>112</v>
      </c>
    </row>
    <row r="583" ht="17.1" customHeight="1" spans="1:3">
      <c r="A583" s="114">
        <v>2070507</v>
      </c>
      <c r="B583" s="4" t="s">
        <v>1035</v>
      </c>
      <c r="C583" s="5">
        <v>203</v>
      </c>
    </row>
    <row r="584" ht="17.1" customHeight="1" spans="1:3">
      <c r="A584" s="114">
        <v>2070599</v>
      </c>
      <c r="B584" s="4" t="s">
        <v>1037</v>
      </c>
      <c r="C584" s="5">
        <v>3573</v>
      </c>
    </row>
    <row r="585" ht="17.1" customHeight="1" spans="1:3">
      <c r="A585" s="114">
        <v>20799</v>
      </c>
      <c r="B585" s="4" t="s">
        <v>1039</v>
      </c>
      <c r="C585" s="5">
        <v>70140</v>
      </c>
    </row>
    <row r="586" ht="17.1" customHeight="1" spans="1:3">
      <c r="A586" s="114">
        <v>2079902</v>
      </c>
      <c r="B586" s="4" t="s">
        <v>1041</v>
      </c>
      <c r="C586" s="5">
        <v>5146</v>
      </c>
    </row>
    <row r="587" ht="17.1" customHeight="1" spans="1:3">
      <c r="A587" s="114">
        <v>2079903</v>
      </c>
      <c r="B587" s="4" t="s">
        <v>1043</v>
      </c>
      <c r="C587" s="5">
        <v>31493</v>
      </c>
    </row>
    <row r="588" ht="17.1" customHeight="1" spans="1:3">
      <c r="A588" s="114">
        <v>2079999</v>
      </c>
      <c r="B588" s="4" t="s">
        <v>1045</v>
      </c>
      <c r="C588" s="5">
        <v>33501</v>
      </c>
    </row>
    <row r="589" ht="17.1" customHeight="1" spans="1:3">
      <c r="A589" s="114">
        <v>208</v>
      </c>
      <c r="B589" s="4" t="s">
        <v>3685</v>
      </c>
      <c r="C589" s="5">
        <v>6486898</v>
      </c>
    </row>
    <row r="590" ht="17.1" customHeight="1" spans="1:3">
      <c r="A590" s="114">
        <v>20801</v>
      </c>
      <c r="B590" s="4" t="s">
        <v>1049</v>
      </c>
      <c r="C590" s="5">
        <v>164342</v>
      </c>
    </row>
    <row r="591" ht="17.1" customHeight="1" spans="1:3">
      <c r="A591" s="114">
        <v>2080101</v>
      </c>
      <c r="B591" s="4" t="s">
        <v>141</v>
      </c>
      <c r="C591" s="5">
        <v>67174</v>
      </c>
    </row>
    <row r="592" ht="17.1" customHeight="1" spans="1:3">
      <c r="A592" s="114">
        <v>2080102</v>
      </c>
      <c r="B592" s="4" t="s">
        <v>143</v>
      </c>
      <c r="C592" s="5">
        <v>6058</v>
      </c>
    </row>
    <row r="593" ht="17.1" customHeight="1" spans="1:3">
      <c r="A593" s="114">
        <v>2080103</v>
      </c>
      <c r="B593" s="4" t="s">
        <v>145</v>
      </c>
      <c r="C593" s="5">
        <v>1059</v>
      </c>
    </row>
    <row r="594" ht="17.1" customHeight="1" spans="1:3">
      <c r="A594" s="114">
        <v>2080104</v>
      </c>
      <c r="B594" s="4" t="s">
        <v>1054</v>
      </c>
      <c r="C594" s="5">
        <v>1938</v>
      </c>
    </row>
    <row r="595" ht="17.1" customHeight="1" spans="1:3">
      <c r="A595" s="114">
        <v>2080105</v>
      </c>
      <c r="B595" s="4" t="s">
        <v>1056</v>
      </c>
      <c r="C595" s="5">
        <v>1261</v>
      </c>
    </row>
    <row r="596" ht="17.1" customHeight="1" spans="1:3">
      <c r="A596" s="114">
        <v>2080106</v>
      </c>
      <c r="B596" s="4" t="s">
        <v>1058</v>
      </c>
      <c r="C596" s="5">
        <v>3450</v>
      </c>
    </row>
    <row r="597" ht="17.1" customHeight="1" spans="1:3">
      <c r="A597" s="114">
        <v>2080107</v>
      </c>
      <c r="B597" s="4" t="s">
        <v>1060</v>
      </c>
      <c r="C597" s="5">
        <v>6331</v>
      </c>
    </row>
    <row r="598" ht="17.1" customHeight="1" spans="1:3">
      <c r="A598" s="114">
        <v>2080108</v>
      </c>
      <c r="B598" s="4" t="s">
        <v>248</v>
      </c>
      <c r="C598" s="5">
        <v>2970</v>
      </c>
    </row>
    <row r="599" ht="17.1" customHeight="1" spans="1:3">
      <c r="A599" s="114">
        <v>2080109</v>
      </c>
      <c r="B599" s="4" t="s">
        <v>1063</v>
      </c>
      <c r="C599" s="5">
        <v>42706</v>
      </c>
    </row>
    <row r="600" ht="17.1" customHeight="1" spans="1:3">
      <c r="A600" s="114">
        <v>2080110</v>
      </c>
      <c r="B600" s="4" t="s">
        <v>1065</v>
      </c>
      <c r="C600" s="5">
        <v>143</v>
      </c>
    </row>
    <row r="601" ht="17.1" customHeight="1" spans="1:3">
      <c r="A601" s="114">
        <v>2080111</v>
      </c>
      <c r="B601" s="4" t="s">
        <v>1067</v>
      </c>
      <c r="C601" s="5">
        <v>1018</v>
      </c>
    </row>
    <row r="602" ht="17.1" customHeight="1" spans="1:3">
      <c r="A602" s="114">
        <v>2080112</v>
      </c>
      <c r="B602" s="4" t="s">
        <v>1069</v>
      </c>
      <c r="C602" s="5">
        <v>525</v>
      </c>
    </row>
    <row r="603" ht="17.1" customHeight="1" spans="1:3">
      <c r="A603" s="114">
        <v>2080199</v>
      </c>
      <c r="B603" s="4" t="s">
        <v>1071</v>
      </c>
      <c r="C603" s="5">
        <v>29709</v>
      </c>
    </row>
    <row r="604" ht="17.1" customHeight="1" spans="1:3">
      <c r="A604" s="114">
        <v>20802</v>
      </c>
      <c r="B604" s="4" t="s">
        <v>1073</v>
      </c>
      <c r="C604" s="5">
        <v>196914</v>
      </c>
    </row>
    <row r="605" ht="17.1" customHeight="1" spans="1:3">
      <c r="A605" s="114">
        <v>2080201</v>
      </c>
      <c r="B605" s="4" t="s">
        <v>141</v>
      </c>
      <c r="C605" s="5">
        <v>43821</v>
      </c>
    </row>
    <row r="606" ht="17.1" customHeight="1" spans="1:3">
      <c r="A606" s="114">
        <v>2080202</v>
      </c>
      <c r="B606" s="4" t="s">
        <v>143</v>
      </c>
      <c r="C606" s="5">
        <v>3805</v>
      </c>
    </row>
    <row r="607" ht="17.1" customHeight="1" spans="1:3">
      <c r="A607" s="114">
        <v>2080203</v>
      </c>
      <c r="B607" s="4" t="s">
        <v>145</v>
      </c>
      <c r="C607" s="5">
        <v>763</v>
      </c>
    </row>
    <row r="608" ht="17.1" customHeight="1" spans="1:3">
      <c r="A608" s="114">
        <v>2080204</v>
      </c>
      <c r="B608" s="4" t="s">
        <v>1078</v>
      </c>
      <c r="C608" s="5">
        <v>6949</v>
      </c>
    </row>
    <row r="609" ht="17.1" customHeight="1" spans="1:3">
      <c r="A609" s="114">
        <v>2080205</v>
      </c>
      <c r="B609" s="4" t="s">
        <v>1080</v>
      </c>
      <c r="C609" s="5">
        <v>66191</v>
      </c>
    </row>
    <row r="610" ht="17.1" customHeight="1" spans="1:3">
      <c r="A610" s="114">
        <v>2080206</v>
      </c>
      <c r="B610" s="4" t="s">
        <v>1082</v>
      </c>
      <c r="C610" s="5">
        <v>199</v>
      </c>
    </row>
    <row r="611" ht="17.1" customHeight="1" spans="1:3">
      <c r="A611" s="114">
        <v>2080207</v>
      </c>
      <c r="B611" s="4" t="s">
        <v>1084</v>
      </c>
      <c r="C611" s="5">
        <v>7243</v>
      </c>
    </row>
    <row r="612" ht="17.1" customHeight="1" spans="1:3">
      <c r="A612" s="114">
        <v>2080208</v>
      </c>
      <c r="B612" s="4" t="s">
        <v>1086</v>
      </c>
      <c r="C612" s="5">
        <v>33419</v>
      </c>
    </row>
    <row r="613" ht="17.1" customHeight="1" spans="1:3">
      <c r="A613" s="114">
        <v>2080209</v>
      </c>
      <c r="B613" s="4" t="s">
        <v>1088</v>
      </c>
      <c r="C613" s="5">
        <v>2409</v>
      </c>
    </row>
    <row r="614" ht="17.1" customHeight="1" spans="1:3">
      <c r="A614" s="114">
        <v>2080299</v>
      </c>
      <c r="B614" s="4" t="s">
        <v>1090</v>
      </c>
      <c r="C614" s="5">
        <v>32115</v>
      </c>
    </row>
    <row r="615" ht="17.1" customHeight="1" spans="1:3">
      <c r="A615" s="114">
        <v>20803</v>
      </c>
      <c r="B615" s="4" t="s">
        <v>1092</v>
      </c>
      <c r="C615" s="5">
        <v>1546603</v>
      </c>
    </row>
    <row r="616" ht="17.1" customHeight="1" spans="1:3">
      <c r="A616" s="114">
        <v>2080301</v>
      </c>
      <c r="B616" s="4" t="s">
        <v>1094</v>
      </c>
      <c r="C616" s="5">
        <v>901054</v>
      </c>
    </row>
    <row r="617" ht="17.1" customHeight="1" spans="1:3">
      <c r="A617" s="114">
        <v>2080302</v>
      </c>
      <c r="B617" s="4" t="s">
        <v>1096</v>
      </c>
      <c r="C617" s="5">
        <v>7059</v>
      </c>
    </row>
    <row r="618" ht="17.1" customHeight="1" spans="1:3">
      <c r="A618" s="114">
        <v>2080303</v>
      </c>
      <c r="B618" s="4" t="s">
        <v>1098</v>
      </c>
      <c r="C618" s="5">
        <v>11887</v>
      </c>
    </row>
    <row r="619" ht="17.1" customHeight="1" spans="1:3">
      <c r="A619" s="114">
        <v>2080304</v>
      </c>
      <c r="B619" s="4" t="s">
        <v>1100</v>
      </c>
      <c r="C619" s="5">
        <v>9258</v>
      </c>
    </row>
    <row r="620" ht="17.1" customHeight="1" spans="1:3">
      <c r="A620" s="114">
        <v>2080305</v>
      </c>
      <c r="B620" s="4" t="s">
        <v>1102</v>
      </c>
      <c r="C620" s="5">
        <v>7383</v>
      </c>
    </row>
    <row r="621" ht="17.1" customHeight="1" spans="1:3">
      <c r="A621" s="114">
        <v>2080308</v>
      </c>
      <c r="B621" s="4" t="s">
        <v>1104</v>
      </c>
      <c r="C621" s="5">
        <v>562547</v>
      </c>
    </row>
    <row r="622" ht="17.1" customHeight="1" spans="1:3">
      <c r="A622" s="114">
        <v>2080399</v>
      </c>
      <c r="B622" s="4" t="s">
        <v>1106</v>
      </c>
      <c r="C622" s="5">
        <v>47415</v>
      </c>
    </row>
    <row r="623" ht="17.1" customHeight="1" spans="1:3">
      <c r="A623" s="114">
        <v>20805</v>
      </c>
      <c r="B623" s="4" t="s">
        <v>1108</v>
      </c>
      <c r="C623" s="5">
        <v>2176634</v>
      </c>
    </row>
    <row r="624" ht="17.1" customHeight="1" spans="1:3">
      <c r="A624" s="114">
        <v>2080501</v>
      </c>
      <c r="B624" s="4" t="s">
        <v>1110</v>
      </c>
      <c r="C624" s="5">
        <v>624860</v>
      </c>
    </row>
    <row r="625" ht="17.1" customHeight="1" spans="1:3">
      <c r="A625" s="114">
        <v>2080502</v>
      </c>
      <c r="B625" s="4" t="s">
        <v>1112</v>
      </c>
      <c r="C625" s="5">
        <v>1398332</v>
      </c>
    </row>
    <row r="626" ht="17.1" customHeight="1" spans="1:3">
      <c r="A626" s="114">
        <v>2080503</v>
      </c>
      <c r="B626" s="4" t="s">
        <v>1114</v>
      </c>
      <c r="C626" s="5">
        <v>18161</v>
      </c>
    </row>
    <row r="627" ht="17.1" customHeight="1" spans="1:3">
      <c r="A627" s="114">
        <v>2080504</v>
      </c>
      <c r="B627" s="4" t="s">
        <v>1116</v>
      </c>
      <c r="C627" s="5">
        <v>76142</v>
      </c>
    </row>
    <row r="628" ht="17.1" customHeight="1" spans="1:3">
      <c r="A628" s="114">
        <v>2080599</v>
      </c>
      <c r="B628" s="4" t="s">
        <v>1118</v>
      </c>
      <c r="C628" s="5">
        <v>59139</v>
      </c>
    </row>
    <row r="629" ht="17.1" customHeight="1" spans="1:3">
      <c r="A629" s="114">
        <v>20806</v>
      </c>
      <c r="B629" s="4" t="s">
        <v>1120</v>
      </c>
      <c r="C629" s="5">
        <v>3584</v>
      </c>
    </row>
    <row r="630" ht="17.1" customHeight="1" spans="1:3">
      <c r="A630" s="114">
        <v>2080601</v>
      </c>
      <c r="B630" s="4" t="s">
        <v>1122</v>
      </c>
      <c r="C630" s="5">
        <v>3004</v>
      </c>
    </row>
    <row r="631" ht="17.1" customHeight="1" spans="1:3">
      <c r="A631" s="114">
        <v>2080602</v>
      </c>
      <c r="B631" s="4" t="s">
        <v>1124</v>
      </c>
      <c r="C631" s="5">
        <v>0</v>
      </c>
    </row>
    <row r="632" ht="17.1" customHeight="1" spans="1:3">
      <c r="A632" s="114">
        <v>2080699</v>
      </c>
      <c r="B632" s="4" t="s">
        <v>1126</v>
      </c>
      <c r="C632" s="5">
        <v>580</v>
      </c>
    </row>
    <row r="633" ht="17.1" customHeight="1" spans="1:3">
      <c r="A633" s="114">
        <v>20807</v>
      </c>
      <c r="B633" s="4" t="s">
        <v>1128</v>
      </c>
      <c r="C633" s="5">
        <v>243783</v>
      </c>
    </row>
    <row r="634" ht="17.1" customHeight="1" spans="1:3">
      <c r="A634" s="114">
        <v>2080701</v>
      </c>
      <c r="B634" s="4" t="s">
        <v>1130</v>
      </c>
      <c r="C634" s="5">
        <v>429</v>
      </c>
    </row>
    <row r="635" ht="17.1" customHeight="1" spans="1:3">
      <c r="A635" s="114">
        <v>2080702</v>
      </c>
      <c r="B635" s="4" t="s">
        <v>1132</v>
      </c>
      <c r="C635" s="5">
        <v>2459</v>
      </c>
    </row>
    <row r="636" ht="17.1" customHeight="1" spans="1:3">
      <c r="A636" s="114">
        <v>2080703</v>
      </c>
      <c r="B636" s="4" t="s">
        <v>1134</v>
      </c>
      <c r="C636" s="5">
        <v>7</v>
      </c>
    </row>
    <row r="637" ht="17.1" customHeight="1" spans="1:3">
      <c r="A637" s="114">
        <v>2080704</v>
      </c>
      <c r="B637" s="4" t="s">
        <v>1136</v>
      </c>
      <c r="C637" s="5">
        <v>4627</v>
      </c>
    </row>
    <row r="638" ht="17.1" customHeight="1" spans="1:3">
      <c r="A638" s="114">
        <v>2080705</v>
      </c>
      <c r="B638" s="4" t="s">
        <v>1138</v>
      </c>
      <c r="C638" s="5">
        <v>7261</v>
      </c>
    </row>
    <row r="639" ht="17.1" customHeight="1" spans="1:3">
      <c r="A639" s="114">
        <v>2080706</v>
      </c>
      <c r="B639" s="4" t="s">
        <v>1140</v>
      </c>
      <c r="C639" s="5">
        <v>123107</v>
      </c>
    </row>
    <row r="640" ht="17.1" customHeight="1" spans="1:3">
      <c r="A640" s="114">
        <v>2080707</v>
      </c>
      <c r="B640" s="4" t="s">
        <v>1142</v>
      </c>
      <c r="C640" s="5">
        <v>3291</v>
      </c>
    </row>
    <row r="641" ht="17.1" customHeight="1" spans="1:3">
      <c r="A641" s="114">
        <v>2080709</v>
      </c>
      <c r="B641" s="4" t="s">
        <v>1144</v>
      </c>
      <c r="C641" s="5">
        <v>41</v>
      </c>
    </row>
    <row r="642" ht="17.1" customHeight="1" spans="1:3">
      <c r="A642" s="114">
        <v>2080710</v>
      </c>
      <c r="B642" s="4" t="s">
        <v>1146</v>
      </c>
      <c r="C642" s="5">
        <v>0</v>
      </c>
    </row>
    <row r="643" ht="17.1" customHeight="1" spans="1:3">
      <c r="A643" s="114">
        <v>2080711</v>
      </c>
      <c r="B643" s="4" t="s">
        <v>1148</v>
      </c>
      <c r="C643" s="5">
        <v>5814</v>
      </c>
    </row>
    <row r="644" ht="17.1" customHeight="1" spans="1:3">
      <c r="A644" s="114">
        <v>2080712</v>
      </c>
      <c r="B644" s="4" t="s">
        <v>1150</v>
      </c>
      <c r="C644" s="5">
        <v>4354</v>
      </c>
    </row>
    <row r="645" ht="17.1" customHeight="1" spans="1:3">
      <c r="A645" s="114">
        <v>2080713</v>
      </c>
      <c r="B645" s="4" t="s">
        <v>1152</v>
      </c>
      <c r="C645" s="5">
        <v>9</v>
      </c>
    </row>
    <row r="646" ht="17.1" customHeight="1" spans="1:3">
      <c r="A646" s="114">
        <v>2080799</v>
      </c>
      <c r="B646" s="4" t="s">
        <v>1154</v>
      </c>
      <c r="C646" s="5">
        <v>92384</v>
      </c>
    </row>
    <row r="647" ht="17.1" customHeight="1" spans="1:3">
      <c r="A647" s="114">
        <v>20808</v>
      </c>
      <c r="B647" s="4" t="s">
        <v>1156</v>
      </c>
      <c r="C647" s="5">
        <v>227407</v>
      </c>
    </row>
    <row r="648" ht="17.1" customHeight="1" spans="1:3">
      <c r="A648" s="114">
        <v>2080801</v>
      </c>
      <c r="B648" s="4" t="s">
        <v>1158</v>
      </c>
      <c r="C648" s="5">
        <v>47188</v>
      </c>
    </row>
    <row r="649" ht="17.1" customHeight="1" spans="1:3">
      <c r="A649" s="114">
        <v>2080802</v>
      </c>
      <c r="B649" s="4" t="s">
        <v>1160</v>
      </c>
      <c r="C649" s="5">
        <v>30796</v>
      </c>
    </row>
    <row r="650" ht="17.1" customHeight="1" spans="1:3">
      <c r="A650" s="114">
        <v>2080803</v>
      </c>
      <c r="B650" s="4" t="s">
        <v>1162</v>
      </c>
      <c r="C650" s="5">
        <v>39665</v>
      </c>
    </row>
    <row r="651" ht="17.1" customHeight="1" spans="1:3">
      <c r="A651" s="114">
        <v>2080804</v>
      </c>
      <c r="B651" s="4" t="s">
        <v>1164</v>
      </c>
      <c r="C651" s="5">
        <v>4818</v>
      </c>
    </row>
    <row r="652" ht="17.1" customHeight="1" spans="1:3">
      <c r="A652" s="114">
        <v>2080805</v>
      </c>
      <c r="B652" s="4" t="s">
        <v>1166</v>
      </c>
      <c r="C652" s="5">
        <v>11643</v>
      </c>
    </row>
    <row r="653" ht="17.1" customHeight="1" spans="1:3">
      <c r="A653" s="114">
        <v>2080806</v>
      </c>
      <c r="B653" s="4" t="s">
        <v>1168</v>
      </c>
      <c r="C653" s="5">
        <v>908</v>
      </c>
    </row>
    <row r="654" ht="17.1" customHeight="1" spans="1:3">
      <c r="A654" s="114">
        <v>2080899</v>
      </c>
      <c r="B654" s="4" t="s">
        <v>1170</v>
      </c>
      <c r="C654" s="5">
        <v>92389</v>
      </c>
    </row>
    <row r="655" ht="17.1" customHeight="1" spans="1:3">
      <c r="A655" s="114">
        <v>20809</v>
      </c>
      <c r="B655" s="4" t="s">
        <v>1172</v>
      </c>
      <c r="C655" s="5">
        <v>128232</v>
      </c>
    </row>
    <row r="656" ht="17.1" customHeight="1" spans="1:3">
      <c r="A656" s="114">
        <v>2080901</v>
      </c>
      <c r="B656" s="4" t="s">
        <v>1174</v>
      </c>
      <c r="C656" s="5">
        <v>22414</v>
      </c>
    </row>
    <row r="657" ht="17.1" customHeight="1" spans="1:3">
      <c r="A657" s="114">
        <v>2080902</v>
      </c>
      <c r="B657" s="4" t="s">
        <v>1176</v>
      </c>
      <c r="C657" s="5">
        <v>95591</v>
      </c>
    </row>
    <row r="658" ht="17.1" customHeight="1" spans="1:3">
      <c r="A658" s="114">
        <v>2080903</v>
      </c>
      <c r="B658" s="4" t="s">
        <v>1178</v>
      </c>
      <c r="C658" s="5">
        <v>6244</v>
      </c>
    </row>
    <row r="659" ht="17.1" customHeight="1" spans="1:3">
      <c r="A659" s="114">
        <v>2080904</v>
      </c>
      <c r="B659" s="4" t="s">
        <v>1180</v>
      </c>
      <c r="C659" s="5">
        <v>2305</v>
      </c>
    </row>
    <row r="660" ht="17.1" customHeight="1" spans="1:3">
      <c r="A660" s="114">
        <v>2080999</v>
      </c>
      <c r="B660" s="4" t="s">
        <v>1182</v>
      </c>
      <c r="C660" s="5">
        <v>1678</v>
      </c>
    </row>
    <row r="661" ht="17.1" customHeight="1" spans="1:3">
      <c r="A661" s="114">
        <v>20810</v>
      </c>
      <c r="B661" s="4" t="s">
        <v>1184</v>
      </c>
      <c r="C661" s="5">
        <v>104551</v>
      </c>
    </row>
    <row r="662" ht="17.1" customHeight="1" spans="1:3">
      <c r="A662" s="114">
        <v>2081001</v>
      </c>
      <c r="B662" s="4" t="s">
        <v>1186</v>
      </c>
      <c r="C662" s="5">
        <v>24317</v>
      </c>
    </row>
    <row r="663" ht="17.1" customHeight="1" spans="1:3">
      <c r="A663" s="114">
        <v>2081002</v>
      </c>
      <c r="B663" s="4" t="s">
        <v>1188</v>
      </c>
      <c r="C663" s="5">
        <v>39154</v>
      </c>
    </row>
    <row r="664" ht="17.1" customHeight="1" spans="1:3">
      <c r="A664" s="114">
        <v>2081003</v>
      </c>
      <c r="B664" s="4" t="s">
        <v>1190</v>
      </c>
      <c r="C664" s="5">
        <v>13</v>
      </c>
    </row>
    <row r="665" ht="17.1" customHeight="1" spans="1:3">
      <c r="A665" s="114">
        <v>2081004</v>
      </c>
      <c r="B665" s="4" t="s">
        <v>1192</v>
      </c>
      <c r="C665" s="5">
        <v>26557</v>
      </c>
    </row>
    <row r="666" ht="17.1" customHeight="1" spans="1:3">
      <c r="A666" s="114">
        <v>2081005</v>
      </c>
      <c r="B666" s="4" t="s">
        <v>1194</v>
      </c>
      <c r="C666" s="5">
        <v>11338</v>
      </c>
    </row>
    <row r="667" ht="17.1" customHeight="1" spans="1:3">
      <c r="A667" s="114">
        <v>2081099</v>
      </c>
      <c r="B667" s="4" t="s">
        <v>1196</v>
      </c>
      <c r="C667" s="5">
        <v>3172</v>
      </c>
    </row>
    <row r="668" ht="17.1" customHeight="1" spans="1:3">
      <c r="A668" s="114">
        <v>20811</v>
      </c>
      <c r="B668" s="4" t="s">
        <v>1198</v>
      </c>
      <c r="C668" s="5">
        <v>56855</v>
      </c>
    </row>
    <row r="669" ht="17.1" customHeight="1" spans="1:3">
      <c r="A669" s="114">
        <v>2081101</v>
      </c>
      <c r="B669" s="4" t="s">
        <v>141</v>
      </c>
      <c r="C669" s="5">
        <v>14528</v>
      </c>
    </row>
    <row r="670" ht="17.1" customHeight="1" spans="1:3">
      <c r="A670" s="114">
        <v>2081102</v>
      </c>
      <c r="B670" s="4" t="s">
        <v>143</v>
      </c>
      <c r="C670" s="5">
        <v>1267</v>
      </c>
    </row>
    <row r="671" ht="17.1" customHeight="1" spans="1:3">
      <c r="A671" s="114">
        <v>2081103</v>
      </c>
      <c r="B671" s="4" t="s">
        <v>145</v>
      </c>
      <c r="C671" s="5">
        <v>265</v>
      </c>
    </row>
    <row r="672" ht="17.1" customHeight="1" spans="1:3">
      <c r="A672" s="114">
        <v>2081104</v>
      </c>
      <c r="B672" s="4" t="s">
        <v>1203</v>
      </c>
      <c r="C672" s="5">
        <v>8129</v>
      </c>
    </row>
    <row r="673" ht="17.1" customHeight="1" spans="1:3">
      <c r="A673" s="114">
        <v>2081105</v>
      </c>
      <c r="B673" s="4" t="s">
        <v>1205</v>
      </c>
      <c r="C673" s="5">
        <v>11185</v>
      </c>
    </row>
    <row r="674" ht="17.1" customHeight="1" spans="1:3">
      <c r="A674" s="114">
        <v>2081106</v>
      </c>
      <c r="B674" s="4" t="s">
        <v>1207</v>
      </c>
      <c r="C674" s="5">
        <v>2897</v>
      </c>
    </row>
    <row r="675" ht="17.1" customHeight="1" spans="1:3">
      <c r="A675" s="114">
        <v>2081199</v>
      </c>
      <c r="B675" s="4" t="s">
        <v>1209</v>
      </c>
      <c r="C675" s="5">
        <v>18584</v>
      </c>
    </row>
    <row r="676" ht="17.1" customHeight="1" spans="1:3">
      <c r="A676" s="114">
        <v>20815</v>
      </c>
      <c r="B676" s="4" t="s">
        <v>1211</v>
      </c>
      <c r="C676" s="5">
        <v>279995</v>
      </c>
    </row>
    <row r="677" ht="17.1" customHeight="1" spans="1:3">
      <c r="A677" s="114">
        <v>2081501</v>
      </c>
      <c r="B677" s="4" t="s">
        <v>1213</v>
      </c>
      <c r="C677" s="5">
        <v>69538</v>
      </c>
    </row>
    <row r="678" ht="17.1" customHeight="1" spans="1:3">
      <c r="A678" s="114">
        <v>2081502</v>
      </c>
      <c r="B678" s="4" t="s">
        <v>1215</v>
      </c>
      <c r="C678" s="5">
        <v>14121</v>
      </c>
    </row>
    <row r="679" ht="17.1" customHeight="1" spans="1:3">
      <c r="A679" s="114">
        <v>2081503</v>
      </c>
      <c r="B679" s="4" t="s">
        <v>1217</v>
      </c>
      <c r="C679" s="5">
        <v>191401</v>
      </c>
    </row>
    <row r="680" ht="17.1" customHeight="1" spans="1:3">
      <c r="A680" s="114">
        <v>2081599</v>
      </c>
      <c r="B680" s="4" t="s">
        <v>1219</v>
      </c>
      <c r="C680" s="5">
        <v>4935</v>
      </c>
    </row>
    <row r="681" ht="17.1" customHeight="1" spans="1:3">
      <c r="A681" s="114">
        <v>20816</v>
      </c>
      <c r="B681" s="4" t="s">
        <v>1221</v>
      </c>
      <c r="C681" s="5">
        <v>11072</v>
      </c>
    </row>
    <row r="682" ht="17.1" customHeight="1" spans="1:3">
      <c r="A682" s="114">
        <v>2081601</v>
      </c>
      <c r="B682" s="4" t="s">
        <v>141</v>
      </c>
      <c r="C682" s="5">
        <v>6013</v>
      </c>
    </row>
    <row r="683" ht="17.1" customHeight="1" spans="1:3">
      <c r="A683" s="114">
        <v>2081602</v>
      </c>
      <c r="B683" s="4" t="s">
        <v>143</v>
      </c>
      <c r="C683" s="5">
        <v>1597</v>
      </c>
    </row>
    <row r="684" ht="17.1" customHeight="1" spans="1:3">
      <c r="A684" s="114">
        <v>2081603</v>
      </c>
      <c r="B684" s="4" t="s">
        <v>145</v>
      </c>
      <c r="C684" s="5">
        <v>90</v>
      </c>
    </row>
    <row r="685" ht="17.1" customHeight="1" spans="1:3">
      <c r="A685" s="114">
        <v>2081699</v>
      </c>
      <c r="B685" s="4" t="s">
        <v>1226</v>
      </c>
      <c r="C685" s="5">
        <v>3372</v>
      </c>
    </row>
    <row r="686" ht="17.1" customHeight="1" spans="1:3">
      <c r="A686" s="114">
        <v>20819</v>
      </c>
      <c r="B686" s="4" t="s">
        <v>1228</v>
      </c>
      <c r="C686" s="5">
        <v>1129624</v>
      </c>
    </row>
    <row r="687" ht="17.1" customHeight="1" spans="1:3">
      <c r="A687" s="114">
        <v>2081901</v>
      </c>
      <c r="B687" s="4" t="s">
        <v>1230</v>
      </c>
      <c r="C687" s="5">
        <v>363372</v>
      </c>
    </row>
    <row r="688" ht="17.1" customHeight="1" spans="1:3">
      <c r="A688" s="114">
        <v>2081902</v>
      </c>
      <c r="B688" s="4" t="s">
        <v>1232</v>
      </c>
      <c r="C688" s="5">
        <v>766252</v>
      </c>
    </row>
    <row r="689" ht="17.1" customHeight="1" spans="1:3">
      <c r="A689" s="114">
        <v>20820</v>
      </c>
      <c r="B689" s="4" t="s">
        <v>1234</v>
      </c>
      <c r="C689" s="5">
        <v>40628</v>
      </c>
    </row>
    <row r="690" ht="17.1" customHeight="1" spans="1:3">
      <c r="A690" s="114">
        <v>2082001</v>
      </c>
      <c r="B690" s="4" t="s">
        <v>1236</v>
      </c>
      <c r="C690" s="5">
        <v>34527</v>
      </c>
    </row>
    <row r="691" ht="17.1" customHeight="1" spans="1:3">
      <c r="A691" s="114">
        <v>2082002</v>
      </c>
      <c r="B691" s="4" t="s">
        <v>1238</v>
      </c>
      <c r="C691" s="5">
        <v>6101</v>
      </c>
    </row>
    <row r="692" ht="17.1" customHeight="1" spans="1:3">
      <c r="A692" s="114">
        <v>20821</v>
      </c>
      <c r="B692" s="4" t="s">
        <v>1240</v>
      </c>
      <c r="C692" s="5">
        <v>33141</v>
      </c>
    </row>
    <row r="693" ht="17.1" customHeight="1" spans="1:3">
      <c r="A693" s="114">
        <v>2082101</v>
      </c>
      <c r="B693" s="4" t="s">
        <v>1242</v>
      </c>
      <c r="C693" s="5">
        <v>609</v>
      </c>
    </row>
    <row r="694" ht="17.1" customHeight="1" spans="1:3">
      <c r="A694" s="114">
        <v>2082102</v>
      </c>
      <c r="B694" s="4" t="s">
        <v>1244</v>
      </c>
      <c r="C694" s="5">
        <v>32532</v>
      </c>
    </row>
    <row r="695" ht="17.1" customHeight="1" spans="1:3">
      <c r="A695" s="114">
        <v>20824</v>
      </c>
      <c r="B695" s="4" t="s">
        <v>1246</v>
      </c>
      <c r="C695" s="5">
        <v>3050</v>
      </c>
    </row>
    <row r="696" ht="17.1" customHeight="1" spans="1:3">
      <c r="A696" s="114">
        <v>2082401</v>
      </c>
      <c r="B696" s="4" t="s">
        <v>1247</v>
      </c>
      <c r="C696" s="5">
        <v>3000</v>
      </c>
    </row>
    <row r="697" ht="17.1" customHeight="1" spans="1:3">
      <c r="A697" s="114">
        <v>2082402</v>
      </c>
      <c r="B697" s="4" t="s">
        <v>1249</v>
      </c>
      <c r="C697" s="5">
        <v>50</v>
      </c>
    </row>
    <row r="698" ht="17.1" customHeight="1" spans="1:3">
      <c r="A698" s="114">
        <v>20825</v>
      </c>
      <c r="B698" s="4" t="s">
        <v>1251</v>
      </c>
      <c r="C698" s="5">
        <v>19913</v>
      </c>
    </row>
    <row r="699" ht="17.1" customHeight="1" spans="1:3">
      <c r="A699" s="114">
        <v>2082501</v>
      </c>
      <c r="B699" s="4" t="s">
        <v>1253</v>
      </c>
      <c r="C699" s="5">
        <v>1765</v>
      </c>
    </row>
    <row r="700" ht="17.1" customHeight="1" spans="1:3">
      <c r="A700" s="114">
        <v>2082502</v>
      </c>
      <c r="B700" s="4" t="s">
        <v>1255</v>
      </c>
      <c r="C700" s="5">
        <v>18148</v>
      </c>
    </row>
    <row r="701" ht="17.1" customHeight="1" spans="1:3">
      <c r="A701" s="114">
        <v>20899</v>
      </c>
      <c r="B701" s="4" t="s">
        <v>1257</v>
      </c>
      <c r="C701" s="5">
        <v>120570</v>
      </c>
    </row>
    <row r="702" ht="17.1" customHeight="1" spans="1:3">
      <c r="A702" s="114">
        <v>2089901</v>
      </c>
      <c r="B702" s="4" t="s">
        <v>1259</v>
      </c>
      <c r="C702" s="5">
        <v>120570</v>
      </c>
    </row>
    <row r="703" ht="17.1" customHeight="1" spans="1:3">
      <c r="A703" s="114">
        <v>210</v>
      </c>
      <c r="B703" s="4" t="s">
        <v>3687</v>
      </c>
      <c r="C703" s="5">
        <v>4226624</v>
      </c>
    </row>
    <row r="704" ht="17.1" customHeight="1" spans="1:3">
      <c r="A704" s="114">
        <v>21001</v>
      </c>
      <c r="B704" s="4" t="s">
        <v>1263</v>
      </c>
      <c r="C704" s="5">
        <v>71020</v>
      </c>
    </row>
    <row r="705" ht="17.1" customHeight="1" spans="1:3">
      <c r="A705" s="114">
        <v>2100101</v>
      </c>
      <c r="B705" s="4" t="s">
        <v>141</v>
      </c>
      <c r="C705" s="5">
        <v>48235</v>
      </c>
    </row>
    <row r="706" ht="17.1" customHeight="1" spans="1:3">
      <c r="A706" s="114">
        <v>2100102</v>
      </c>
      <c r="B706" s="4" t="s">
        <v>143</v>
      </c>
      <c r="C706" s="5">
        <v>5920</v>
      </c>
    </row>
    <row r="707" ht="17.1" customHeight="1" spans="1:3">
      <c r="A707" s="114">
        <v>2100103</v>
      </c>
      <c r="B707" s="4" t="s">
        <v>145</v>
      </c>
      <c r="C707" s="5">
        <v>1375</v>
      </c>
    </row>
    <row r="708" ht="17.1" customHeight="1" spans="1:3">
      <c r="A708" s="114">
        <v>2100199</v>
      </c>
      <c r="B708" s="4" t="s">
        <v>1268</v>
      </c>
      <c r="C708" s="5">
        <v>15490</v>
      </c>
    </row>
    <row r="709" ht="17.1" customHeight="1" spans="1:3">
      <c r="A709" s="114">
        <v>21002</v>
      </c>
      <c r="B709" s="4" t="s">
        <v>1270</v>
      </c>
      <c r="C709" s="5">
        <v>589280</v>
      </c>
    </row>
    <row r="710" ht="17.1" customHeight="1" spans="1:3">
      <c r="A710" s="114">
        <v>2100201</v>
      </c>
      <c r="B710" s="4" t="s">
        <v>1272</v>
      </c>
      <c r="C710" s="5">
        <v>380596</v>
      </c>
    </row>
    <row r="711" ht="17.1" customHeight="1" spans="1:3">
      <c r="A711" s="114">
        <v>2100202</v>
      </c>
      <c r="B711" s="4" t="s">
        <v>1274</v>
      </c>
      <c r="C711" s="5">
        <v>90488</v>
      </c>
    </row>
    <row r="712" ht="17.1" customHeight="1" spans="1:3">
      <c r="A712" s="114">
        <v>2100203</v>
      </c>
      <c r="B712" s="4" t="s">
        <v>1276</v>
      </c>
      <c r="C712" s="5">
        <v>7684</v>
      </c>
    </row>
    <row r="713" ht="17.1" customHeight="1" spans="1:3">
      <c r="A713" s="114">
        <v>2100204</v>
      </c>
      <c r="B713" s="4" t="s">
        <v>1278</v>
      </c>
      <c r="C713" s="5">
        <v>1045</v>
      </c>
    </row>
    <row r="714" ht="17.1" customHeight="1" spans="1:3">
      <c r="A714" s="114">
        <v>2100205</v>
      </c>
      <c r="B714" s="4" t="s">
        <v>1280</v>
      </c>
      <c r="C714" s="5">
        <v>13639</v>
      </c>
    </row>
    <row r="715" ht="17.1" customHeight="1" spans="1:3">
      <c r="A715" s="114">
        <v>2100206</v>
      </c>
      <c r="B715" s="4" t="s">
        <v>1282</v>
      </c>
      <c r="C715" s="5">
        <v>12276</v>
      </c>
    </row>
    <row r="716" ht="17.1" customHeight="1" spans="1:3">
      <c r="A716" s="114">
        <v>2100207</v>
      </c>
      <c r="B716" s="4" t="s">
        <v>1284</v>
      </c>
      <c r="C716" s="5">
        <v>11233</v>
      </c>
    </row>
    <row r="717" ht="17.1" customHeight="1" spans="1:3">
      <c r="A717" s="114">
        <v>2100208</v>
      </c>
      <c r="B717" s="4" t="s">
        <v>1286</v>
      </c>
      <c r="C717" s="5">
        <v>12643</v>
      </c>
    </row>
    <row r="718" ht="17.1" customHeight="1" spans="1:3">
      <c r="A718" s="114">
        <v>2100209</v>
      </c>
      <c r="B718" s="4" t="s">
        <v>1288</v>
      </c>
      <c r="C718" s="5">
        <v>405</v>
      </c>
    </row>
    <row r="719" ht="17.1" customHeight="1" spans="1:3">
      <c r="A719" s="114">
        <v>2100210</v>
      </c>
      <c r="B719" s="4" t="s">
        <v>1290</v>
      </c>
      <c r="C719" s="5">
        <v>1109</v>
      </c>
    </row>
    <row r="720" ht="17.1" customHeight="1" spans="1:3">
      <c r="A720" s="114">
        <v>2100211</v>
      </c>
      <c r="B720" s="4" t="s">
        <v>1292</v>
      </c>
      <c r="C720" s="5">
        <v>-28</v>
      </c>
    </row>
    <row r="721" ht="17.1" customHeight="1" spans="1:3">
      <c r="A721" s="114">
        <v>2100299</v>
      </c>
      <c r="B721" s="4" t="s">
        <v>1294</v>
      </c>
      <c r="C721" s="5">
        <v>58190</v>
      </c>
    </row>
    <row r="722" ht="17.1" customHeight="1" spans="1:3">
      <c r="A722" s="114">
        <v>21003</v>
      </c>
      <c r="B722" s="4" t="s">
        <v>1296</v>
      </c>
      <c r="C722" s="5">
        <v>339185</v>
      </c>
    </row>
    <row r="723" ht="17.1" customHeight="1" spans="1:3">
      <c r="A723" s="114">
        <v>2100301</v>
      </c>
      <c r="B723" s="4" t="s">
        <v>1298</v>
      </c>
      <c r="C723" s="5">
        <v>9490</v>
      </c>
    </row>
    <row r="724" ht="17.1" customHeight="1" spans="1:3">
      <c r="A724" s="114">
        <v>2100302</v>
      </c>
      <c r="B724" s="4" t="s">
        <v>1300</v>
      </c>
      <c r="C724" s="5">
        <v>240450</v>
      </c>
    </row>
    <row r="725" ht="17.1" customHeight="1" spans="1:3">
      <c r="A725" s="114">
        <v>2100399</v>
      </c>
      <c r="B725" s="4" t="s">
        <v>1302</v>
      </c>
      <c r="C725" s="5">
        <v>89245</v>
      </c>
    </row>
    <row r="726" ht="17.1" customHeight="1" spans="1:3">
      <c r="A726" s="114">
        <v>21004</v>
      </c>
      <c r="B726" s="4" t="s">
        <v>1304</v>
      </c>
      <c r="C726" s="5">
        <v>572754</v>
      </c>
    </row>
    <row r="727" ht="17.1" customHeight="1" spans="1:3">
      <c r="A727" s="114">
        <v>2100401</v>
      </c>
      <c r="B727" s="4" t="s">
        <v>1306</v>
      </c>
      <c r="C727" s="5">
        <v>100682</v>
      </c>
    </row>
    <row r="728" ht="17.1" customHeight="1" spans="1:3">
      <c r="A728" s="114">
        <v>2100402</v>
      </c>
      <c r="B728" s="4" t="s">
        <v>1308</v>
      </c>
      <c r="C728" s="5">
        <v>16134</v>
      </c>
    </row>
    <row r="729" ht="17.1" customHeight="1" spans="1:3">
      <c r="A729" s="114">
        <v>2100403</v>
      </c>
      <c r="B729" s="4" t="s">
        <v>1310</v>
      </c>
      <c r="C729" s="5">
        <v>67759</v>
      </c>
    </row>
    <row r="730" ht="17.1" customHeight="1" spans="1:3">
      <c r="A730" s="114">
        <v>2100404</v>
      </c>
      <c r="B730" s="4" t="s">
        <v>1312</v>
      </c>
      <c r="C730" s="5">
        <v>2673</v>
      </c>
    </row>
    <row r="731" ht="17.1" customHeight="1" spans="1:3">
      <c r="A731" s="114">
        <v>2100405</v>
      </c>
      <c r="B731" s="4" t="s">
        <v>1314</v>
      </c>
      <c r="C731" s="5">
        <v>2789</v>
      </c>
    </row>
    <row r="732" ht="17.1" customHeight="1" spans="1:3">
      <c r="A732" s="114">
        <v>2100406</v>
      </c>
      <c r="B732" s="4" t="s">
        <v>1316</v>
      </c>
      <c r="C732" s="5">
        <v>16416</v>
      </c>
    </row>
    <row r="733" ht="17.1" customHeight="1" spans="1:3">
      <c r="A733" s="114">
        <v>2100407</v>
      </c>
      <c r="B733" s="4" t="s">
        <v>1318</v>
      </c>
      <c r="C733" s="5">
        <v>3142</v>
      </c>
    </row>
    <row r="734" ht="17.1" customHeight="1" spans="1:3">
      <c r="A734" s="114">
        <v>2100408</v>
      </c>
      <c r="B734" s="4" t="s">
        <v>1320</v>
      </c>
      <c r="C734" s="5">
        <v>192833</v>
      </c>
    </row>
    <row r="735" ht="17.1" customHeight="1" spans="1:3">
      <c r="A735" s="114">
        <v>2100409</v>
      </c>
      <c r="B735" s="4" t="s">
        <v>1322</v>
      </c>
      <c r="C735" s="5">
        <v>160672</v>
      </c>
    </row>
    <row r="736" ht="17.1" customHeight="1" spans="1:3">
      <c r="A736" s="114">
        <v>2100410</v>
      </c>
      <c r="B736" s="4" t="s">
        <v>1324</v>
      </c>
      <c r="C736" s="5">
        <v>2400</v>
      </c>
    </row>
    <row r="737" ht="17.1" customHeight="1" spans="1:3">
      <c r="A737" s="114">
        <v>2100499</v>
      </c>
      <c r="B737" s="4" t="s">
        <v>1326</v>
      </c>
      <c r="C737" s="5">
        <v>7254</v>
      </c>
    </row>
    <row r="738" ht="17.1" customHeight="1" spans="1:3">
      <c r="A738" s="114">
        <v>21005</v>
      </c>
      <c r="B738" s="4" t="s">
        <v>1328</v>
      </c>
      <c r="C738" s="5">
        <v>2318932</v>
      </c>
    </row>
    <row r="739" ht="17.1" customHeight="1" spans="1:3">
      <c r="A739" s="114">
        <v>2100501</v>
      </c>
      <c r="B739" s="4" t="s">
        <v>1330</v>
      </c>
      <c r="C739" s="5">
        <v>213031</v>
      </c>
    </row>
    <row r="740" ht="17.1" customHeight="1" spans="1:3">
      <c r="A740" s="114">
        <v>2100502</v>
      </c>
      <c r="B740" s="4" t="s">
        <v>1332</v>
      </c>
      <c r="C740" s="5">
        <v>267823</v>
      </c>
    </row>
    <row r="741" ht="17.1" customHeight="1" spans="1:3">
      <c r="A741" s="114">
        <v>2100503</v>
      </c>
      <c r="B741" s="4" t="s">
        <v>1334</v>
      </c>
      <c r="C741" s="5">
        <v>142467</v>
      </c>
    </row>
    <row r="742" ht="17.1" customHeight="1" spans="1:3">
      <c r="A742" s="114">
        <v>2100504</v>
      </c>
      <c r="B742" s="4" t="s">
        <v>1336</v>
      </c>
      <c r="C742" s="5">
        <v>9743</v>
      </c>
    </row>
    <row r="743" ht="17.1" customHeight="1" spans="1:3">
      <c r="A743" s="114">
        <v>2100506</v>
      </c>
      <c r="B743" s="4" t="s">
        <v>1338</v>
      </c>
      <c r="C743" s="5">
        <v>1254220</v>
      </c>
    </row>
    <row r="744" ht="17.1" customHeight="1" spans="1:3">
      <c r="A744" s="114">
        <v>2100508</v>
      </c>
      <c r="B744" s="4" t="s">
        <v>1340</v>
      </c>
      <c r="C744" s="5">
        <v>265249</v>
      </c>
    </row>
    <row r="745" ht="17.1" customHeight="1" spans="1:3">
      <c r="A745" s="114">
        <v>2100509</v>
      </c>
      <c r="B745" s="4" t="s">
        <v>1342</v>
      </c>
      <c r="C745" s="5">
        <v>99341</v>
      </c>
    </row>
    <row r="746" ht="17.1" customHeight="1" spans="1:3">
      <c r="A746" s="114">
        <v>2100510</v>
      </c>
      <c r="B746" s="4" t="s">
        <v>1344</v>
      </c>
      <c r="C746" s="5">
        <v>1819</v>
      </c>
    </row>
    <row r="747" ht="17.1" customHeight="1" spans="1:3">
      <c r="A747" s="114">
        <v>2100599</v>
      </c>
      <c r="B747" s="4" t="s">
        <v>1346</v>
      </c>
      <c r="C747" s="5">
        <v>65239</v>
      </c>
    </row>
    <row r="748" ht="17.1" customHeight="1" spans="1:3">
      <c r="A748" s="114">
        <v>21006</v>
      </c>
      <c r="B748" s="4" t="s">
        <v>1348</v>
      </c>
      <c r="C748" s="5">
        <v>13621</v>
      </c>
    </row>
    <row r="749" ht="17.1" customHeight="1" spans="1:3">
      <c r="A749" s="114">
        <v>2100601</v>
      </c>
      <c r="B749" s="4" t="s">
        <v>1350</v>
      </c>
      <c r="C749" s="5">
        <v>13152</v>
      </c>
    </row>
    <row r="750" ht="17.1" customHeight="1" spans="1:3">
      <c r="A750" s="114">
        <v>2100699</v>
      </c>
      <c r="B750" s="4" t="s">
        <v>1352</v>
      </c>
      <c r="C750" s="5">
        <v>469</v>
      </c>
    </row>
    <row r="751" ht="17.1" customHeight="1" spans="1:3">
      <c r="A751" s="114">
        <v>21007</v>
      </c>
      <c r="B751" s="4" t="s">
        <v>1354</v>
      </c>
      <c r="C751" s="5">
        <v>180097</v>
      </c>
    </row>
    <row r="752" ht="17.1" customHeight="1" spans="1:3">
      <c r="A752" s="114">
        <v>2100716</v>
      </c>
      <c r="B752" s="4" t="s">
        <v>1356</v>
      </c>
      <c r="C752" s="5">
        <v>42738</v>
      </c>
    </row>
    <row r="753" ht="17.1" customHeight="1" spans="1:3">
      <c r="A753" s="114">
        <v>2100717</v>
      </c>
      <c r="B753" s="4" t="s">
        <v>1358</v>
      </c>
      <c r="C753" s="5">
        <v>36758</v>
      </c>
    </row>
    <row r="754" ht="17.1" customHeight="1" spans="1:3">
      <c r="A754" s="114">
        <v>2100799</v>
      </c>
      <c r="B754" s="4" t="s">
        <v>1360</v>
      </c>
      <c r="C754" s="5">
        <v>100601</v>
      </c>
    </row>
    <row r="755" ht="17.1" customHeight="1" spans="1:3">
      <c r="A755" s="114">
        <v>21010</v>
      </c>
      <c r="B755" s="4" t="s">
        <v>1362</v>
      </c>
      <c r="C755" s="5">
        <v>92851</v>
      </c>
    </row>
    <row r="756" ht="17.1" customHeight="1" spans="1:3">
      <c r="A756" s="114">
        <v>2101001</v>
      </c>
      <c r="B756" s="4" t="s">
        <v>141</v>
      </c>
      <c r="C756" s="5">
        <v>43720</v>
      </c>
    </row>
    <row r="757" ht="17.1" customHeight="1" spans="1:3">
      <c r="A757" s="114">
        <v>2101002</v>
      </c>
      <c r="B757" s="4" t="s">
        <v>143</v>
      </c>
      <c r="C757" s="5">
        <v>2449</v>
      </c>
    </row>
    <row r="758" ht="17.1" customHeight="1" spans="1:3">
      <c r="A758" s="114">
        <v>2101003</v>
      </c>
      <c r="B758" s="4" t="s">
        <v>145</v>
      </c>
      <c r="C758" s="5">
        <v>146</v>
      </c>
    </row>
    <row r="759" ht="17.1" customHeight="1" spans="1:3">
      <c r="A759" s="114">
        <v>2101012</v>
      </c>
      <c r="B759" s="4" t="s">
        <v>1367</v>
      </c>
      <c r="C759" s="5">
        <v>3140</v>
      </c>
    </row>
    <row r="760" ht="17.1" customHeight="1" spans="1:3">
      <c r="A760" s="114">
        <v>2101014</v>
      </c>
      <c r="B760" s="4" t="s">
        <v>1369</v>
      </c>
      <c r="C760" s="5">
        <v>218</v>
      </c>
    </row>
    <row r="761" ht="17.1" customHeight="1" spans="1:3">
      <c r="A761" s="114">
        <v>2101015</v>
      </c>
      <c r="B761" s="4" t="s">
        <v>1371</v>
      </c>
      <c r="C761" s="5">
        <v>1500</v>
      </c>
    </row>
    <row r="762" ht="17.1" customHeight="1" spans="1:3">
      <c r="A762" s="114">
        <v>2101016</v>
      </c>
      <c r="B762" s="4" t="s">
        <v>1373</v>
      </c>
      <c r="C762" s="5">
        <v>27840</v>
      </c>
    </row>
    <row r="763" ht="17.1" customHeight="1" spans="1:3">
      <c r="A763" s="114">
        <v>2101050</v>
      </c>
      <c r="B763" s="4" t="s">
        <v>160</v>
      </c>
      <c r="C763" s="5">
        <v>6973</v>
      </c>
    </row>
    <row r="764" ht="17.1" customHeight="1" spans="1:3">
      <c r="A764" s="114">
        <v>2101099</v>
      </c>
      <c r="B764" s="4" t="s">
        <v>1376</v>
      </c>
      <c r="C764" s="5">
        <v>6865</v>
      </c>
    </row>
    <row r="765" ht="17.1" customHeight="1" spans="1:3">
      <c r="A765" s="114">
        <v>21099</v>
      </c>
      <c r="B765" s="4" t="s">
        <v>3751</v>
      </c>
      <c r="C765" s="5">
        <v>48884</v>
      </c>
    </row>
    <row r="766" ht="17.1" customHeight="1" spans="1:3">
      <c r="A766" s="114">
        <v>2109901</v>
      </c>
      <c r="B766" s="4" t="s">
        <v>1378</v>
      </c>
      <c r="C766" s="5">
        <v>48884</v>
      </c>
    </row>
    <row r="767" ht="17.1" customHeight="1" spans="1:3">
      <c r="A767" s="114">
        <v>211</v>
      </c>
      <c r="B767" s="4" t="s">
        <v>3688</v>
      </c>
      <c r="C767" s="5">
        <v>1340822</v>
      </c>
    </row>
    <row r="768" ht="17.1" customHeight="1" spans="1:3">
      <c r="A768" s="114">
        <v>21101</v>
      </c>
      <c r="B768" s="4" t="s">
        <v>1382</v>
      </c>
      <c r="C768" s="5">
        <v>57402</v>
      </c>
    </row>
    <row r="769" ht="17.1" customHeight="1" spans="1:3">
      <c r="A769" s="114">
        <v>2110101</v>
      </c>
      <c r="B769" s="4" t="s">
        <v>141</v>
      </c>
      <c r="C769" s="5">
        <v>31625</v>
      </c>
    </row>
    <row r="770" ht="17.1" customHeight="1" spans="1:3">
      <c r="A770" s="114">
        <v>2110102</v>
      </c>
      <c r="B770" s="4" t="s">
        <v>143</v>
      </c>
      <c r="C770" s="5">
        <v>2639</v>
      </c>
    </row>
    <row r="771" ht="17.1" customHeight="1" spans="1:3">
      <c r="A771" s="114">
        <v>2110103</v>
      </c>
      <c r="B771" s="4" t="s">
        <v>145</v>
      </c>
      <c r="C771" s="5">
        <v>264</v>
      </c>
    </row>
    <row r="772" ht="17.1" customHeight="1" spans="1:3">
      <c r="A772" s="114">
        <v>2110104</v>
      </c>
      <c r="B772" s="4" t="s">
        <v>1387</v>
      </c>
      <c r="C772" s="5">
        <v>1327</v>
      </c>
    </row>
    <row r="773" ht="17.1" customHeight="1" spans="1:3">
      <c r="A773" s="114">
        <v>2110105</v>
      </c>
      <c r="B773" s="4" t="s">
        <v>1389</v>
      </c>
      <c r="C773" s="5">
        <v>893</v>
      </c>
    </row>
    <row r="774" ht="17.1" customHeight="1" spans="1:3">
      <c r="A774" s="114">
        <v>2110106</v>
      </c>
      <c r="B774" s="4" t="s">
        <v>1391</v>
      </c>
      <c r="C774" s="5">
        <v>402</v>
      </c>
    </row>
    <row r="775" ht="17.1" customHeight="1" spans="1:3">
      <c r="A775" s="114">
        <v>2110107</v>
      </c>
      <c r="B775" s="4" t="s">
        <v>1393</v>
      </c>
      <c r="C775" s="5">
        <v>111</v>
      </c>
    </row>
    <row r="776" ht="17.1" customHeight="1" spans="1:3">
      <c r="A776" s="114">
        <v>2110199</v>
      </c>
      <c r="B776" s="4" t="s">
        <v>1395</v>
      </c>
      <c r="C776" s="5">
        <v>20141</v>
      </c>
    </row>
    <row r="777" ht="17.1" customHeight="1" spans="1:3">
      <c r="A777" s="114">
        <v>21102</v>
      </c>
      <c r="B777" s="4" t="s">
        <v>1397</v>
      </c>
      <c r="C777" s="5">
        <v>12911</v>
      </c>
    </row>
    <row r="778" ht="17.1" customHeight="1" spans="1:3">
      <c r="A778" s="114">
        <v>2110203</v>
      </c>
      <c r="B778" s="4" t="s">
        <v>1399</v>
      </c>
      <c r="C778" s="5">
        <v>380</v>
      </c>
    </row>
    <row r="779" ht="17.1" customHeight="1" spans="1:3">
      <c r="A779" s="114">
        <v>2110204</v>
      </c>
      <c r="B779" s="4" t="s">
        <v>1401</v>
      </c>
      <c r="C779" s="5">
        <v>990</v>
      </c>
    </row>
    <row r="780" ht="17.1" customHeight="1" spans="1:3">
      <c r="A780" s="114">
        <v>2110299</v>
      </c>
      <c r="B780" s="4" t="s">
        <v>1403</v>
      </c>
      <c r="C780" s="5">
        <v>11541</v>
      </c>
    </row>
    <row r="781" ht="17.1" customHeight="1" spans="1:3">
      <c r="A781" s="114">
        <v>21103</v>
      </c>
      <c r="B781" s="4" t="s">
        <v>1405</v>
      </c>
      <c r="C781" s="5">
        <v>361817</v>
      </c>
    </row>
    <row r="782" ht="17.1" customHeight="1" spans="1:3">
      <c r="A782" s="114">
        <v>2110301</v>
      </c>
      <c r="B782" s="4" t="s">
        <v>1407</v>
      </c>
      <c r="C782" s="5">
        <v>445</v>
      </c>
    </row>
    <row r="783" ht="17.1" customHeight="1" spans="1:3">
      <c r="A783" s="114">
        <v>2110302</v>
      </c>
      <c r="B783" s="4" t="s">
        <v>1409</v>
      </c>
      <c r="C783" s="5">
        <v>297418</v>
      </c>
    </row>
    <row r="784" ht="17.1" customHeight="1" spans="1:3">
      <c r="A784" s="114">
        <v>2110303</v>
      </c>
      <c r="B784" s="4" t="s">
        <v>1411</v>
      </c>
      <c r="C784" s="5">
        <v>25</v>
      </c>
    </row>
    <row r="785" ht="17.1" customHeight="1" spans="1:3">
      <c r="A785" s="114">
        <v>2110304</v>
      </c>
      <c r="B785" s="4" t="s">
        <v>1413</v>
      </c>
      <c r="C785" s="5">
        <v>6589</v>
      </c>
    </row>
    <row r="786" ht="17.1" customHeight="1" spans="1:3">
      <c r="A786" s="114">
        <v>2110305</v>
      </c>
      <c r="B786" s="4" t="s">
        <v>1415</v>
      </c>
      <c r="C786" s="5">
        <v>20</v>
      </c>
    </row>
    <row r="787" ht="17.1" customHeight="1" spans="1:3">
      <c r="A787" s="114">
        <v>2110306</v>
      </c>
      <c r="B787" s="4" t="s">
        <v>1417</v>
      </c>
      <c r="C787" s="5">
        <v>40</v>
      </c>
    </row>
    <row r="788" ht="17.1" customHeight="1" spans="1:3">
      <c r="A788" s="114">
        <v>2110307</v>
      </c>
      <c r="B788" s="4" t="s">
        <v>1419</v>
      </c>
      <c r="C788" s="5">
        <v>15900</v>
      </c>
    </row>
    <row r="789" ht="17.1" customHeight="1" spans="1:3">
      <c r="A789" s="114">
        <v>2110399</v>
      </c>
      <c r="B789" s="4" t="s">
        <v>1421</v>
      </c>
      <c r="C789" s="5">
        <v>41380</v>
      </c>
    </row>
    <row r="790" ht="17.1" customHeight="1" spans="1:3">
      <c r="A790" s="114">
        <v>21104</v>
      </c>
      <c r="B790" s="4" t="s">
        <v>1423</v>
      </c>
      <c r="C790" s="5">
        <v>164474</v>
      </c>
    </row>
    <row r="791" ht="17.1" customHeight="1" spans="1:3">
      <c r="A791" s="114">
        <v>2110401</v>
      </c>
      <c r="B791" s="4" t="s">
        <v>1425</v>
      </c>
      <c r="C791" s="5">
        <v>80452</v>
      </c>
    </row>
    <row r="792" ht="17.1" customHeight="1" spans="1:3">
      <c r="A792" s="114">
        <v>2110402</v>
      </c>
      <c r="B792" s="4" t="s">
        <v>1427</v>
      </c>
      <c r="C792" s="5">
        <v>68032</v>
      </c>
    </row>
    <row r="793" ht="17.1" customHeight="1" spans="1:3">
      <c r="A793" s="114">
        <v>2110403</v>
      </c>
      <c r="B793" s="4" t="s">
        <v>1429</v>
      </c>
      <c r="C793" s="5">
        <v>1892</v>
      </c>
    </row>
    <row r="794" ht="17.1" customHeight="1" spans="1:3">
      <c r="A794" s="114">
        <v>2110404</v>
      </c>
      <c r="B794" s="4" t="s">
        <v>1431</v>
      </c>
      <c r="C794" s="5">
        <v>903</v>
      </c>
    </row>
    <row r="795" ht="17.1" customHeight="1" spans="1:3">
      <c r="A795" s="114">
        <v>2110499</v>
      </c>
      <c r="B795" s="4" t="s">
        <v>1433</v>
      </c>
      <c r="C795" s="5">
        <v>13195</v>
      </c>
    </row>
    <row r="796" ht="17.1" customHeight="1" spans="1:3">
      <c r="A796" s="114">
        <v>21105</v>
      </c>
      <c r="B796" s="4" t="s">
        <v>1435</v>
      </c>
      <c r="C796" s="5">
        <v>77388</v>
      </c>
    </row>
    <row r="797" ht="17.1" customHeight="1" spans="1:3">
      <c r="A797" s="114">
        <v>2110501</v>
      </c>
      <c r="B797" s="4" t="s">
        <v>1437</v>
      </c>
      <c r="C797" s="5">
        <v>51589</v>
      </c>
    </row>
    <row r="798" ht="17.1" customHeight="1" spans="1:3">
      <c r="A798" s="114">
        <v>2110502</v>
      </c>
      <c r="B798" s="4" t="s">
        <v>1439</v>
      </c>
      <c r="C798" s="5">
        <v>13152</v>
      </c>
    </row>
    <row r="799" ht="17.1" customHeight="1" spans="1:3">
      <c r="A799" s="114">
        <v>2110503</v>
      </c>
      <c r="B799" s="4" t="s">
        <v>1441</v>
      </c>
      <c r="C799" s="5">
        <v>4919</v>
      </c>
    </row>
    <row r="800" ht="17.1" customHeight="1" spans="1:3">
      <c r="A800" s="114">
        <v>2110506</v>
      </c>
      <c r="B800" s="4" t="s">
        <v>1443</v>
      </c>
      <c r="C800" s="5">
        <v>7429</v>
      </c>
    </row>
    <row r="801" ht="17.1" customHeight="1" spans="1:3">
      <c r="A801" s="114">
        <v>2110599</v>
      </c>
      <c r="B801" s="4" t="s">
        <v>1445</v>
      </c>
      <c r="C801" s="5">
        <v>299</v>
      </c>
    </row>
    <row r="802" ht="17.1" customHeight="1" spans="1:3">
      <c r="A802" s="114">
        <v>21106</v>
      </c>
      <c r="B802" s="4" t="s">
        <v>1447</v>
      </c>
      <c r="C802" s="5">
        <v>268333</v>
      </c>
    </row>
    <row r="803" ht="17.1" customHeight="1" spans="1:3">
      <c r="A803" s="114">
        <v>2110602</v>
      </c>
      <c r="B803" s="4" t="s">
        <v>1449</v>
      </c>
      <c r="C803" s="5">
        <v>130523</v>
      </c>
    </row>
    <row r="804" ht="17.1" customHeight="1" spans="1:3">
      <c r="A804" s="114">
        <v>2110603</v>
      </c>
      <c r="B804" s="4" t="s">
        <v>1451</v>
      </c>
      <c r="C804" s="5">
        <v>958</v>
      </c>
    </row>
    <row r="805" ht="17.1" customHeight="1" spans="1:3">
      <c r="A805" s="114">
        <v>2110604</v>
      </c>
      <c r="B805" s="4" t="s">
        <v>1453</v>
      </c>
      <c r="C805" s="5">
        <v>-30</v>
      </c>
    </row>
    <row r="806" ht="17.1" customHeight="1" spans="1:3">
      <c r="A806" s="114">
        <v>2110605</v>
      </c>
      <c r="B806" s="4" t="s">
        <v>1455</v>
      </c>
      <c r="C806" s="5">
        <v>51222</v>
      </c>
    </row>
    <row r="807" ht="17.1" customHeight="1" spans="1:3">
      <c r="A807" s="114">
        <v>2110699</v>
      </c>
      <c r="B807" s="4" t="s">
        <v>1457</v>
      </c>
      <c r="C807" s="5">
        <v>85660</v>
      </c>
    </row>
    <row r="808" ht="17.1" customHeight="1" spans="1:3">
      <c r="A808" s="114">
        <v>21107</v>
      </c>
      <c r="B808" s="4" t="s">
        <v>1459</v>
      </c>
      <c r="C808" s="5">
        <v>41260</v>
      </c>
    </row>
    <row r="809" ht="17.1" customHeight="1" spans="1:3">
      <c r="A809" s="114">
        <v>2110704</v>
      </c>
      <c r="B809" s="4" t="s">
        <v>1461</v>
      </c>
      <c r="C809" s="5">
        <v>0</v>
      </c>
    </row>
    <row r="810" ht="17.1" customHeight="1" spans="1:3">
      <c r="A810" s="114">
        <v>2110799</v>
      </c>
      <c r="B810" s="4" t="s">
        <v>1463</v>
      </c>
      <c r="C810" s="5">
        <v>41260</v>
      </c>
    </row>
    <row r="811" ht="17.1" customHeight="1" spans="1:3">
      <c r="A811" s="114">
        <v>21108</v>
      </c>
      <c r="B811" s="4" t="s">
        <v>1465</v>
      </c>
      <c r="C811" s="5">
        <v>5681</v>
      </c>
    </row>
    <row r="812" ht="17.1" customHeight="1" spans="1:3">
      <c r="A812" s="114">
        <v>2110804</v>
      </c>
      <c r="B812" s="4" t="s">
        <v>1467</v>
      </c>
      <c r="C812" s="5">
        <v>5681</v>
      </c>
    </row>
    <row r="813" ht="17.1" customHeight="1" spans="1:3">
      <c r="A813" s="114">
        <v>2110899</v>
      </c>
      <c r="B813" s="4" t="s">
        <v>1469</v>
      </c>
      <c r="C813" s="5">
        <v>0</v>
      </c>
    </row>
    <row r="814" ht="17.1" customHeight="1" spans="1:3">
      <c r="A814" s="114">
        <v>21109</v>
      </c>
      <c r="B814" s="4" t="s">
        <v>1471</v>
      </c>
      <c r="C814" s="5">
        <v>909</v>
      </c>
    </row>
    <row r="815" ht="17.1" customHeight="1" spans="1:3">
      <c r="A815" s="114">
        <v>2110901</v>
      </c>
      <c r="B815" s="4" t="s">
        <v>3752</v>
      </c>
      <c r="C815" s="5">
        <v>909</v>
      </c>
    </row>
    <row r="816" ht="17.1" customHeight="1" spans="1:3">
      <c r="A816" s="114">
        <v>21110</v>
      </c>
      <c r="B816" s="4" t="s">
        <v>1473</v>
      </c>
      <c r="C816" s="5">
        <v>50188</v>
      </c>
    </row>
    <row r="817" ht="17.1" customHeight="1" spans="1:3">
      <c r="A817" s="114">
        <v>2111001</v>
      </c>
      <c r="B817" s="4" t="s">
        <v>3753</v>
      </c>
      <c r="C817" s="5">
        <v>50188</v>
      </c>
    </row>
    <row r="818" ht="17.1" customHeight="1" spans="1:3">
      <c r="A818" s="114">
        <v>21111</v>
      </c>
      <c r="B818" s="4" t="s">
        <v>1475</v>
      </c>
      <c r="C818" s="5">
        <v>130227</v>
      </c>
    </row>
    <row r="819" ht="17.1" customHeight="1" spans="1:3">
      <c r="A819" s="114">
        <v>2111101</v>
      </c>
      <c r="B819" s="4" t="s">
        <v>1477</v>
      </c>
      <c r="C819" s="5">
        <v>15889</v>
      </c>
    </row>
    <row r="820" ht="17.1" customHeight="1" spans="1:3">
      <c r="A820" s="114">
        <v>2111102</v>
      </c>
      <c r="B820" s="4" t="s">
        <v>1479</v>
      </c>
      <c r="C820" s="5">
        <v>2838</v>
      </c>
    </row>
    <row r="821" ht="17.1" customHeight="1" spans="1:3">
      <c r="A821" s="114">
        <v>2111103</v>
      </c>
      <c r="B821" s="4" t="s">
        <v>1481</v>
      </c>
      <c r="C821" s="5">
        <v>109027</v>
      </c>
    </row>
    <row r="822" ht="17.1" customHeight="1" spans="1:3">
      <c r="A822" s="114">
        <v>2111104</v>
      </c>
      <c r="B822" s="4" t="s">
        <v>1483</v>
      </c>
      <c r="C822" s="5">
        <v>6</v>
      </c>
    </row>
    <row r="823" ht="17.1" customHeight="1" spans="1:3">
      <c r="A823" s="114">
        <v>2111199</v>
      </c>
      <c r="B823" s="4" t="s">
        <v>1485</v>
      </c>
      <c r="C823" s="5">
        <v>2467</v>
      </c>
    </row>
    <row r="824" ht="17.1" customHeight="1" spans="1:3">
      <c r="A824" s="114">
        <v>21112</v>
      </c>
      <c r="B824" s="4" t="s">
        <v>1487</v>
      </c>
      <c r="C824" s="5">
        <v>14260</v>
      </c>
    </row>
    <row r="825" ht="17.1" customHeight="1" spans="1:3">
      <c r="A825" s="114">
        <v>2111201</v>
      </c>
      <c r="B825" s="4" t="s">
        <v>3754</v>
      </c>
      <c r="C825" s="5">
        <v>14260</v>
      </c>
    </row>
    <row r="826" ht="17.1" customHeight="1" spans="1:3">
      <c r="A826" s="114">
        <v>21113</v>
      </c>
      <c r="B826" s="4" t="s">
        <v>1489</v>
      </c>
      <c r="C826" s="5">
        <v>17200</v>
      </c>
    </row>
    <row r="827" ht="17.1" customHeight="1" spans="1:3">
      <c r="A827" s="114">
        <v>2111301</v>
      </c>
      <c r="B827" s="4" t="s">
        <v>3755</v>
      </c>
      <c r="C827" s="5">
        <v>17200</v>
      </c>
    </row>
    <row r="828" ht="17.1" customHeight="1" spans="1:3">
      <c r="A828" s="114">
        <v>21114</v>
      </c>
      <c r="B828" s="4" t="s">
        <v>1491</v>
      </c>
      <c r="C828" s="5">
        <v>53842</v>
      </c>
    </row>
    <row r="829" ht="17.1" customHeight="1" spans="1:3">
      <c r="A829" s="114">
        <v>2111401</v>
      </c>
      <c r="B829" s="4" t="s">
        <v>141</v>
      </c>
      <c r="C829" s="5">
        <v>0</v>
      </c>
    </row>
    <row r="830" ht="17.1" customHeight="1" spans="1:3">
      <c r="A830" s="114">
        <v>2111402</v>
      </c>
      <c r="B830" s="4" t="s">
        <v>143</v>
      </c>
      <c r="C830" s="5">
        <v>0</v>
      </c>
    </row>
    <row r="831" ht="17.1" customHeight="1" spans="1:3">
      <c r="A831" s="114">
        <v>2111403</v>
      </c>
      <c r="B831" s="4" t="s">
        <v>145</v>
      </c>
      <c r="C831" s="5">
        <v>0</v>
      </c>
    </row>
    <row r="832" ht="17.1" customHeight="1" spans="1:3">
      <c r="A832" s="114">
        <v>2111404</v>
      </c>
      <c r="B832" s="4" t="s">
        <v>1496</v>
      </c>
      <c r="C832" s="5">
        <v>0</v>
      </c>
    </row>
    <row r="833" ht="17.1" customHeight="1" spans="1:3">
      <c r="A833" s="114">
        <v>2111405</v>
      </c>
      <c r="B833" s="4" t="s">
        <v>1498</v>
      </c>
      <c r="C833" s="5">
        <v>0</v>
      </c>
    </row>
    <row r="834" ht="17.1" customHeight="1" spans="1:3">
      <c r="A834" s="114">
        <v>2111406</v>
      </c>
      <c r="B834" s="4" t="s">
        <v>1500</v>
      </c>
      <c r="C834" s="5">
        <v>0</v>
      </c>
    </row>
    <row r="835" ht="17.1" customHeight="1" spans="1:3">
      <c r="A835" s="114">
        <v>2111407</v>
      </c>
      <c r="B835" s="4" t="s">
        <v>1502</v>
      </c>
      <c r="C835" s="5">
        <v>18</v>
      </c>
    </row>
    <row r="836" ht="17.1" customHeight="1" spans="1:3">
      <c r="A836" s="114">
        <v>2111408</v>
      </c>
      <c r="B836" s="4" t="s">
        <v>1504</v>
      </c>
      <c r="C836" s="5">
        <v>0</v>
      </c>
    </row>
    <row r="837" ht="17.1" customHeight="1" spans="1:3">
      <c r="A837" s="114">
        <v>2111409</v>
      </c>
      <c r="B837" s="4" t="s">
        <v>1506</v>
      </c>
      <c r="C837" s="5">
        <v>0</v>
      </c>
    </row>
    <row r="838" ht="17.1" customHeight="1" spans="1:3">
      <c r="A838" s="114">
        <v>2111410</v>
      </c>
      <c r="B838" s="4" t="s">
        <v>1508</v>
      </c>
      <c r="C838" s="5">
        <v>0</v>
      </c>
    </row>
    <row r="839" ht="17.1" customHeight="1" spans="1:3">
      <c r="A839" s="114">
        <v>2111411</v>
      </c>
      <c r="B839" s="4" t="s">
        <v>248</v>
      </c>
      <c r="C839" s="5">
        <v>1451</v>
      </c>
    </row>
    <row r="840" ht="17.1" customHeight="1" spans="1:3">
      <c r="A840" s="114">
        <v>2111412</v>
      </c>
      <c r="B840" s="4" t="s">
        <v>1511</v>
      </c>
      <c r="C840" s="5">
        <v>0</v>
      </c>
    </row>
    <row r="841" ht="17.1" customHeight="1" spans="1:3">
      <c r="A841" s="114">
        <v>2111413</v>
      </c>
      <c r="B841" s="4" t="s">
        <v>1513</v>
      </c>
      <c r="C841" s="5">
        <v>52356</v>
      </c>
    </row>
    <row r="842" ht="17.1" customHeight="1" spans="1:3">
      <c r="A842" s="114">
        <v>2111450</v>
      </c>
      <c r="B842" s="4" t="s">
        <v>160</v>
      </c>
      <c r="C842" s="5">
        <v>37</v>
      </c>
    </row>
    <row r="843" ht="17.1" customHeight="1" spans="1:3">
      <c r="A843" s="114">
        <v>2111499</v>
      </c>
      <c r="B843" s="4" t="s">
        <v>1514</v>
      </c>
      <c r="C843" s="5">
        <v>-20</v>
      </c>
    </row>
    <row r="844" ht="17.1" customHeight="1" spans="1:3">
      <c r="A844" s="114">
        <v>21115</v>
      </c>
      <c r="B844" s="4" t="s">
        <v>1516</v>
      </c>
      <c r="C844" s="5">
        <v>49158</v>
      </c>
    </row>
    <row r="845" ht="17.1" customHeight="1" spans="1:3">
      <c r="A845" s="114">
        <v>2111501</v>
      </c>
      <c r="B845" s="4" t="s">
        <v>1518</v>
      </c>
      <c r="C845" s="5">
        <v>778</v>
      </c>
    </row>
    <row r="846" ht="17.1" customHeight="1" spans="1:3">
      <c r="A846" s="114">
        <v>2111502</v>
      </c>
      <c r="B846" s="4" t="s">
        <v>1520</v>
      </c>
      <c r="C846" s="5">
        <v>1436</v>
      </c>
    </row>
    <row r="847" ht="17.1" customHeight="1" spans="1:3">
      <c r="A847" s="114">
        <v>2111503</v>
      </c>
      <c r="B847" s="4" t="s">
        <v>1522</v>
      </c>
      <c r="C847" s="5">
        <v>46939</v>
      </c>
    </row>
    <row r="848" ht="17.1" customHeight="1" spans="1:3">
      <c r="A848" s="114">
        <v>2111504</v>
      </c>
      <c r="B848" s="4" t="s">
        <v>1524</v>
      </c>
      <c r="C848" s="5">
        <v>0</v>
      </c>
    </row>
    <row r="849" ht="17.1" customHeight="1" spans="1:3">
      <c r="A849" s="114">
        <v>2111599</v>
      </c>
      <c r="B849" s="4" t="s">
        <v>1526</v>
      </c>
      <c r="C849" s="5">
        <v>5</v>
      </c>
    </row>
    <row r="850" ht="17.1" customHeight="1" spans="1:3">
      <c r="A850" s="114">
        <v>21199</v>
      </c>
      <c r="B850" s="4" t="s">
        <v>1528</v>
      </c>
      <c r="C850" s="5">
        <v>35772</v>
      </c>
    </row>
    <row r="851" ht="17.1" customHeight="1" spans="1:3">
      <c r="A851" s="114">
        <v>2119901</v>
      </c>
      <c r="B851" s="4" t="s">
        <v>3756</v>
      </c>
      <c r="C851" s="5">
        <v>35772</v>
      </c>
    </row>
    <row r="852" ht="17.1" customHeight="1" spans="1:3">
      <c r="A852" s="114">
        <v>212</v>
      </c>
      <c r="B852" s="4" t="s">
        <v>3690</v>
      </c>
      <c r="C852" s="5">
        <v>1836153</v>
      </c>
    </row>
    <row r="853" ht="17.1" customHeight="1" spans="1:3">
      <c r="A853" s="114">
        <v>21201</v>
      </c>
      <c r="B853" s="4" t="s">
        <v>1532</v>
      </c>
      <c r="C853" s="5">
        <v>250754</v>
      </c>
    </row>
    <row r="854" ht="17.1" customHeight="1" spans="1:3">
      <c r="A854" s="114">
        <v>2120101</v>
      </c>
      <c r="B854" s="4" t="s">
        <v>141</v>
      </c>
      <c r="C854" s="5">
        <v>93277</v>
      </c>
    </row>
    <row r="855" ht="17.1" customHeight="1" spans="1:3">
      <c r="A855" s="114">
        <v>2120102</v>
      </c>
      <c r="B855" s="4" t="s">
        <v>143</v>
      </c>
      <c r="C855" s="5">
        <v>24699</v>
      </c>
    </row>
    <row r="856" ht="17.1" customHeight="1" spans="1:3">
      <c r="A856" s="114">
        <v>2120103</v>
      </c>
      <c r="B856" s="4" t="s">
        <v>145</v>
      </c>
      <c r="C856" s="5">
        <v>2890</v>
      </c>
    </row>
    <row r="857" ht="17.1" customHeight="1" spans="1:3">
      <c r="A857" s="114">
        <v>2120104</v>
      </c>
      <c r="B857" s="4" t="s">
        <v>1537</v>
      </c>
      <c r="C857" s="5">
        <v>40770</v>
      </c>
    </row>
    <row r="858" ht="17.1" customHeight="1" spans="1:3">
      <c r="A858" s="114">
        <v>2120105</v>
      </c>
      <c r="B858" s="4" t="s">
        <v>1539</v>
      </c>
      <c r="C858" s="5">
        <v>755</v>
      </c>
    </row>
    <row r="859" ht="17.1" customHeight="1" spans="1:3">
      <c r="A859" s="114">
        <v>2120106</v>
      </c>
      <c r="B859" s="4" t="s">
        <v>1541</v>
      </c>
      <c r="C859" s="5">
        <v>7412</v>
      </c>
    </row>
    <row r="860" ht="17.1" customHeight="1" spans="1:3">
      <c r="A860" s="114">
        <v>2120107</v>
      </c>
      <c r="B860" s="4" t="s">
        <v>1543</v>
      </c>
      <c r="C860" s="5">
        <v>876</v>
      </c>
    </row>
    <row r="861" ht="17.1" customHeight="1" spans="1:3">
      <c r="A861" s="114">
        <v>2120108</v>
      </c>
      <c r="B861" s="4" t="s">
        <v>1545</v>
      </c>
      <c r="C861" s="5">
        <v>189</v>
      </c>
    </row>
    <row r="862" ht="17.1" customHeight="1" spans="1:3">
      <c r="A862" s="114">
        <v>2120109</v>
      </c>
      <c r="B862" s="4" t="s">
        <v>1547</v>
      </c>
      <c r="C862" s="5">
        <v>2531</v>
      </c>
    </row>
    <row r="863" ht="17.1" customHeight="1" spans="1:3">
      <c r="A863" s="114">
        <v>2120110</v>
      </c>
      <c r="B863" s="4" t="s">
        <v>1549</v>
      </c>
      <c r="C863" s="5">
        <v>21</v>
      </c>
    </row>
    <row r="864" ht="17.1" customHeight="1" spans="1:3">
      <c r="A864" s="114">
        <v>2120199</v>
      </c>
      <c r="B864" s="4" t="s">
        <v>1551</v>
      </c>
      <c r="C864" s="5">
        <v>77334</v>
      </c>
    </row>
    <row r="865" ht="17.1" customHeight="1" spans="1:3">
      <c r="A865" s="114">
        <v>21202</v>
      </c>
      <c r="B865" s="4" t="s">
        <v>1553</v>
      </c>
      <c r="C865" s="5">
        <v>46941</v>
      </c>
    </row>
    <row r="866" ht="17.1" customHeight="1" spans="1:3">
      <c r="A866" s="114">
        <v>2120201</v>
      </c>
      <c r="B866" s="4" t="s">
        <v>3757</v>
      </c>
      <c r="C866" s="5">
        <v>46941</v>
      </c>
    </row>
    <row r="867" ht="17.1" customHeight="1" spans="1:3">
      <c r="A867" s="114">
        <v>21203</v>
      </c>
      <c r="B867" s="4" t="s">
        <v>1555</v>
      </c>
      <c r="C867" s="5">
        <v>954649</v>
      </c>
    </row>
    <row r="868" ht="17.1" customHeight="1" spans="1:3">
      <c r="A868" s="114">
        <v>2120303</v>
      </c>
      <c r="B868" s="4" t="s">
        <v>1557</v>
      </c>
      <c r="C868" s="5">
        <v>390304</v>
      </c>
    </row>
    <row r="869" ht="17.1" customHeight="1" spans="1:3">
      <c r="A869" s="114">
        <v>2120399</v>
      </c>
      <c r="B869" s="4" t="s">
        <v>1559</v>
      </c>
      <c r="C869" s="5">
        <v>564345</v>
      </c>
    </row>
    <row r="870" ht="17.1" customHeight="1" spans="1:3">
      <c r="A870" s="114">
        <v>21205</v>
      </c>
      <c r="B870" s="4" t="s">
        <v>1561</v>
      </c>
      <c r="C870" s="5">
        <v>266915</v>
      </c>
    </row>
    <row r="871" ht="17.1" customHeight="1" spans="1:3">
      <c r="A871" s="114">
        <v>2120501</v>
      </c>
      <c r="B871" s="4" t="s">
        <v>3758</v>
      </c>
      <c r="C871" s="5">
        <v>266915</v>
      </c>
    </row>
    <row r="872" ht="17.1" customHeight="1" spans="1:3">
      <c r="A872" s="114">
        <v>21206</v>
      </c>
      <c r="B872" s="4" t="s">
        <v>1563</v>
      </c>
      <c r="C872" s="5">
        <v>8423</v>
      </c>
    </row>
    <row r="873" ht="17.1" customHeight="1" spans="1:3">
      <c r="A873" s="114">
        <v>2120601</v>
      </c>
      <c r="B873" s="4" t="s">
        <v>3759</v>
      </c>
      <c r="C873" s="5">
        <v>8423</v>
      </c>
    </row>
    <row r="874" ht="17.1" customHeight="1" spans="1:3">
      <c r="A874" s="114">
        <v>21299</v>
      </c>
      <c r="B874" s="4" t="s">
        <v>1565</v>
      </c>
      <c r="C874" s="5">
        <v>308471</v>
      </c>
    </row>
    <row r="875" ht="17.1" customHeight="1" spans="1:3">
      <c r="A875" s="114">
        <v>2129999</v>
      </c>
      <c r="B875" s="4" t="s">
        <v>3760</v>
      </c>
      <c r="C875" s="5">
        <v>308471</v>
      </c>
    </row>
    <row r="876" ht="17.1" customHeight="1" spans="1:3">
      <c r="A876" s="114">
        <v>213</v>
      </c>
      <c r="B876" s="4" t="s">
        <v>3691</v>
      </c>
      <c r="C876" s="5">
        <v>6415216</v>
      </c>
    </row>
    <row r="877" ht="17.1" customHeight="1" spans="1:3">
      <c r="A877" s="114">
        <v>21301</v>
      </c>
      <c r="B877" s="4" t="s">
        <v>1569</v>
      </c>
      <c r="C877" s="5">
        <v>1998868</v>
      </c>
    </row>
    <row r="878" ht="17.1" customHeight="1" spans="1:3">
      <c r="A878" s="114">
        <v>2130101</v>
      </c>
      <c r="B878" s="4" t="s">
        <v>141</v>
      </c>
      <c r="C878" s="5">
        <v>64634</v>
      </c>
    </row>
    <row r="879" ht="17.1" customHeight="1" spans="1:3">
      <c r="A879" s="114">
        <v>2130102</v>
      </c>
      <c r="B879" s="4" t="s">
        <v>143</v>
      </c>
      <c r="C879" s="5">
        <v>5661</v>
      </c>
    </row>
    <row r="880" ht="17.1" customHeight="1" spans="1:3">
      <c r="A880" s="114">
        <v>2130103</v>
      </c>
      <c r="B880" s="4" t="s">
        <v>145</v>
      </c>
      <c r="C880" s="5">
        <v>35</v>
      </c>
    </row>
    <row r="881" ht="17.1" customHeight="1" spans="1:3">
      <c r="A881" s="114">
        <v>2130104</v>
      </c>
      <c r="B881" s="4" t="s">
        <v>160</v>
      </c>
      <c r="C881" s="5">
        <v>357155</v>
      </c>
    </row>
    <row r="882" ht="17.1" customHeight="1" spans="1:3">
      <c r="A882" s="114">
        <v>2130105</v>
      </c>
      <c r="B882" s="4" t="s">
        <v>1575</v>
      </c>
      <c r="C882" s="5">
        <v>33281</v>
      </c>
    </row>
    <row r="883" ht="17.1" customHeight="1" spans="1:3">
      <c r="A883" s="114">
        <v>2130106</v>
      </c>
      <c r="B883" s="4" t="s">
        <v>1577</v>
      </c>
      <c r="C883" s="5">
        <v>145364</v>
      </c>
    </row>
    <row r="884" ht="17.1" customHeight="1" spans="1:3">
      <c r="A884" s="114">
        <v>2130108</v>
      </c>
      <c r="B884" s="4" t="s">
        <v>1579</v>
      </c>
      <c r="C884" s="5">
        <v>53608</v>
      </c>
    </row>
    <row r="885" ht="17.1" customHeight="1" spans="1:3">
      <c r="A885" s="114">
        <v>2130109</v>
      </c>
      <c r="B885" s="4" t="s">
        <v>1581</v>
      </c>
      <c r="C885" s="5">
        <v>10792</v>
      </c>
    </row>
    <row r="886" ht="17.1" customHeight="1" spans="1:3">
      <c r="A886" s="114">
        <v>2130110</v>
      </c>
      <c r="B886" s="4" t="s">
        <v>1583</v>
      </c>
      <c r="C886" s="5">
        <v>2666</v>
      </c>
    </row>
    <row r="887" ht="17.1" customHeight="1" spans="1:3">
      <c r="A887" s="114">
        <v>2130111</v>
      </c>
      <c r="B887" s="4" t="s">
        <v>1585</v>
      </c>
      <c r="C887" s="5">
        <v>2458</v>
      </c>
    </row>
    <row r="888" ht="17.1" customHeight="1" spans="1:3">
      <c r="A888" s="114">
        <v>2130112</v>
      </c>
      <c r="B888" s="4" t="s">
        <v>1587</v>
      </c>
      <c r="C888" s="5">
        <v>7366</v>
      </c>
    </row>
    <row r="889" ht="17.1" customHeight="1" spans="1:3">
      <c r="A889" s="114">
        <v>2130114</v>
      </c>
      <c r="B889" s="4" t="s">
        <v>1589</v>
      </c>
      <c r="C889" s="5">
        <v>10</v>
      </c>
    </row>
    <row r="890" ht="17.1" customHeight="1" spans="1:3">
      <c r="A890" s="114">
        <v>2130119</v>
      </c>
      <c r="B890" s="4" t="s">
        <v>1591</v>
      </c>
      <c r="C890" s="5">
        <v>7886</v>
      </c>
    </row>
    <row r="891" ht="17.1" customHeight="1" spans="1:3">
      <c r="A891" s="114">
        <v>2130120</v>
      </c>
      <c r="B891" s="4" t="s">
        <v>1593</v>
      </c>
      <c r="C891" s="5">
        <v>830</v>
      </c>
    </row>
    <row r="892" ht="17.1" customHeight="1" spans="1:3">
      <c r="A892" s="114">
        <v>2130121</v>
      </c>
      <c r="B892" s="4" t="s">
        <v>1595</v>
      </c>
      <c r="C892" s="5">
        <v>764</v>
      </c>
    </row>
    <row r="893" ht="17.1" customHeight="1" spans="1:3">
      <c r="A893" s="114">
        <v>2130122</v>
      </c>
      <c r="B893" s="4" t="s">
        <v>1597</v>
      </c>
      <c r="C893" s="5">
        <v>65618</v>
      </c>
    </row>
    <row r="894" ht="17.1" customHeight="1" spans="1:3">
      <c r="A894" s="114">
        <v>2130123</v>
      </c>
      <c r="B894" s="4" t="s">
        <v>1599</v>
      </c>
      <c r="C894" s="5">
        <v>60540</v>
      </c>
    </row>
    <row r="895" ht="17.1" customHeight="1" spans="1:3">
      <c r="A895" s="114">
        <v>2130124</v>
      </c>
      <c r="B895" s="4" t="s">
        <v>1601</v>
      </c>
      <c r="C895" s="5">
        <v>92532</v>
      </c>
    </row>
    <row r="896" ht="17.1" customHeight="1" spans="1:3">
      <c r="A896" s="114">
        <v>2130125</v>
      </c>
      <c r="B896" s="4" t="s">
        <v>1603</v>
      </c>
      <c r="C896" s="5">
        <v>10222</v>
      </c>
    </row>
    <row r="897" ht="17.1" customHeight="1" spans="1:3">
      <c r="A897" s="114">
        <v>2130126</v>
      </c>
      <c r="B897" s="4" t="s">
        <v>1605</v>
      </c>
      <c r="C897" s="5">
        <v>50769</v>
      </c>
    </row>
    <row r="898" ht="17.1" customHeight="1" spans="1:3">
      <c r="A898" s="114">
        <v>2130129</v>
      </c>
      <c r="B898" s="4" t="s">
        <v>1607</v>
      </c>
      <c r="C898" s="5">
        <v>0</v>
      </c>
    </row>
    <row r="899" ht="17.1" customHeight="1" spans="1:3">
      <c r="A899" s="114">
        <v>2130135</v>
      </c>
      <c r="B899" s="4" t="s">
        <v>1609</v>
      </c>
      <c r="C899" s="5">
        <v>82794</v>
      </c>
    </row>
    <row r="900" ht="17.1" customHeight="1" spans="1:3">
      <c r="A900" s="114">
        <v>2130142</v>
      </c>
      <c r="B900" s="4" t="s">
        <v>1611</v>
      </c>
      <c r="C900" s="5">
        <v>225870</v>
      </c>
    </row>
    <row r="901" ht="17.1" customHeight="1" spans="1:3">
      <c r="A901" s="114">
        <v>2130147</v>
      </c>
      <c r="B901" s="4" t="s">
        <v>1613</v>
      </c>
      <c r="C901" s="5">
        <v>492846</v>
      </c>
    </row>
    <row r="902" ht="17.1" customHeight="1" spans="1:3">
      <c r="A902" s="114">
        <v>2130148</v>
      </c>
      <c r="B902" s="4" t="s">
        <v>1615</v>
      </c>
      <c r="C902" s="5">
        <v>798</v>
      </c>
    </row>
    <row r="903" ht="17.1" customHeight="1" spans="1:3">
      <c r="A903" s="114">
        <v>2130152</v>
      </c>
      <c r="B903" s="4" t="s">
        <v>1617</v>
      </c>
      <c r="C903" s="5">
        <v>23695</v>
      </c>
    </row>
    <row r="904" ht="17.1" customHeight="1" spans="1:3">
      <c r="A904" s="114">
        <v>2130153</v>
      </c>
      <c r="B904" s="4" t="s">
        <v>1619</v>
      </c>
      <c r="C904" s="5">
        <v>8</v>
      </c>
    </row>
    <row r="905" ht="17.1" customHeight="1" spans="1:3">
      <c r="A905" s="114">
        <v>2130199</v>
      </c>
      <c r="B905" s="4" t="s">
        <v>1621</v>
      </c>
      <c r="C905" s="5">
        <v>200666</v>
      </c>
    </row>
    <row r="906" ht="17.1" customHeight="1" spans="1:3">
      <c r="A906" s="114">
        <v>21302</v>
      </c>
      <c r="B906" s="4" t="s">
        <v>1623</v>
      </c>
      <c r="C906" s="5">
        <v>757302</v>
      </c>
    </row>
    <row r="907" ht="17.1" customHeight="1" spans="1:3">
      <c r="A907" s="114">
        <v>2130201</v>
      </c>
      <c r="B907" s="4" t="s">
        <v>141</v>
      </c>
      <c r="C907" s="5">
        <v>64132</v>
      </c>
    </row>
    <row r="908" ht="17.1" customHeight="1" spans="1:3">
      <c r="A908" s="114">
        <v>2130202</v>
      </c>
      <c r="B908" s="4" t="s">
        <v>143</v>
      </c>
      <c r="C908" s="5">
        <v>3620</v>
      </c>
    </row>
    <row r="909" ht="17.1" customHeight="1" spans="1:3">
      <c r="A909" s="114">
        <v>2130203</v>
      </c>
      <c r="B909" s="4" t="s">
        <v>145</v>
      </c>
      <c r="C909" s="5">
        <v>185</v>
      </c>
    </row>
    <row r="910" ht="17.1" customHeight="1" spans="1:3">
      <c r="A910" s="114">
        <v>2130204</v>
      </c>
      <c r="B910" s="4" t="s">
        <v>1628</v>
      </c>
      <c r="C910" s="5">
        <v>130417</v>
      </c>
    </row>
    <row r="911" ht="17.1" customHeight="1" spans="1:3">
      <c r="A911" s="114">
        <v>2130205</v>
      </c>
      <c r="B911" s="4" t="s">
        <v>1630</v>
      </c>
      <c r="C911" s="5">
        <v>72319</v>
      </c>
    </row>
    <row r="912" ht="17.1" customHeight="1" spans="1:3">
      <c r="A912" s="114">
        <v>2130206</v>
      </c>
      <c r="B912" s="4" t="s">
        <v>1632</v>
      </c>
      <c r="C912" s="5">
        <v>4104</v>
      </c>
    </row>
    <row r="913" ht="17.1" customHeight="1" spans="1:3">
      <c r="A913" s="114">
        <v>2130207</v>
      </c>
      <c r="B913" s="4" t="s">
        <v>1634</v>
      </c>
      <c r="C913" s="5">
        <v>9439</v>
      </c>
    </row>
    <row r="914" ht="17.1" customHeight="1" spans="1:3">
      <c r="A914" s="114">
        <v>2130208</v>
      </c>
      <c r="B914" s="4" t="s">
        <v>1636</v>
      </c>
      <c r="C914" s="5">
        <v>1664</v>
      </c>
    </row>
    <row r="915" ht="17.1" customHeight="1" spans="1:3">
      <c r="A915" s="114">
        <v>2130209</v>
      </c>
      <c r="B915" s="4" t="s">
        <v>1638</v>
      </c>
      <c r="C915" s="5">
        <v>179490</v>
      </c>
    </row>
    <row r="916" ht="17.1" customHeight="1" spans="1:3">
      <c r="A916" s="114">
        <v>2130210</v>
      </c>
      <c r="B916" s="4" t="s">
        <v>1640</v>
      </c>
      <c r="C916" s="5">
        <v>7890</v>
      </c>
    </row>
    <row r="917" ht="17.1" customHeight="1" spans="1:3">
      <c r="A917" s="114">
        <v>2130211</v>
      </c>
      <c r="B917" s="4" t="s">
        <v>1642</v>
      </c>
      <c r="C917" s="5">
        <v>7323</v>
      </c>
    </row>
    <row r="918" ht="17.1" customHeight="1" spans="1:3">
      <c r="A918" s="114">
        <v>2130212</v>
      </c>
      <c r="B918" s="4" t="s">
        <v>1644</v>
      </c>
      <c r="C918" s="5">
        <v>7248</v>
      </c>
    </row>
    <row r="919" ht="17.1" customHeight="1" spans="1:3">
      <c r="A919" s="114">
        <v>2130213</v>
      </c>
      <c r="B919" s="4" t="s">
        <v>1646</v>
      </c>
      <c r="C919" s="5">
        <v>28452</v>
      </c>
    </row>
    <row r="920" ht="17.1" customHeight="1" spans="1:3">
      <c r="A920" s="114">
        <v>2130216</v>
      </c>
      <c r="B920" s="4" t="s">
        <v>1648</v>
      </c>
      <c r="C920" s="5">
        <v>201</v>
      </c>
    </row>
    <row r="921" ht="17.1" customHeight="1" spans="1:3">
      <c r="A921" s="114">
        <v>2130217</v>
      </c>
      <c r="B921" s="4" t="s">
        <v>1650</v>
      </c>
      <c r="C921" s="5">
        <v>2</v>
      </c>
    </row>
    <row r="922" ht="17.1" customHeight="1" spans="1:3">
      <c r="A922" s="114">
        <v>2130218</v>
      </c>
      <c r="B922" s="4" t="s">
        <v>1652</v>
      </c>
      <c r="C922" s="5">
        <v>1</v>
      </c>
    </row>
    <row r="923" ht="17.1" customHeight="1" spans="1:3">
      <c r="A923" s="114">
        <v>2130219</v>
      </c>
      <c r="B923" s="4" t="s">
        <v>1654</v>
      </c>
      <c r="C923" s="5">
        <v>315</v>
      </c>
    </row>
    <row r="924" ht="17.1" customHeight="1" spans="1:3">
      <c r="A924" s="114">
        <v>2130220</v>
      </c>
      <c r="B924" s="4" t="s">
        <v>1656</v>
      </c>
      <c r="C924" s="5">
        <v>0</v>
      </c>
    </row>
    <row r="925" ht="17.1" customHeight="1" spans="1:3">
      <c r="A925" s="114">
        <v>2130221</v>
      </c>
      <c r="B925" s="4" t="s">
        <v>1658</v>
      </c>
      <c r="C925" s="5">
        <v>41346</v>
      </c>
    </row>
    <row r="926" ht="17.1" customHeight="1" spans="1:3">
      <c r="A926" s="114">
        <v>2130223</v>
      </c>
      <c r="B926" s="4" t="s">
        <v>1660</v>
      </c>
      <c r="C926" s="5">
        <v>744</v>
      </c>
    </row>
    <row r="927" ht="17.1" customHeight="1" spans="1:3">
      <c r="A927" s="114">
        <v>2130224</v>
      </c>
      <c r="B927" s="4" t="s">
        <v>1662</v>
      </c>
      <c r="C927" s="5">
        <v>220</v>
      </c>
    </row>
    <row r="928" ht="17.1" customHeight="1" spans="1:3">
      <c r="A928" s="114">
        <v>2130225</v>
      </c>
      <c r="B928" s="4" t="s">
        <v>1664</v>
      </c>
      <c r="C928" s="5">
        <v>17</v>
      </c>
    </row>
    <row r="929" ht="17.1" customHeight="1" spans="1:3">
      <c r="A929" s="114">
        <v>2130226</v>
      </c>
      <c r="B929" s="4" t="s">
        <v>1666</v>
      </c>
      <c r="C929" s="5">
        <v>50</v>
      </c>
    </row>
    <row r="930" ht="17.1" customHeight="1" spans="1:3">
      <c r="A930" s="114">
        <v>2130227</v>
      </c>
      <c r="B930" s="4" t="s">
        <v>1668</v>
      </c>
      <c r="C930" s="5">
        <v>12039</v>
      </c>
    </row>
    <row r="931" ht="17.1" customHeight="1" spans="1:3">
      <c r="A931" s="114">
        <v>2130232</v>
      </c>
      <c r="B931" s="4" t="s">
        <v>1670</v>
      </c>
      <c r="C931" s="5">
        <v>2649</v>
      </c>
    </row>
    <row r="932" ht="17.1" customHeight="1" spans="1:3">
      <c r="A932" s="114">
        <v>2130233</v>
      </c>
      <c r="B932" s="4" t="s">
        <v>1672</v>
      </c>
      <c r="C932" s="5">
        <v>11954</v>
      </c>
    </row>
    <row r="933" ht="17.1" customHeight="1" spans="1:3">
      <c r="A933" s="114">
        <v>2130234</v>
      </c>
      <c r="B933" s="4" t="s">
        <v>1674</v>
      </c>
      <c r="C933" s="5">
        <v>57213</v>
      </c>
    </row>
    <row r="934" ht="17.1" customHeight="1" spans="1:3">
      <c r="A934" s="114">
        <v>2130299</v>
      </c>
      <c r="B934" s="4" t="s">
        <v>1676</v>
      </c>
      <c r="C934" s="5">
        <v>114268</v>
      </c>
    </row>
    <row r="935" ht="17.1" customHeight="1" spans="1:3">
      <c r="A935" s="114">
        <v>21303</v>
      </c>
      <c r="B935" s="4" t="s">
        <v>1678</v>
      </c>
      <c r="C935" s="5">
        <v>1663181</v>
      </c>
    </row>
    <row r="936" ht="17.1" customHeight="1" spans="1:3">
      <c r="A936" s="114">
        <v>2130301</v>
      </c>
      <c r="B936" s="4" t="s">
        <v>141</v>
      </c>
      <c r="C936" s="5">
        <v>43321</v>
      </c>
    </row>
    <row r="937" ht="17.1" customHeight="1" spans="1:3">
      <c r="A937" s="114">
        <v>2130302</v>
      </c>
      <c r="B937" s="4" t="s">
        <v>143</v>
      </c>
      <c r="C937" s="5">
        <v>5126</v>
      </c>
    </row>
    <row r="938" ht="17.1" customHeight="1" spans="1:3">
      <c r="A938" s="114">
        <v>2130303</v>
      </c>
      <c r="B938" s="4" t="s">
        <v>145</v>
      </c>
      <c r="C938" s="5">
        <v>1673</v>
      </c>
    </row>
    <row r="939" ht="17.1" customHeight="1" spans="1:3">
      <c r="A939" s="114">
        <v>2130304</v>
      </c>
      <c r="B939" s="4" t="s">
        <v>1683</v>
      </c>
      <c r="C939" s="5">
        <v>16641</v>
      </c>
    </row>
    <row r="940" ht="17.1" customHeight="1" spans="1:3">
      <c r="A940" s="114">
        <v>2130305</v>
      </c>
      <c r="B940" s="4" t="s">
        <v>1685</v>
      </c>
      <c r="C940" s="5">
        <v>608627</v>
      </c>
    </row>
    <row r="941" ht="17.1" customHeight="1" spans="1:3">
      <c r="A941" s="114">
        <v>2130306</v>
      </c>
      <c r="B941" s="4" t="s">
        <v>1687</v>
      </c>
      <c r="C941" s="5">
        <v>19153</v>
      </c>
    </row>
    <row r="942" ht="17.1" customHeight="1" spans="1:3">
      <c r="A942" s="114">
        <v>2130307</v>
      </c>
      <c r="B942" s="4" t="s">
        <v>1689</v>
      </c>
      <c r="C942" s="5">
        <v>0</v>
      </c>
    </row>
    <row r="943" ht="17.1" customHeight="1" spans="1:3">
      <c r="A943" s="114">
        <v>2130308</v>
      </c>
      <c r="B943" s="4" t="s">
        <v>1691</v>
      </c>
      <c r="C943" s="5">
        <v>20518</v>
      </c>
    </row>
    <row r="944" ht="17.1" customHeight="1" spans="1:3">
      <c r="A944" s="114">
        <v>2130309</v>
      </c>
      <c r="B944" s="4" t="s">
        <v>1693</v>
      </c>
      <c r="C944" s="5">
        <v>1951</v>
      </c>
    </row>
    <row r="945" ht="17.1" customHeight="1" spans="1:3">
      <c r="A945" s="114">
        <v>2130310</v>
      </c>
      <c r="B945" s="4" t="s">
        <v>1695</v>
      </c>
      <c r="C945" s="5">
        <v>23197</v>
      </c>
    </row>
    <row r="946" ht="17.1" customHeight="1" spans="1:3">
      <c r="A946" s="114">
        <v>2130311</v>
      </c>
      <c r="B946" s="4" t="s">
        <v>1697</v>
      </c>
      <c r="C946" s="5">
        <v>21890</v>
      </c>
    </row>
    <row r="947" ht="17.1" customHeight="1" spans="1:3">
      <c r="A947" s="114">
        <v>2130312</v>
      </c>
      <c r="B947" s="4" t="s">
        <v>1699</v>
      </c>
      <c r="C947" s="5">
        <v>9554</v>
      </c>
    </row>
    <row r="948" ht="17.1" customHeight="1" spans="1:3">
      <c r="A948" s="114">
        <v>2130313</v>
      </c>
      <c r="B948" s="4" t="s">
        <v>1701</v>
      </c>
      <c r="C948" s="5">
        <v>9462</v>
      </c>
    </row>
    <row r="949" ht="17.1" customHeight="1" spans="1:3">
      <c r="A949" s="114">
        <v>2130314</v>
      </c>
      <c r="B949" s="4" t="s">
        <v>1703</v>
      </c>
      <c r="C949" s="5">
        <v>42820</v>
      </c>
    </row>
    <row r="950" ht="17.1" customHeight="1" spans="1:3">
      <c r="A950" s="114">
        <v>2130315</v>
      </c>
      <c r="B950" s="4" t="s">
        <v>1705</v>
      </c>
      <c r="C950" s="5">
        <v>72936</v>
      </c>
    </row>
    <row r="951" ht="17.1" customHeight="1" spans="1:3">
      <c r="A951" s="114">
        <v>2130316</v>
      </c>
      <c r="B951" s="4" t="s">
        <v>1707</v>
      </c>
      <c r="C951" s="5">
        <v>314846</v>
      </c>
    </row>
    <row r="952" ht="17.1" customHeight="1" spans="1:3">
      <c r="A952" s="114">
        <v>2130317</v>
      </c>
      <c r="B952" s="4" t="s">
        <v>1709</v>
      </c>
      <c r="C952" s="5">
        <v>17999</v>
      </c>
    </row>
    <row r="953" ht="17.1" customHeight="1" spans="1:3">
      <c r="A953" s="114">
        <v>2130318</v>
      </c>
      <c r="B953" s="4" t="s">
        <v>1711</v>
      </c>
      <c r="C953" s="5">
        <v>0</v>
      </c>
    </row>
    <row r="954" ht="17.1" customHeight="1" spans="1:3">
      <c r="A954" s="114">
        <v>2130321</v>
      </c>
      <c r="B954" s="4" t="s">
        <v>1713</v>
      </c>
      <c r="C954" s="5">
        <v>11775</v>
      </c>
    </row>
    <row r="955" ht="17.1" customHeight="1" spans="1:3">
      <c r="A955" s="114">
        <v>2130322</v>
      </c>
      <c r="B955" s="4" t="s">
        <v>1715</v>
      </c>
      <c r="C955" s="5">
        <v>59</v>
      </c>
    </row>
    <row r="956" ht="17.1" customHeight="1" spans="1:3">
      <c r="A956" s="114">
        <v>2130331</v>
      </c>
      <c r="B956" s="4" t="s">
        <v>1717</v>
      </c>
      <c r="C956" s="5">
        <v>55360</v>
      </c>
    </row>
    <row r="957" ht="17.1" customHeight="1" spans="1:3">
      <c r="A957" s="114">
        <v>2130332</v>
      </c>
      <c r="B957" s="4" t="s">
        <v>1719</v>
      </c>
      <c r="C957" s="5">
        <v>13</v>
      </c>
    </row>
    <row r="958" ht="17.1" customHeight="1" spans="1:3">
      <c r="A958" s="114">
        <v>2130333</v>
      </c>
      <c r="B958" s="4" t="s">
        <v>1660</v>
      </c>
      <c r="C958" s="5">
        <v>28</v>
      </c>
    </row>
    <row r="959" ht="17.1" customHeight="1" spans="1:3">
      <c r="A959" s="114">
        <v>2130334</v>
      </c>
      <c r="B959" s="4" t="s">
        <v>1722</v>
      </c>
      <c r="C959" s="5">
        <v>9962</v>
      </c>
    </row>
    <row r="960" ht="17.1" customHeight="1" spans="1:3">
      <c r="A960" s="114">
        <v>2130335</v>
      </c>
      <c r="B960" s="4" t="s">
        <v>1724</v>
      </c>
      <c r="C960" s="5">
        <v>166038</v>
      </c>
    </row>
    <row r="961" ht="17.1" customHeight="1" spans="1:3">
      <c r="A961" s="114">
        <v>2130399</v>
      </c>
      <c r="B961" s="4" t="s">
        <v>1726</v>
      </c>
      <c r="C961" s="5">
        <v>190232</v>
      </c>
    </row>
    <row r="962" ht="17.1" customHeight="1" spans="1:3">
      <c r="A962" s="114">
        <v>21304</v>
      </c>
      <c r="B962" s="4" t="s">
        <v>1728</v>
      </c>
      <c r="C962" s="5">
        <v>0</v>
      </c>
    </row>
    <row r="963" ht="17.1" customHeight="1" spans="1:3">
      <c r="A963" s="114">
        <v>2130401</v>
      </c>
      <c r="B963" s="4" t="s">
        <v>141</v>
      </c>
      <c r="C963" s="5">
        <v>0</v>
      </c>
    </row>
    <row r="964" ht="17.1" customHeight="1" spans="1:3">
      <c r="A964" s="114">
        <v>2130402</v>
      </c>
      <c r="B964" s="4" t="s">
        <v>143</v>
      </c>
      <c r="C964" s="5">
        <v>0</v>
      </c>
    </row>
    <row r="965" ht="17.1" customHeight="1" spans="1:3">
      <c r="A965" s="114">
        <v>2130403</v>
      </c>
      <c r="B965" s="4" t="s">
        <v>145</v>
      </c>
      <c r="C965" s="5">
        <v>0</v>
      </c>
    </row>
    <row r="966" ht="17.1" customHeight="1" spans="1:3">
      <c r="A966" s="114">
        <v>2130404</v>
      </c>
      <c r="B966" s="4" t="s">
        <v>1733</v>
      </c>
      <c r="C966" s="5">
        <v>0</v>
      </c>
    </row>
    <row r="967" ht="17.1" customHeight="1" spans="1:3">
      <c r="A967" s="114">
        <v>2130405</v>
      </c>
      <c r="B967" s="4" t="s">
        <v>1735</v>
      </c>
      <c r="C967" s="5">
        <v>0</v>
      </c>
    </row>
    <row r="968" ht="17.1" customHeight="1" spans="1:3">
      <c r="A968" s="114">
        <v>2130406</v>
      </c>
      <c r="B968" s="4" t="s">
        <v>1737</v>
      </c>
      <c r="C968" s="5">
        <v>0</v>
      </c>
    </row>
    <row r="969" ht="17.1" customHeight="1" spans="1:3">
      <c r="A969" s="114">
        <v>2130407</v>
      </c>
      <c r="B969" s="4" t="s">
        <v>1739</v>
      </c>
      <c r="C969" s="5">
        <v>0</v>
      </c>
    </row>
    <row r="970" ht="17.1" customHeight="1" spans="1:3">
      <c r="A970" s="114">
        <v>2130408</v>
      </c>
      <c r="B970" s="4" t="s">
        <v>1741</v>
      </c>
      <c r="C970" s="5">
        <v>0</v>
      </c>
    </row>
    <row r="971" ht="17.1" customHeight="1" spans="1:3">
      <c r="A971" s="114">
        <v>2130409</v>
      </c>
      <c r="B971" s="4" t="s">
        <v>1743</v>
      </c>
      <c r="C971" s="5">
        <v>0</v>
      </c>
    </row>
    <row r="972" ht="17.1" customHeight="1" spans="1:3">
      <c r="A972" s="114">
        <v>2130499</v>
      </c>
      <c r="B972" s="4" t="s">
        <v>1745</v>
      </c>
      <c r="C972" s="5">
        <v>0</v>
      </c>
    </row>
    <row r="973" ht="17.1" customHeight="1" spans="1:3">
      <c r="A973" s="114">
        <v>21305</v>
      </c>
      <c r="B973" s="4" t="s">
        <v>1747</v>
      </c>
      <c r="C973" s="5">
        <v>858300</v>
      </c>
    </row>
    <row r="974" ht="17.1" customHeight="1" spans="1:3">
      <c r="A974" s="114">
        <v>2130501</v>
      </c>
      <c r="B974" s="4" t="s">
        <v>141</v>
      </c>
      <c r="C974" s="5">
        <v>18094</v>
      </c>
    </row>
    <row r="975" ht="17.1" customHeight="1" spans="1:3">
      <c r="A975" s="114">
        <v>2130502</v>
      </c>
      <c r="B975" s="4" t="s">
        <v>143</v>
      </c>
      <c r="C975" s="5">
        <v>3283</v>
      </c>
    </row>
    <row r="976" ht="17.1" customHeight="1" spans="1:3">
      <c r="A976" s="114">
        <v>2130503</v>
      </c>
      <c r="B976" s="4" t="s">
        <v>145</v>
      </c>
      <c r="C976" s="5">
        <v>0</v>
      </c>
    </row>
    <row r="977" ht="17.1" customHeight="1" spans="1:3">
      <c r="A977" s="114">
        <v>2130504</v>
      </c>
      <c r="B977" s="4" t="s">
        <v>1752</v>
      </c>
      <c r="C977" s="5">
        <v>544004</v>
      </c>
    </row>
    <row r="978" ht="17.1" customHeight="1" spans="1:3">
      <c r="A978" s="114">
        <v>2130505</v>
      </c>
      <c r="B978" s="4" t="s">
        <v>1754</v>
      </c>
      <c r="C978" s="5">
        <v>24287</v>
      </c>
    </row>
    <row r="979" ht="17.1" customHeight="1" spans="1:3">
      <c r="A979" s="114">
        <v>2130506</v>
      </c>
      <c r="B979" s="4" t="s">
        <v>1756</v>
      </c>
      <c r="C979" s="5">
        <v>7213</v>
      </c>
    </row>
    <row r="980" ht="17.1" customHeight="1" spans="1:3">
      <c r="A980" s="114">
        <v>2130507</v>
      </c>
      <c r="B980" s="4" t="s">
        <v>1758</v>
      </c>
      <c r="C980" s="5">
        <v>55066</v>
      </c>
    </row>
    <row r="981" ht="17.1" customHeight="1" spans="1:3">
      <c r="A981" s="114">
        <v>2130508</v>
      </c>
      <c r="B981" s="4" t="s">
        <v>1760</v>
      </c>
      <c r="C981" s="5">
        <v>0</v>
      </c>
    </row>
    <row r="982" ht="17.1" customHeight="1" spans="1:3">
      <c r="A982" s="114">
        <v>2130550</v>
      </c>
      <c r="B982" s="4" t="s">
        <v>1762</v>
      </c>
      <c r="C982" s="5">
        <v>466</v>
      </c>
    </row>
    <row r="983" ht="17.1" customHeight="1" spans="1:3">
      <c r="A983" s="114">
        <v>2130599</v>
      </c>
      <c r="B983" s="4" t="s">
        <v>1764</v>
      </c>
      <c r="C983" s="5">
        <v>205887</v>
      </c>
    </row>
    <row r="984" ht="17.1" customHeight="1" spans="1:3">
      <c r="A984" s="114">
        <v>21306</v>
      </c>
      <c r="B984" s="4" t="s">
        <v>1766</v>
      </c>
      <c r="C984" s="5">
        <v>192641</v>
      </c>
    </row>
    <row r="985" ht="17.1" customHeight="1" spans="1:3">
      <c r="A985" s="114">
        <v>2130601</v>
      </c>
      <c r="B985" s="4" t="s">
        <v>862</v>
      </c>
      <c r="C985" s="5">
        <v>1571</v>
      </c>
    </row>
    <row r="986" ht="17.1" customHeight="1" spans="1:3">
      <c r="A986" s="114">
        <v>2130602</v>
      </c>
      <c r="B986" s="4" t="s">
        <v>1769</v>
      </c>
      <c r="C986" s="5">
        <v>155448</v>
      </c>
    </row>
    <row r="987" ht="17.1" customHeight="1" spans="1:3">
      <c r="A987" s="114">
        <v>2130603</v>
      </c>
      <c r="B987" s="4" t="s">
        <v>1771</v>
      </c>
      <c r="C987" s="5">
        <v>26332</v>
      </c>
    </row>
    <row r="988" ht="17.1" customHeight="1" spans="1:3">
      <c r="A988" s="114">
        <v>2130604</v>
      </c>
      <c r="B988" s="4" t="s">
        <v>1773</v>
      </c>
      <c r="C988" s="5">
        <v>348</v>
      </c>
    </row>
    <row r="989" ht="17.1" customHeight="1" spans="1:3">
      <c r="A989" s="114">
        <v>2130699</v>
      </c>
      <c r="B989" s="4" t="s">
        <v>1775</v>
      </c>
      <c r="C989" s="5">
        <v>8942</v>
      </c>
    </row>
    <row r="990" ht="17.1" customHeight="1" spans="1:3">
      <c r="A990" s="114">
        <v>21307</v>
      </c>
      <c r="B990" s="4" t="s">
        <v>1777</v>
      </c>
      <c r="C990" s="5">
        <v>646893</v>
      </c>
    </row>
    <row r="991" ht="17.1" customHeight="1" spans="1:3">
      <c r="A991" s="114">
        <v>2130701</v>
      </c>
      <c r="B991" s="4" t="s">
        <v>1779</v>
      </c>
      <c r="C991" s="5">
        <v>424096</v>
      </c>
    </row>
    <row r="992" ht="17.1" customHeight="1" spans="1:3">
      <c r="A992" s="114">
        <v>2130704</v>
      </c>
      <c r="B992" s="4" t="s">
        <v>1781</v>
      </c>
      <c r="C992" s="5">
        <v>703</v>
      </c>
    </row>
    <row r="993" ht="17.1" customHeight="1" spans="1:3">
      <c r="A993" s="114">
        <v>2130705</v>
      </c>
      <c r="B993" s="4" t="s">
        <v>1783</v>
      </c>
      <c r="C993" s="5">
        <v>190027</v>
      </c>
    </row>
    <row r="994" ht="17.1" customHeight="1" spans="1:3">
      <c r="A994" s="114">
        <v>2130706</v>
      </c>
      <c r="B994" s="4" t="s">
        <v>1785</v>
      </c>
      <c r="C994" s="5">
        <v>4900</v>
      </c>
    </row>
    <row r="995" ht="17.1" customHeight="1" spans="1:3">
      <c r="A995" s="114">
        <v>2130707</v>
      </c>
      <c r="B995" s="4" t="s">
        <v>1787</v>
      </c>
      <c r="C995" s="5">
        <v>20330</v>
      </c>
    </row>
    <row r="996" ht="17.1" customHeight="1" spans="1:3">
      <c r="A996" s="114">
        <v>2130799</v>
      </c>
      <c r="B996" s="4" t="s">
        <v>1789</v>
      </c>
      <c r="C996" s="5">
        <v>6837</v>
      </c>
    </row>
    <row r="997" ht="17.1" customHeight="1" spans="1:3">
      <c r="A997" s="114">
        <v>21308</v>
      </c>
      <c r="B997" s="4" t="s">
        <v>1791</v>
      </c>
      <c r="C997" s="5">
        <v>134617</v>
      </c>
    </row>
    <row r="998" ht="17.1" customHeight="1" spans="1:3">
      <c r="A998" s="114">
        <v>2130801</v>
      </c>
      <c r="B998" s="4" t="s">
        <v>1793</v>
      </c>
      <c r="C998" s="5">
        <v>16993</v>
      </c>
    </row>
    <row r="999" ht="17.1" customHeight="1" spans="1:3">
      <c r="A999" s="114">
        <v>2130802</v>
      </c>
      <c r="B999" s="4" t="s">
        <v>1795</v>
      </c>
      <c r="C999" s="5">
        <v>11917</v>
      </c>
    </row>
    <row r="1000" ht="17.1" customHeight="1" spans="1:3">
      <c r="A1000" s="114">
        <v>2130899</v>
      </c>
      <c r="B1000" s="4" t="s">
        <v>1797</v>
      </c>
      <c r="C1000" s="5">
        <v>105707</v>
      </c>
    </row>
    <row r="1001" ht="17.1" customHeight="1" spans="1:3">
      <c r="A1001" s="114">
        <v>21309</v>
      </c>
      <c r="B1001" s="4" t="s">
        <v>1799</v>
      </c>
      <c r="C1001" s="5">
        <v>0</v>
      </c>
    </row>
    <row r="1002" ht="17.1" customHeight="1" spans="1:3">
      <c r="A1002" s="114">
        <v>2130901</v>
      </c>
      <c r="B1002" s="4" t="s">
        <v>1801</v>
      </c>
      <c r="C1002" s="5">
        <v>0</v>
      </c>
    </row>
    <row r="1003" ht="17.1" customHeight="1" spans="1:3">
      <c r="A1003" s="114">
        <v>2130902</v>
      </c>
      <c r="B1003" s="4" t="s">
        <v>1803</v>
      </c>
      <c r="C1003" s="5">
        <v>0</v>
      </c>
    </row>
    <row r="1004" ht="17.1" customHeight="1" spans="1:3">
      <c r="A1004" s="114">
        <v>2130903</v>
      </c>
      <c r="B1004" s="4" t="s">
        <v>1805</v>
      </c>
      <c r="C1004" s="5">
        <v>0</v>
      </c>
    </row>
    <row r="1005" ht="17.1" customHeight="1" spans="1:3">
      <c r="A1005" s="114">
        <v>21399</v>
      </c>
      <c r="B1005" s="4" t="s">
        <v>1806</v>
      </c>
      <c r="C1005" s="5">
        <v>163414</v>
      </c>
    </row>
    <row r="1006" ht="17.1" customHeight="1" spans="1:3">
      <c r="A1006" s="114">
        <v>2139901</v>
      </c>
      <c r="B1006" s="4" t="s">
        <v>1807</v>
      </c>
      <c r="C1006" s="5">
        <v>30</v>
      </c>
    </row>
    <row r="1007" ht="17.1" customHeight="1" spans="1:3">
      <c r="A1007" s="114">
        <v>2139999</v>
      </c>
      <c r="B1007" s="4" t="s">
        <v>1808</v>
      </c>
      <c r="C1007" s="5">
        <v>163384</v>
      </c>
    </row>
    <row r="1008" ht="17.1" customHeight="1" spans="1:3">
      <c r="A1008" s="114">
        <v>214</v>
      </c>
      <c r="B1008" s="4" t="s">
        <v>3693</v>
      </c>
      <c r="C1008" s="5">
        <v>6040077</v>
      </c>
    </row>
    <row r="1009" ht="17.1" customHeight="1" spans="1:3">
      <c r="A1009" s="114">
        <v>21401</v>
      </c>
      <c r="B1009" s="4" t="s">
        <v>1812</v>
      </c>
      <c r="C1009" s="5">
        <v>2372592</v>
      </c>
    </row>
    <row r="1010" ht="17.1" customHeight="1" spans="1:3">
      <c r="A1010" s="114">
        <v>2140101</v>
      </c>
      <c r="B1010" s="4" t="s">
        <v>141</v>
      </c>
      <c r="C1010" s="5">
        <v>42623</v>
      </c>
    </row>
    <row r="1011" ht="17.1" customHeight="1" spans="1:3">
      <c r="A1011" s="114">
        <v>2140102</v>
      </c>
      <c r="B1011" s="4" t="s">
        <v>143</v>
      </c>
      <c r="C1011" s="5">
        <v>6861</v>
      </c>
    </row>
    <row r="1012" ht="17.1" customHeight="1" spans="1:3">
      <c r="A1012" s="114">
        <v>2140103</v>
      </c>
      <c r="B1012" s="4" t="s">
        <v>145</v>
      </c>
      <c r="C1012" s="5">
        <v>902</v>
      </c>
    </row>
    <row r="1013" ht="17.1" customHeight="1" spans="1:3">
      <c r="A1013" s="114">
        <v>2140104</v>
      </c>
      <c r="B1013" s="4" t="s">
        <v>1817</v>
      </c>
      <c r="C1013" s="5">
        <v>738382</v>
      </c>
    </row>
    <row r="1014" ht="17.1" customHeight="1" spans="1:3">
      <c r="A1014" s="114">
        <v>2140105</v>
      </c>
      <c r="B1014" s="4" t="s">
        <v>1819</v>
      </c>
      <c r="C1014" s="5">
        <v>244768</v>
      </c>
    </row>
    <row r="1015" ht="17.1" customHeight="1" spans="1:3">
      <c r="A1015" s="114">
        <v>2140106</v>
      </c>
      <c r="B1015" s="4" t="s">
        <v>1821</v>
      </c>
      <c r="C1015" s="5">
        <v>429133</v>
      </c>
    </row>
    <row r="1016" ht="17.1" customHeight="1" spans="1:3">
      <c r="A1016" s="114">
        <v>2140107</v>
      </c>
      <c r="B1016" s="4" t="s">
        <v>1823</v>
      </c>
      <c r="C1016" s="5">
        <v>13507</v>
      </c>
    </row>
    <row r="1017" ht="17.1" customHeight="1" spans="1:3">
      <c r="A1017" s="114">
        <v>2140108</v>
      </c>
      <c r="B1017" s="4" t="s">
        <v>1825</v>
      </c>
      <c r="C1017" s="5">
        <v>49403</v>
      </c>
    </row>
    <row r="1018" ht="17.1" customHeight="1" spans="1:3">
      <c r="A1018" s="114">
        <v>2140109</v>
      </c>
      <c r="B1018" s="4" t="s">
        <v>1827</v>
      </c>
      <c r="C1018" s="5">
        <v>843</v>
      </c>
    </row>
    <row r="1019" ht="17.1" customHeight="1" spans="1:3">
      <c r="A1019" s="114">
        <v>2140110</v>
      </c>
      <c r="B1019" s="4" t="s">
        <v>1829</v>
      </c>
      <c r="C1019" s="5">
        <v>8279</v>
      </c>
    </row>
    <row r="1020" ht="17.1" customHeight="1" spans="1:3">
      <c r="A1020" s="114">
        <v>2140111</v>
      </c>
      <c r="B1020" s="4" t="s">
        <v>1831</v>
      </c>
      <c r="C1020" s="5">
        <v>47313</v>
      </c>
    </row>
    <row r="1021" ht="17.1" customHeight="1" spans="1:3">
      <c r="A1021" s="114">
        <v>2140112</v>
      </c>
      <c r="B1021" s="4" t="s">
        <v>1833</v>
      </c>
      <c r="C1021" s="5">
        <v>67387</v>
      </c>
    </row>
    <row r="1022" ht="17.1" customHeight="1" spans="1:3">
      <c r="A1022" s="114">
        <v>2140113</v>
      </c>
      <c r="B1022" s="4" t="s">
        <v>1835</v>
      </c>
      <c r="C1022" s="5">
        <v>714</v>
      </c>
    </row>
    <row r="1023" ht="17.1" customHeight="1" spans="1:3">
      <c r="A1023" s="114">
        <v>2140114</v>
      </c>
      <c r="B1023" s="4" t="s">
        <v>1837</v>
      </c>
      <c r="C1023" s="5">
        <v>81</v>
      </c>
    </row>
    <row r="1024" ht="17.1" customHeight="1" spans="1:3">
      <c r="A1024" s="114">
        <v>2140122</v>
      </c>
      <c r="B1024" s="4" t="s">
        <v>1839</v>
      </c>
      <c r="C1024" s="5">
        <v>6669</v>
      </c>
    </row>
    <row r="1025" ht="17.1" customHeight="1" spans="1:3">
      <c r="A1025" s="114">
        <v>2140123</v>
      </c>
      <c r="B1025" s="4" t="s">
        <v>1841</v>
      </c>
      <c r="C1025" s="5">
        <v>1208</v>
      </c>
    </row>
    <row r="1026" ht="17.1" customHeight="1" spans="1:3">
      <c r="A1026" s="114">
        <v>2140124</v>
      </c>
      <c r="B1026" s="4" t="s">
        <v>1843</v>
      </c>
      <c r="C1026" s="5">
        <v>0</v>
      </c>
    </row>
    <row r="1027" ht="17.1" customHeight="1" spans="1:3">
      <c r="A1027" s="114">
        <v>2140125</v>
      </c>
      <c r="B1027" s="4" t="s">
        <v>1845</v>
      </c>
      <c r="C1027" s="5">
        <v>0</v>
      </c>
    </row>
    <row r="1028" ht="17.1" customHeight="1" spans="1:3">
      <c r="A1028" s="114">
        <v>2140126</v>
      </c>
      <c r="B1028" s="4" t="s">
        <v>1847</v>
      </c>
      <c r="C1028" s="5">
        <v>576</v>
      </c>
    </row>
    <row r="1029" ht="17.1" customHeight="1" spans="1:3">
      <c r="A1029" s="114">
        <v>2140127</v>
      </c>
      <c r="B1029" s="4" t="s">
        <v>1849</v>
      </c>
      <c r="C1029" s="5">
        <v>0</v>
      </c>
    </row>
    <row r="1030" ht="17.1" customHeight="1" spans="1:3">
      <c r="A1030" s="114">
        <v>2140128</v>
      </c>
      <c r="B1030" s="4" t="s">
        <v>1851</v>
      </c>
      <c r="C1030" s="5">
        <v>0</v>
      </c>
    </row>
    <row r="1031" ht="17.1" customHeight="1" spans="1:3">
      <c r="A1031" s="114">
        <v>2140129</v>
      </c>
      <c r="B1031" s="4" t="s">
        <v>1853</v>
      </c>
      <c r="C1031" s="5">
        <v>55</v>
      </c>
    </row>
    <row r="1032" ht="17.1" customHeight="1" spans="1:3">
      <c r="A1032" s="114">
        <v>2140130</v>
      </c>
      <c r="B1032" s="4" t="s">
        <v>1855</v>
      </c>
      <c r="C1032" s="5">
        <v>0</v>
      </c>
    </row>
    <row r="1033" ht="17.1" customHeight="1" spans="1:3">
      <c r="A1033" s="114">
        <v>2140131</v>
      </c>
      <c r="B1033" s="4" t="s">
        <v>1857</v>
      </c>
      <c r="C1033" s="5">
        <v>1251</v>
      </c>
    </row>
    <row r="1034" ht="17.1" customHeight="1" spans="1:3">
      <c r="A1034" s="114">
        <v>2140133</v>
      </c>
      <c r="B1034" s="4" t="s">
        <v>1859</v>
      </c>
      <c r="C1034" s="5">
        <v>0</v>
      </c>
    </row>
    <row r="1035" ht="17.1" customHeight="1" spans="1:3">
      <c r="A1035" s="114">
        <v>2140136</v>
      </c>
      <c r="B1035" s="4" t="s">
        <v>1861</v>
      </c>
      <c r="C1035" s="5">
        <v>79</v>
      </c>
    </row>
    <row r="1036" ht="17.1" customHeight="1" spans="1:3">
      <c r="A1036" s="114">
        <v>2140138</v>
      </c>
      <c r="B1036" s="4" t="s">
        <v>1863</v>
      </c>
      <c r="C1036" s="5">
        <v>34390</v>
      </c>
    </row>
    <row r="1037" ht="17.1" customHeight="1" spans="1:3">
      <c r="A1037" s="114">
        <v>2140139</v>
      </c>
      <c r="B1037" s="4" t="s">
        <v>1865</v>
      </c>
      <c r="C1037" s="5">
        <v>431113</v>
      </c>
    </row>
    <row r="1038" ht="17.1" customHeight="1" spans="1:3">
      <c r="A1038" s="114">
        <v>2140199</v>
      </c>
      <c r="B1038" s="4" t="s">
        <v>1867</v>
      </c>
      <c r="C1038" s="5">
        <v>247055</v>
      </c>
    </row>
    <row r="1039" ht="17.1" customHeight="1" spans="1:3">
      <c r="A1039" s="114">
        <v>21402</v>
      </c>
      <c r="B1039" s="4" t="s">
        <v>1869</v>
      </c>
      <c r="C1039" s="5">
        <v>522634</v>
      </c>
    </row>
    <row r="1040" ht="17.1" customHeight="1" spans="1:3">
      <c r="A1040" s="114">
        <v>2140201</v>
      </c>
      <c r="B1040" s="4" t="s">
        <v>141</v>
      </c>
      <c r="C1040" s="5">
        <v>94</v>
      </c>
    </row>
    <row r="1041" ht="17.1" customHeight="1" spans="1:3">
      <c r="A1041" s="114">
        <v>2140202</v>
      </c>
      <c r="B1041" s="4" t="s">
        <v>143</v>
      </c>
      <c r="C1041" s="5">
        <v>35</v>
      </c>
    </row>
    <row r="1042" ht="17.1" customHeight="1" spans="1:3">
      <c r="A1042" s="114">
        <v>2140203</v>
      </c>
      <c r="B1042" s="4" t="s">
        <v>145</v>
      </c>
      <c r="C1042" s="5">
        <v>0</v>
      </c>
    </row>
    <row r="1043" ht="17.1" customHeight="1" spans="1:3">
      <c r="A1043" s="114">
        <v>2140204</v>
      </c>
      <c r="B1043" s="4" t="s">
        <v>1874</v>
      </c>
      <c r="C1043" s="5">
        <v>477899</v>
      </c>
    </row>
    <row r="1044" ht="17.1" customHeight="1" spans="1:3">
      <c r="A1044" s="114">
        <v>2140205</v>
      </c>
      <c r="B1044" s="4" t="s">
        <v>1876</v>
      </c>
      <c r="C1044" s="5">
        <v>11052</v>
      </c>
    </row>
    <row r="1045" ht="17.1" customHeight="1" spans="1:3">
      <c r="A1045" s="114">
        <v>2140206</v>
      </c>
      <c r="B1045" s="4" t="s">
        <v>1878</v>
      </c>
      <c r="C1045" s="5">
        <v>1580</v>
      </c>
    </row>
    <row r="1046" ht="17.1" customHeight="1" spans="1:3">
      <c r="A1046" s="114">
        <v>2140207</v>
      </c>
      <c r="B1046" s="4" t="s">
        <v>1880</v>
      </c>
      <c r="C1046" s="5">
        <v>0</v>
      </c>
    </row>
    <row r="1047" ht="17.1" customHeight="1" spans="1:3">
      <c r="A1047" s="114">
        <v>2140208</v>
      </c>
      <c r="B1047" s="4" t="s">
        <v>1882</v>
      </c>
      <c r="C1047" s="5">
        <v>0</v>
      </c>
    </row>
    <row r="1048" ht="17.1" customHeight="1" spans="1:3">
      <c r="A1048" s="114">
        <v>2140299</v>
      </c>
      <c r="B1048" s="4" t="s">
        <v>1884</v>
      </c>
      <c r="C1048" s="5">
        <v>31974</v>
      </c>
    </row>
    <row r="1049" ht="17.1" customHeight="1" spans="1:3">
      <c r="A1049" s="114">
        <v>21403</v>
      </c>
      <c r="B1049" s="4" t="s">
        <v>1886</v>
      </c>
      <c r="C1049" s="5">
        <v>43906</v>
      </c>
    </row>
    <row r="1050" ht="17.1" customHeight="1" spans="1:3">
      <c r="A1050" s="114">
        <v>2140301</v>
      </c>
      <c r="B1050" s="4" t="s">
        <v>141</v>
      </c>
      <c r="C1050" s="5">
        <v>165</v>
      </c>
    </row>
    <row r="1051" ht="17.1" customHeight="1" spans="1:3">
      <c r="A1051" s="114">
        <v>2140302</v>
      </c>
      <c r="B1051" s="4" t="s">
        <v>143</v>
      </c>
      <c r="C1051" s="5">
        <v>240</v>
      </c>
    </row>
    <row r="1052" ht="17.1" customHeight="1" spans="1:3">
      <c r="A1052" s="114">
        <v>2140303</v>
      </c>
      <c r="B1052" s="4" t="s">
        <v>145</v>
      </c>
      <c r="C1052" s="5">
        <v>0</v>
      </c>
    </row>
    <row r="1053" ht="17.1" customHeight="1" spans="1:3">
      <c r="A1053" s="114">
        <v>2140304</v>
      </c>
      <c r="B1053" s="4" t="s">
        <v>1891</v>
      </c>
      <c r="C1053" s="5">
        <v>37905</v>
      </c>
    </row>
    <row r="1054" ht="17.1" customHeight="1" spans="1:3">
      <c r="A1054" s="114">
        <v>2140305</v>
      </c>
      <c r="B1054" s="4" t="s">
        <v>1893</v>
      </c>
      <c r="C1054" s="5">
        <v>0</v>
      </c>
    </row>
    <row r="1055" ht="17.1" customHeight="1" spans="1:3">
      <c r="A1055" s="114">
        <v>2140306</v>
      </c>
      <c r="B1055" s="4" t="s">
        <v>1895</v>
      </c>
      <c r="C1055" s="5">
        <v>0</v>
      </c>
    </row>
    <row r="1056" ht="17.1" customHeight="1" spans="1:3">
      <c r="A1056" s="114">
        <v>2140307</v>
      </c>
      <c r="B1056" s="4" t="s">
        <v>1897</v>
      </c>
      <c r="C1056" s="5">
        <v>120</v>
      </c>
    </row>
    <row r="1057" ht="17.1" customHeight="1" spans="1:3">
      <c r="A1057" s="114">
        <v>2140308</v>
      </c>
      <c r="B1057" s="4" t="s">
        <v>1899</v>
      </c>
      <c r="C1057" s="5">
        <v>0</v>
      </c>
    </row>
    <row r="1058" ht="17.1" customHeight="1" spans="1:3">
      <c r="A1058" s="114">
        <v>2140399</v>
      </c>
      <c r="B1058" s="4" t="s">
        <v>1901</v>
      </c>
      <c r="C1058" s="5">
        <v>5476</v>
      </c>
    </row>
    <row r="1059" ht="17.1" customHeight="1" spans="1:3">
      <c r="A1059" s="114">
        <v>21404</v>
      </c>
      <c r="B1059" s="4" t="s">
        <v>1903</v>
      </c>
      <c r="C1059" s="5">
        <v>135558</v>
      </c>
    </row>
    <row r="1060" ht="17.1" customHeight="1" spans="1:3">
      <c r="A1060" s="114">
        <v>2140401</v>
      </c>
      <c r="B1060" s="4" t="s">
        <v>1905</v>
      </c>
      <c r="C1060" s="5">
        <v>57216</v>
      </c>
    </row>
    <row r="1061" ht="17.1" customHeight="1" spans="1:3">
      <c r="A1061" s="114">
        <v>2140402</v>
      </c>
      <c r="B1061" s="4" t="s">
        <v>1907</v>
      </c>
      <c r="C1061" s="5">
        <v>42305</v>
      </c>
    </row>
    <row r="1062" ht="17.1" customHeight="1" spans="1:3">
      <c r="A1062" s="114">
        <v>2140403</v>
      </c>
      <c r="B1062" s="4" t="s">
        <v>1909</v>
      </c>
      <c r="C1062" s="5">
        <v>35354</v>
      </c>
    </row>
    <row r="1063" ht="17.1" customHeight="1" spans="1:3">
      <c r="A1063" s="114">
        <v>2140499</v>
      </c>
      <c r="B1063" s="4" t="s">
        <v>1911</v>
      </c>
      <c r="C1063" s="5">
        <v>683</v>
      </c>
    </row>
    <row r="1064" ht="17.1" customHeight="1" spans="1:3">
      <c r="A1064" s="114">
        <v>21405</v>
      </c>
      <c r="B1064" s="4" t="s">
        <v>1913</v>
      </c>
      <c r="C1064" s="5">
        <v>475</v>
      </c>
    </row>
    <row r="1065" ht="17.1" customHeight="1" spans="1:3">
      <c r="A1065" s="114">
        <v>2140501</v>
      </c>
      <c r="B1065" s="4" t="s">
        <v>141</v>
      </c>
      <c r="C1065" s="5">
        <v>7</v>
      </c>
    </row>
    <row r="1066" ht="17.1" customHeight="1" spans="1:3">
      <c r="A1066" s="114">
        <v>2140502</v>
      </c>
      <c r="B1066" s="4" t="s">
        <v>143</v>
      </c>
      <c r="C1066" s="5">
        <v>0</v>
      </c>
    </row>
    <row r="1067" ht="17.1" customHeight="1" spans="1:3">
      <c r="A1067" s="114">
        <v>2140503</v>
      </c>
      <c r="B1067" s="4" t="s">
        <v>145</v>
      </c>
      <c r="C1067" s="5">
        <v>0</v>
      </c>
    </row>
    <row r="1068" ht="17.1" customHeight="1" spans="1:3">
      <c r="A1068" s="114">
        <v>2140504</v>
      </c>
      <c r="B1068" s="4" t="s">
        <v>1882</v>
      </c>
      <c r="C1068" s="5">
        <v>41</v>
      </c>
    </row>
    <row r="1069" ht="17.1" customHeight="1" spans="1:3">
      <c r="A1069" s="114">
        <v>2140505</v>
      </c>
      <c r="B1069" s="4" t="s">
        <v>1919</v>
      </c>
      <c r="C1069" s="5">
        <v>350</v>
      </c>
    </row>
    <row r="1070" ht="17.1" customHeight="1" spans="1:3">
      <c r="A1070" s="114">
        <v>2140599</v>
      </c>
      <c r="B1070" s="4" t="s">
        <v>1921</v>
      </c>
      <c r="C1070" s="5">
        <v>77</v>
      </c>
    </row>
    <row r="1071" ht="17.1" customHeight="1" spans="1:3">
      <c r="A1071" s="114">
        <v>21406</v>
      </c>
      <c r="B1071" s="4" t="s">
        <v>1923</v>
      </c>
      <c r="C1071" s="5">
        <v>2762691</v>
      </c>
    </row>
    <row r="1072" ht="17.1" customHeight="1" spans="1:3">
      <c r="A1072" s="114">
        <v>2140601</v>
      </c>
      <c r="B1072" s="4" t="s">
        <v>1925</v>
      </c>
      <c r="C1072" s="5">
        <v>1632835</v>
      </c>
    </row>
    <row r="1073" ht="17.1" customHeight="1" spans="1:3">
      <c r="A1073" s="114">
        <v>2140602</v>
      </c>
      <c r="B1073" s="4" t="s">
        <v>1927</v>
      </c>
      <c r="C1073" s="5">
        <v>1053446</v>
      </c>
    </row>
    <row r="1074" ht="17.1" customHeight="1" spans="1:3">
      <c r="A1074" s="114">
        <v>2140603</v>
      </c>
      <c r="B1074" s="4" t="s">
        <v>1929</v>
      </c>
      <c r="C1074" s="5">
        <v>64</v>
      </c>
    </row>
    <row r="1075" ht="17.1" customHeight="1" spans="1:3">
      <c r="A1075" s="114">
        <v>2140699</v>
      </c>
      <c r="B1075" s="4" t="s">
        <v>1931</v>
      </c>
      <c r="C1075" s="5">
        <v>76346</v>
      </c>
    </row>
    <row r="1076" ht="17.1" customHeight="1" spans="1:3">
      <c r="A1076" s="114">
        <v>21499</v>
      </c>
      <c r="B1076" s="4" t="s">
        <v>1933</v>
      </c>
      <c r="C1076" s="5">
        <v>202221</v>
      </c>
    </row>
    <row r="1077" ht="17.1" customHeight="1" spans="1:3">
      <c r="A1077" s="114">
        <v>2149901</v>
      </c>
      <c r="B1077" s="4" t="s">
        <v>1935</v>
      </c>
      <c r="C1077" s="5">
        <v>2841</v>
      </c>
    </row>
    <row r="1078" ht="17.1" customHeight="1" spans="1:3">
      <c r="A1078" s="114">
        <v>2149999</v>
      </c>
      <c r="B1078" s="4" t="s">
        <v>1937</v>
      </c>
      <c r="C1078" s="5">
        <v>199380</v>
      </c>
    </row>
    <row r="1079" ht="17.1" customHeight="1" spans="1:3">
      <c r="A1079" s="114">
        <v>215</v>
      </c>
      <c r="B1079" s="4" t="s">
        <v>3694</v>
      </c>
      <c r="C1079" s="5">
        <v>1101852</v>
      </c>
    </row>
    <row r="1080" ht="17.1" customHeight="1" spans="1:3">
      <c r="A1080" s="114">
        <v>21501</v>
      </c>
      <c r="B1080" s="4" t="s">
        <v>1941</v>
      </c>
      <c r="C1080" s="5">
        <v>46828</v>
      </c>
    </row>
    <row r="1081" ht="17.1" customHeight="1" spans="1:3">
      <c r="A1081" s="114">
        <v>2150101</v>
      </c>
      <c r="B1081" s="4" t="s">
        <v>141</v>
      </c>
      <c r="C1081" s="5">
        <v>7928</v>
      </c>
    </row>
    <row r="1082" ht="17.1" customHeight="1" spans="1:3">
      <c r="A1082" s="114">
        <v>2150102</v>
      </c>
      <c r="B1082" s="4" t="s">
        <v>143</v>
      </c>
      <c r="C1082" s="5">
        <v>1421</v>
      </c>
    </row>
    <row r="1083" ht="17.1" customHeight="1" spans="1:3">
      <c r="A1083" s="114">
        <v>2150103</v>
      </c>
      <c r="B1083" s="4" t="s">
        <v>145</v>
      </c>
      <c r="C1083" s="5">
        <v>0</v>
      </c>
    </row>
    <row r="1084" ht="17.1" customHeight="1" spans="1:3">
      <c r="A1084" s="114">
        <v>2150104</v>
      </c>
      <c r="B1084" s="4" t="s">
        <v>1946</v>
      </c>
      <c r="C1084" s="5">
        <v>2225</v>
      </c>
    </row>
    <row r="1085" ht="17.1" customHeight="1" spans="1:3">
      <c r="A1085" s="114">
        <v>2150105</v>
      </c>
      <c r="B1085" s="4" t="s">
        <v>1948</v>
      </c>
      <c r="C1085" s="5">
        <v>0</v>
      </c>
    </row>
    <row r="1086" ht="17.1" customHeight="1" spans="1:3">
      <c r="A1086" s="114">
        <v>2150106</v>
      </c>
      <c r="B1086" s="4" t="s">
        <v>1950</v>
      </c>
      <c r="C1086" s="5">
        <v>10</v>
      </c>
    </row>
    <row r="1087" ht="17.1" customHeight="1" spans="1:3">
      <c r="A1087" s="114">
        <v>2150107</v>
      </c>
      <c r="B1087" s="4" t="s">
        <v>1952</v>
      </c>
      <c r="C1087" s="5">
        <v>10823</v>
      </c>
    </row>
    <row r="1088" ht="17.1" customHeight="1" spans="1:3">
      <c r="A1088" s="114">
        <v>2150108</v>
      </c>
      <c r="B1088" s="4" t="s">
        <v>1954</v>
      </c>
      <c r="C1088" s="5">
        <v>0</v>
      </c>
    </row>
    <row r="1089" ht="17.1" customHeight="1" spans="1:3">
      <c r="A1089" s="114">
        <v>2150199</v>
      </c>
      <c r="B1089" s="4" t="s">
        <v>1956</v>
      </c>
      <c r="C1089" s="5">
        <v>24421</v>
      </c>
    </row>
    <row r="1090" ht="17.1" customHeight="1" spans="1:3">
      <c r="A1090" s="114">
        <v>21502</v>
      </c>
      <c r="B1090" s="4" t="s">
        <v>1958</v>
      </c>
      <c r="C1090" s="5">
        <v>48467</v>
      </c>
    </row>
    <row r="1091" ht="17.1" customHeight="1" spans="1:3">
      <c r="A1091" s="114">
        <v>2150201</v>
      </c>
      <c r="B1091" s="4" t="s">
        <v>141</v>
      </c>
      <c r="C1091" s="5">
        <v>2051</v>
      </c>
    </row>
    <row r="1092" ht="17.1" customHeight="1" spans="1:3">
      <c r="A1092" s="114">
        <v>2150202</v>
      </c>
      <c r="B1092" s="4" t="s">
        <v>143</v>
      </c>
      <c r="C1092" s="5">
        <v>191</v>
      </c>
    </row>
    <row r="1093" ht="17.1" customHeight="1" spans="1:3">
      <c r="A1093" s="114">
        <v>2150203</v>
      </c>
      <c r="B1093" s="4" t="s">
        <v>145</v>
      </c>
      <c r="C1093" s="5">
        <v>74</v>
      </c>
    </row>
    <row r="1094" ht="17.1" customHeight="1" spans="1:3">
      <c r="A1094" s="114">
        <v>2150204</v>
      </c>
      <c r="B1094" s="4" t="s">
        <v>1963</v>
      </c>
      <c r="C1094" s="5">
        <v>110</v>
      </c>
    </row>
    <row r="1095" ht="17.1" customHeight="1" spans="1:3">
      <c r="A1095" s="114">
        <v>2150205</v>
      </c>
      <c r="B1095" s="4" t="s">
        <v>1965</v>
      </c>
      <c r="C1095" s="5">
        <v>8250</v>
      </c>
    </row>
    <row r="1096" ht="17.1" customHeight="1" spans="1:3">
      <c r="A1096" s="114">
        <v>2150206</v>
      </c>
      <c r="B1096" s="4" t="s">
        <v>1967</v>
      </c>
      <c r="C1096" s="5">
        <v>0</v>
      </c>
    </row>
    <row r="1097" ht="17.1" customHeight="1" spans="1:3">
      <c r="A1097" s="114">
        <v>2150207</v>
      </c>
      <c r="B1097" s="4" t="s">
        <v>1969</v>
      </c>
      <c r="C1097" s="5">
        <v>640</v>
      </c>
    </row>
    <row r="1098" ht="17.1" customHeight="1" spans="1:3">
      <c r="A1098" s="114">
        <v>2150208</v>
      </c>
      <c r="B1098" s="4" t="s">
        <v>1971</v>
      </c>
      <c r="C1098" s="5">
        <v>6674</v>
      </c>
    </row>
    <row r="1099" ht="17.1" customHeight="1" spans="1:3">
      <c r="A1099" s="114">
        <v>2150209</v>
      </c>
      <c r="B1099" s="4" t="s">
        <v>1973</v>
      </c>
      <c r="C1099" s="5">
        <v>0</v>
      </c>
    </row>
    <row r="1100" ht="17.1" customHeight="1" spans="1:3">
      <c r="A1100" s="114">
        <v>2150210</v>
      </c>
      <c r="B1100" s="4" t="s">
        <v>1975</v>
      </c>
      <c r="C1100" s="5">
        <v>0</v>
      </c>
    </row>
    <row r="1101" ht="17.1" customHeight="1" spans="1:3">
      <c r="A1101" s="114">
        <v>2150212</v>
      </c>
      <c r="B1101" s="4" t="s">
        <v>1977</v>
      </c>
      <c r="C1101" s="5">
        <v>0</v>
      </c>
    </row>
    <row r="1102" ht="17.1" customHeight="1" spans="1:3">
      <c r="A1102" s="114">
        <v>2150213</v>
      </c>
      <c r="B1102" s="4" t="s">
        <v>1979</v>
      </c>
      <c r="C1102" s="5">
        <v>0</v>
      </c>
    </row>
    <row r="1103" ht="17.1" customHeight="1" spans="1:3">
      <c r="A1103" s="114">
        <v>2150214</v>
      </c>
      <c r="B1103" s="4" t="s">
        <v>1981</v>
      </c>
      <c r="C1103" s="5">
        <v>0</v>
      </c>
    </row>
    <row r="1104" ht="17.1" customHeight="1" spans="1:3">
      <c r="A1104" s="114">
        <v>2150215</v>
      </c>
      <c r="B1104" s="4" t="s">
        <v>1983</v>
      </c>
      <c r="C1104" s="5">
        <v>412</v>
      </c>
    </row>
    <row r="1105" ht="17.1" customHeight="1" spans="1:3">
      <c r="A1105" s="114">
        <v>2150299</v>
      </c>
      <c r="B1105" s="4" t="s">
        <v>1985</v>
      </c>
      <c r="C1105" s="5">
        <v>30065</v>
      </c>
    </row>
    <row r="1106" ht="17.1" customHeight="1" spans="1:3">
      <c r="A1106" s="114">
        <v>21503</v>
      </c>
      <c r="B1106" s="4" t="s">
        <v>1987</v>
      </c>
      <c r="C1106" s="5">
        <v>90</v>
      </c>
    </row>
    <row r="1107" ht="17.1" customHeight="1" spans="1:3">
      <c r="A1107" s="114">
        <v>2150301</v>
      </c>
      <c r="B1107" s="4" t="s">
        <v>141</v>
      </c>
      <c r="C1107" s="5">
        <v>60</v>
      </c>
    </row>
    <row r="1108" ht="17.1" customHeight="1" spans="1:3">
      <c r="A1108" s="114">
        <v>2150302</v>
      </c>
      <c r="B1108" s="4" t="s">
        <v>143</v>
      </c>
      <c r="C1108" s="5">
        <v>0</v>
      </c>
    </row>
    <row r="1109" ht="17.1" customHeight="1" spans="1:3">
      <c r="A1109" s="114">
        <v>2150303</v>
      </c>
      <c r="B1109" s="4" t="s">
        <v>145</v>
      </c>
      <c r="C1109" s="5">
        <v>30</v>
      </c>
    </row>
    <row r="1110" ht="17.1" customHeight="1" spans="1:3">
      <c r="A1110" s="114">
        <v>2150399</v>
      </c>
      <c r="B1110" s="4" t="s">
        <v>1992</v>
      </c>
      <c r="C1110" s="5">
        <v>0</v>
      </c>
    </row>
    <row r="1111" ht="17.1" customHeight="1" spans="1:3">
      <c r="A1111" s="114">
        <v>21505</v>
      </c>
      <c r="B1111" s="4" t="s">
        <v>1994</v>
      </c>
      <c r="C1111" s="5">
        <v>198316</v>
      </c>
    </row>
    <row r="1112" ht="17.1" customHeight="1" spans="1:3">
      <c r="A1112" s="114">
        <v>2150501</v>
      </c>
      <c r="B1112" s="4" t="s">
        <v>141</v>
      </c>
      <c r="C1112" s="5">
        <v>15949</v>
      </c>
    </row>
    <row r="1113" ht="17.1" customHeight="1" spans="1:3">
      <c r="A1113" s="114">
        <v>2150502</v>
      </c>
      <c r="B1113" s="4" t="s">
        <v>143</v>
      </c>
      <c r="C1113" s="5">
        <v>2214</v>
      </c>
    </row>
    <row r="1114" ht="17.1" customHeight="1" spans="1:3">
      <c r="A1114" s="114">
        <v>2150503</v>
      </c>
      <c r="B1114" s="4" t="s">
        <v>145</v>
      </c>
      <c r="C1114" s="5">
        <v>330</v>
      </c>
    </row>
    <row r="1115" ht="17.1" customHeight="1" spans="1:3">
      <c r="A1115" s="114">
        <v>2150505</v>
      </c>
      <c r="B1115" s="4" t="s">
        <v>1999</v>
      </c>
      <c r="C1115" s="5">
        <v>0</v>
      </c>
    </row>
    <row r="1116" ht="17.1" customHeight="1" spans="1:3">
      <c r="A1116" s="114">
        <v>2150506</v>
      </c>
      <c r="B1116" s="4" t="s">
        <v>2001</v>
      </c>
      <c r="C1116" s="5">
        <v>291</v>
      </c>
    </row>
    <row r="1117" ht="17.1" customHeight="1" spans="1:3">
      <c r="A1117" s="114">
        <v>2150507</v>
      </c>
      <c r="B1117" s="4" t="s">
        <v>2003</v>
      </c>
      <c r="C1117" s="5">
        <v>1395</v>
      </c>
    </row>
    <row r="1118" ht="17.1" customHeight="1" spans="1:3">
      <c r="A1118" s="114">
        <v>2150508</v>
      </c>
      <c r="B1118" s="4" t="s">
        <v>2005</v>
      </c>
      <c r="C1118" s="5">
        <v>258</v>
      </c>
    </row>
    <row r="1119" ht="17.1" customHeight="1" spans="1:3">
      <c r="A1119" s="114">
        <v>2150509</v>
      </c>
      <c r="B1119" s="4" t="s">
        <v>2007</v>
      </c>
      <c r="C1119" s="5">
        <v>0</v>
      </c>
    </row>
    <row r="1120" ht="17.1" customHeight="1" spans="1:3">
      <c r="A1120" s="114">
        <v>2150510</v>
      </c>
      <c r="B1120" s="4" t="s">
        <v>2009</v>
      </c>
      <c r="C1120" s="5">
        <v>161611</v>
      </c>
    </row>
    <row r="1121" ht="17.1" customHeight="1" spans="1:3">
      <c r="A1121" s="114">
        <v>2150511</v>
      </c>
      <c r="B1121" s="4" t="s">
        <v>2011</v>
      </c>
      <c r="C1121" s="5">
        <v>2986</v>
      </c>
    </row>
    <row r="1122" ht="17.1" customHeight="1" spans="1:3">
      <c r="A1122" s="114">
        <v>2150513</v>
      </c>
      <c r="B1122" s="4" t="s">
        <v>1882</v>
      </c>
      <c r="C1122" s="5">
        <v>2</v>
      </c>
    </row>
    <row r="1123" ht="17.1" customHeight="1" spans="1:3">
      <c r="A1123" s="114">
        <v>2150515</v>
      </c>
      <c r="B1123" s="4" t="s">
        <v>2014</v>
      </c>
      <c r="C1123" s="5">
        <v>0</v>
      </c>
    </row>
    <row r="1124" ht="17.1" customHeight="1" spans="1:3">
      <c r="A1124" s="114">
        <v>2150599</v>
      </c>
      <c r="B1124" s="4" t="s">
        <v>2016</v>
      </c>
      <c r="C1124" s="5">
        <v>13280</v>
      </c>
    </row>
    <row r="1125" ht="17.1" customHeight="1" spans="1:3">
      <c r="A1125" s="114">
        <v>21506</v>
      </c>
      <c r="B1125" s="4" t="s">
        <v>2018</v>
      </c>
      <c r="C1125" s="5">
        <v>95048</v>
      </c>
    </row>
    <row r="1126" ht="17.1" customHeight="1" spans="1:3">
      <c r="A1126" s="114">
        <v>2150601</v>
      </c>
      <c r="B1126" s="4" t="s">
        <v>141</v>
      </c>
      <c r="C1126" s="5">
        <v>26908</v>
      </c>
    </row>
    <row r="1127" ht="17.1" customHeight="1" spans="1:3">
      <c r="A1127" s="114">
        <v>2150602</v>
      </c>
      <c r="B1127" s="4" t="s">
        <v>143</v>
      </c>
      <c r="C1127" s="5">
        <v>4825</v>
      </c>
    </row>
    <row r="1128" ht="17.1" customHeight="1" spans="1:3">
      <c r="A1128" s="114">
        <v>2150603</v>
      </c>
      <c r="B1128" s="4" t="s">
        <v>145</v>
      </c>
      <c r="C1128" s="5">
        <v>309</v>
      </c>
    </row>
    <row r="1129" ht="17.1" customHeight="1" spans="1:3">
      <c r="A1129" s="114">
        <v>2150604</v>
      </c>
      <c r="B1129" s="4" t="s">
        <v>3761</v>
      </c>
      <c r="C1129" s="5">
        <v>0</v>
      </c>
    </row>
    <row r="1130" ht="17.1" customHeight="1" spans="1:3">
      <c r="A1130" s="114">
        <v>2150605</v>
      </c>
      <c r="B1130" s="4" t="s">
        <v>2023</v>
      </c>
      <c r="C1130" s="5">
        <v>12908</v>
      </c>
    </row>
    <row r="1131" ht="17.1" customHeight="1" spans="1:3">
      <c r="A1131" s="114">
        <v>2150606</v>
      </c>
      <c r="B1131" s="4" t="s">
        <v>2025</v>
      </c>
      <c r="C1131" s="5">
        <v>1986</v>
      </c>
    </row>
    <row r="1132" ht="17.1" customHeight="1" spans="1:3">
      <c r="A1132" s="114">
        <v>2150607</v>
      </c>
      <c r="B1132" s="4" t="s">
        <v>2027</v>
      </c>
      <c r="C1132" s="5">
        <v>36644</v>
      </c>
    </row>
    <row r="1133" ht="17.1" customHeight="1" spans="1:3">
      <c r="A1133" s="114">
        <v>2150699</v>
      </c>
      <c r="B1133" s="4" t="s">
        <v>2029</v>
      </c>
      <c r="C1133" s="5">
        <v>11468</v>
      </c>
    </row>
    <row r="1134" ht="17.1" customHeight="1" spans="1:3">
      <c r="A1134" s="114">
        <v>21507</v>
      </c>
      <c r="B1134" s="4" t="s">
        <v>2031</v>
      </c>
      <c r="C1134" s="5">
        <v>13498</v>
      </c>
    </row>
    <row r="1135" ht="17.1" customHeight="1" spans="1:3">
      <c r="A1135" s="114">
        <v>2150701</v>
      </c>
      <c r="B1135" s="4" t="s">
        <v>141</v>
      </c>
      <c r="C1135" s="5">
        <v>5675</v>
      </c>
    </row>
    <row r="1136" ht="17.1" customHeight="1" spans="1:3">
      <c r="A1136" s="114">
        <v>2150702</v>
      </c>
      <c r="B1136" s="4" t="s">
        <v>143</v>
      </c>
      <c r="C1136" s="5">
        <v>828</v>
      </c>
    </row>
    <row r="1137" ht="17.1" customHeight="1" spans="1:3">
      <c r="A1137" s="114">
        <v>2150703</v>
      </c>
      <c r="B1137" s="4" t="s">
        <v>145</v>
      </c>
      <c r="C1137" s="5">
        <v>92</v>
      </c>
    </row>
    <row r="1138" ht="17.1" customHeight="1" spans="1:3">
      <c r="A1138" s="114">
        <v>2150704</v>
      </c>
      <c r="B1138" s="4" t="s">
        <v>2036</v>
      </c>
      <c r="C1138" s="5">
        <v>0</v>
      </c>
    </row>
    <row r="1139" ht="17.1" customHeight="1" spans="1:3">
      <c r="A1139" s="114">
        <v>2150705</v>
      </c>
      <c r="B1139" s="4" t="s">
        <v>3762</v>
      </c>
      <c r="C1139" s="5">
        <v>0</v>
      </c>
    </row>
    <row r="1140" ht="17.1" customHeight="1" spans="1:3">
      <c r="A1140" s="114">
        <v>2150799</v>
      </c>
      <c r="B1140" s="4" t="s">
        <v>2038</v>
      </c>
      <c r="C1140" s="5">
        <v>6903</v>
      </c>
    </row>
    <row r="1141" ht="17.1" customHeight="1" spans="1:3">
      <c r="A1141" s="114">
        <v>21508</v>
      </c>
      <c r="B1141" s="4" t="s">
        <v>2040</v>
      </c>
      <c r="C1141" s="5">
        <v>456713</v>
      </c>
    </row>
    <row r="1142" ht="17.1" customHeight="1" spans="1:3">
      <c r="A1142" s="114">
        <v>2150801</v>
      </c>
      <c r="B1142" s="4" t="s">
        <v>141</v>
      </c>
      <c r="C1142" s="5">
        <v>2202</v>
      </c>
    </row>
    <row r="1143" ht="17.1" customHeight="1" spans="1:3">
      <c r="A1143" s="114">
        <v>2150802</v>
      </c>
      <c r="B1143" s="4" t="s">
        <v>143</v>
      </c>
      <c r="C1143" s="5">
        <v>128</v>
      </c>
    </row>
    <row r="1144" ht="17.1" customHeight="1" spans="1:3">
      <c r="A1144" s="114">
        <v>2150803</v>
      </c>
      <c r="B1144" s="4" t="s">
        <v>145</v>
      </c>
      <c r="C1144" s="5">
        <v>151</v>
      </c>
    </row>
    <row r="1145" ht="17.1" customHeight="1" spans="1:3">
      <c r="A1145" s="114">
        <v>2150804</v>
      </c>
      <c r="B1145" s="4" t="s">
        <v>2045</v>
      </c>
      <c r="C1145" s="5">
        <v>2895</v>
      </c>
    </row>
    <row r="1146" ht="17.1" customHeight="1" spans="1:3">
      <c r="A1146" s="114">
        <v>2150805</v>
      </c>
      <c r="B1146" s="4" t="s">
        <v>2047</v>
      </c>
      <c r="C1146" s="5">
        <v>248853</v>
      </c>
    </row>
    <row r="1147" ht="17.1" customHeight="1" spans="1:3">
      <c r="A1147" s="114">
        <v>2150899</v>
      </c>
      <c r="B1147" s="4" t="s">
        <v>2049</v>
      </c>
      <c r="C1147" s="5">
        <v>202484</v>
      </c>
    </row>
    <row r="1148" ht="17.1" customHeight="1" spans="1:3">
      <c r="A1148" s="114">
        <v>21599</v>
      </c>
      <c r="B1148" s="4" t="s">
        <v>2051</v>
      </c>
      <c r="C1148" s="5">
        <v>242892</v>
      </c>
    </row>
    <row r="1149" ht="17.1" customHeight="1" spans="1:3">
      <c r="A1149" s="114">
        <v>2159901</v>
      </c>
      <c r="B1149" s="4" t="s">
        <v>2053</v>
      </c>
      <c r="C1149" s="5">
        <v>0</v>
      </c>
    </row>
    <row r="1150" ht="17.1" customHeight="1" spans="1:3">
      <c r="A1150" s="114">
        <v>2159902</v>
      </c>
      <c r="B1150" s="4" t="s">
        <v>2055</v>
      </c>
      <c r="C1150" s="5">
        <v>18124</v>
      </c>
    </row>
    <row r="1151" ht="17.1" customHeight="1" spans="1:3">
      <c r="A1151" s="114">
        <v>2159904</v>
      </c>
      <c r="B1151" s="4" t="s">
        <v>2057</v>
      </c>
      <c r="C1151" s="5">
        <v>27567</v>
      </c>
    </row>
    <row r="1152" ht="17.1" customHeight="1" spans="1:3">
      <c r="A1152" s="114">
        <v>2159905</v>
      </c>
      <c r="B1152" s="4" t="s">
        <v>2059</v>
      </c>
      <c r="C1152" s="5">
        <v>10</v>
      </c>
    </row>
    <row r="1153" ht="17.1" customHeight="1" spans="1:3">
      <c r="A1153" s="114">
        <v>2159906</v>
      </c>
      <c r="B1153" s="4" t="s">
        <v>2061</v>
      </c>
      <c r="C1153" s="5">
        <v>100</v>
      </c>
    </row>
    <row r="1154" ht="17.1" customHeight="1" spans="1:3">
      <c r="A1154" s="114">
        <v>2159999</v>
      </c>
      <c r="B1154" s="4" t="s">
        <v>2063</v>
      </c>
      <c r="C1154" s="5">
        <v>197091</v>
      </c>
    </row>
    <row r="1155" ht="17.1" customHeight="1" spans="1:3">
      <c r="A1155" s="114">
        <v>216</v>
      </c>
      <c r="B1155" s="4" t="s">
        <v>3695</v>
      </c>
      <c r="C1155" s="5">
        <v>335852</v>
      </c>
    </row>
    <row r="1156" ht="17.1" customHeight="1" spans="1:3">
      <c r="A1156" s="114">
        <v>21602</v>
      </c>
      <c r="B1156" s="4" t="s">
        <v>2067</v>
      </c>
      <c r="C1156" s="5">
        <v>103184</v>
      </c>
    </row>
    <row r="1157" ht="17.1" customHeight="1" spans="1:3">
      <c r="A1157" s="114">
        <v>2160201</v>
      </c>
      <c r="B1157" s="4" t="s">
        <v>141</v>
      </c>
      <c r="C1157" s="5">
        <v>14933</v>
      </c>
    </row>
    <row r="1158" ht="17.1" customHeight="1" spans="1:3">
      <c r="A1158" s="114">
        <v>2160202</v>
      </c>
      <c r="B1158" s="4" t="s">
        <v>143</v>
      </c>
      <c r="C1158" s="5">
        <v>917</v>
      </c>
    </row>
    <row r="1159" ht="17.1" customHeight="1" spans="1:3">
      <c r="A1159" s="114">
        <v>2160203</v>
      </c>
      <c r="B1159" s="4" t="s">
        <v>145</v>
      </c>
      <c r="C1159" s="5">
        <v>3</v>
      </c>
    </row>
    <row r="1160" ht="17.1" customHeight="1" spans="1:3">
      <c r="A1160" s="114">
        <v>2160216</v>
      </c>
      <c r="B1160" s="4" t="s">
        <v>2072</v>
      </c>
      <c r="C1160" s="5">
        <v>3</v>
      </c>
    </row>
    <row r="1161" ht="17.1" customHeight="1" spans="1:3">
      <c r="A1161" s="114">
        <v>2160217</v>
      </c>
      <c r="B1161" s="4" t="s">
        <v>2074</v>
      </c>
      <c r="C1161" s="5">
        <v>486</v>
      </c>
    </row>
    <row r="1162" ht="17.1" customHeight="1" spans="1:3">
      <c r="A1162" s="114">
        <v>2160218</v>
      </c>
      <c r="B1162" s="4" t="s">
        <v>2076</v>
      </c>
      <c r="C1162" s="5">
        <v>1009</v>
      </c>
    </row>
    <row r="1163" ht="17.1" customHeight="1" spans="1:3">
      <c r="A1163" s="114">
        <v>2160219</v>
      </c>
      <c r="B1163" s="4" t="s">
        <v>2078</v>
      </c>
      <c r="C1163" s="5">
        <v>10595</v>
      </c>
    </row>
    <row r="1164" ht="17.1" customHeight="1" spans="1:3">
      <c r="A1164" s="114">
        <v>2160250</v>
      </c>
      <c r="B1164" s="4" t="s">
        <v>160</v>
      </c>
      <c r="C1164" s="5">
        <v>701</v>
      </c>
    </row>
    <row r="1165" ht="17.1" customHeight="1" spans="1:3">
      <c r="A1165" s="114">
        <v>2160299</v>
      </c>
      <c r="B1165" s="4" t="s">
        <v>2081</v>
      </c>
      <c r="C1165" s="5">
        <v>74537</v>
      </c>
    </row>
    <row r="1166" ht="17.1" customHeight="1" spans="1:3">
      <c r="A1166" s="114">
        <v>21605</v>
      </c>
      <c r="B1166" s="4" t="s">
        <v>2083</v>
      </c>
      <c r="C1166" s="5">
        <v>156674</v>
      </c>
    </row>
    <row r="1167" ht="17.1" customHeight="1" spans="1:3">
      <c r="A1167" s="114">
        <v>2160501</v>
      </c>
      <c r="B1167" s="4" t="s">
        <v>141</v>
      </c>
      <c r="C1167" s="5">
        <v>14716</v>
      </c>
    </row>
    <row r="1168" ht="17.1" customHeight="1" spans="1:3">
      <c r="A1168" s="114">
        <v>2160502</v>
      </c>
      <c r="B1168" s="4" t="s">
        <v>143</v>
      </c>
      <c r="C1168" s="5">
        <v>1556</v>
      </c>
    </row>
    <row r="1169" ht="17.1" customHeight="1" spans="1:3">
      <c r="A1169" s="114">
        <v>2160503</v>
      </c>
      <c r="B1169" s="4" t="s">
        <v>145</v>
      </c>
      <c r="C1169" s="5">
        <v>3197</v>
      </c>
    </row>
    <row r="1170" ht="17.1" customHeight="1" spans="1:3">
      <c r="A1170" s="114">
        <v>2160504</v>
      </c>
      <c r="B1170" s="4" t="s">
        <v>2088</v>
      </c>
      <c r="C1170" s="5">
        <v>27738</v>
      </c>
    </row>
    <row r="1171" ht="17.1" customHeight="1" spans="1:3">
      <c r="A1171" s="114">
        <v>2160505</v>
      </c>
      <c r="B1171" s="4" t="s">
        <v>2090</v>
      </c>
      <c r="C1171" s="5">
        <v>3633</v>
      </c>
    </row>
    <row r="1172" ht="17.1" customHeight="1" spans="1:3">
      <c r="A1172" s="114">
        <v>2160599</v>
      </c>
      <c r="B1172" s="4" t="s">
        <v>2092</v>
      </c>
      <c r="C1172" s="5">
        <v>105834</v>
      </c>
    </row>
    <row r="1173" ht="17.1" customHeight="1" spans="1:3">
      <c r="A1173" s="114">
        <v>21606</v>
      </c>
      <c r="B1173" s="4" t="s">
        <v>2094</v>
      </c>
      <c r="C1173" s="5">
        <v>47721</v>
      </c>
    </row>
    <row r="1174" ht="17.1" customHeight="1" spans="1:3">
      <c r="A1174" s="114">
        <v>2160601</v>
      </c>
      <c r="B1174" s="4" t="s">
        <v>141</v>
      </c>
      <c r="C1174" s="5">
        <v>590</v>
      </c>
    </row>
    <row r="1175" ht="17.1" customHeight="1" spans="1:3">
      <c r="A1175" s="114">
        <v>2160602</v>
      </c>
      <c r="B1175" s="4" t="s">
        <v>143</v>
      </c>
      <c r="C1175" s="5">
        <v>352</v>
      </c>
    </row>
    <row r="1176" ht="17.1" customHeight="1" spans="1:3">
      <c r="A1176" s="114">
        <v>2160603</v>
      </c>
      <c r="B1176" s="4" t="s">
        <v>145</v>
      </c>
      <c r="C1176" s="5">
        <v>23</v>
      </c>
    </row>
    <row r="1177" ht="17.1" customHeight="1" spans="1:3">
      <c r="A1177" s="114">
        <v>2160607</v>
      </c>
      <c r="B1177" s="4" t="s">
        <v>2099</v>
      </c>
      <c r="C1177" s="5">
        <v>10</v>
      </c>
    </row>
    <row r="1178" ht="17.1" customHeight="1" spans="1:3">
      <c r="A1178" s="114">
        <v>2160699</v>
      </c>
      <c r="B1178" s="4" t="s">
        <v>2101</v>
      </c>
      <c r="C1178" s="5">
        <v>46746</v>
      </c>
    </row>
    <row r="1179" ht="17.1" customHeight="1" spans="1:3">
      <c r="A1179" s="114">
        <v>21699</v>
      </c>
      <c r="B1179" s="4" t="s">
        <v>2103</v>
      </c>
      <c r="C1179" s="5">
        <v>28273</v>
      </c>
    </row>
    <row r="1180" ht="17.1" customHeight="1" spans="1:3">
      <c r="A1180" s="114">
        <v>2169901</v>
      </c>
      <c r="B1180" s="4" t="s">
        <v>2105</v>
      </c>
      <c r="C1180" s="5">
        <v>6364</v>
      </c>
    </row>
    <row r="1181" ht="17.1" customHeight="1" spans="1:3">
      <c r="A1181" s="114">
        <v>2169999</v>
      </c>
      <c r="B1181" s="4" t="s">
        <v>2107</v>
      </c>
      <c r="C1181" s="5">
        <v>21909</v>
      </c>
    </row>
    <row r="1182" ht="17.1" customHeight="1" spans="1:3">
      <c r="A1182" s="114">
        <v>217</v>
      </c>
      <c r="B1182" s="4" t="s">
        <v>3696</v>
      </c>
      <c r="C1182" s="5">
        <v>23159</v>
      </c>
    </row>
    <row r="1183" ht="17.1" customHeight="1" spans="1:3">
      <c r="A1183" s="114">
        <v>21701</v>
      </c>
      <c r="B1183" s="4" t="s">
        <v>2110</v>
      </c>
      <c r="C1183" s="5">
        <v>1422</v>
      </c>
    </row>
    <row r="1184" ht="17.1" customHeight="1" spans="1:3">
      <c r="A1184" s="114">
        <v>2170101</v>
      </c>
      <c r="B1184" s="4" t="s">
        <v>141</v>
      </c>
      <c r="C1184" s="5">
        <v>595</v>
      </c>
    </row>
    <row r="1185" ht="17.1" customHeight="1" spans="1:3">
      <c r="A1185" s="114">
        <v>2170102</v>
      </c>
      <c r="B1185" s="4" t="s">
        <v>143</v>
      </c>
      <c r="C1185" s="5">
        <v>310</v>
      </c>
    </row>
    <row r="1186" ht="17.1" customHeight="1" spans="1:3">
      <c r="A1186" s="114">
        <v>2170103</v>
      </c>
      <c r="B1186" s="4" t="s">
        <v>145</v>
      </c>
      <c r="C1186" s="5">
        <v>0</v>
      </c>
    </row>
    <row r="1187" ht="17.1" customHeight="1" spans="1:3">
      <c r="A1187" s="114">
        <v>2170104</v>
      </c>
      <c r="B1187" s="4" t="s">
        <v>3763</v>
      </c>
      <c r="C1187" s="5">
        <v>0</v>
      </c>
    </row>
    <row r="1188" ht="17.1" customHeight="1" spans="1:3">
      <c r="A1188" s="114">
        <v>2170150</v>
      </c>
      <c r="B1188" s="4" t="s">
        <v>160</v>
      </c>
      <c r="C1188" s="5">
        <v>0</v>
      </c>
    </row>
    <row r="1189" ht="17.1" customHeight="1" spans="1:3">
      <c r="A1189" s="114">
        <v>2170199</v>
      </c>
      <c r="B1189" s="4" t="s">
        <v>3764</v>
      </c>
      <c r="C1189" s="5">
        <v>517</v>
      </c>
    </row>
    <row r="1190" ht="17.1" customHeight="1" spans="1:3">
      <c r="A1190" s="114">
        <v>21702</v>
      </c>
      <c r="B1190" s="4" t="s">
        <v>3765</v>
      </c>
      <c r="C1190" s="5">
        <v>546</v>
      </c>
    </row>
    <row r="1191" ht="17.1" customHeight="1" spans="1:3">
      <c r="A1191" s="114">
        <v>2170201</v>
      </c>
      <c r="B1191" s="4" t="s">
        <v>3766</v>
      </c>
      <c r="C1191" s="5">
        <v>0</v>
      </c>
    </row>
    <row r="1192" ht="17.1" customHeight="1" spans="1:3">
      <c r="A1192" s="114">
        <v>2170202</v>
      </c>
      <c r="B1192" s="4" t="s">
        <v>3767</v>
      </c>
      <c r="C1192" s="5">
        <v>0</v>
      </c>
    </row>
    <row r="1193" ht="17.1" customHeight="1" spans="1:3">
      <c r="A1193" s="114">
        <v>2170203</v>
      </c>
      <c r="B1193" s="4" t="s">
        <v>3768</v>
      </c>
      <c r="C1193" s="5">
        <v>0</v>
      </c>
    </row>
    <row r="1194" ht="17.1" customHeight="1" spans="1:3">
      <c r="A1194" s="114">
        <v>2170204</v>
      </c>
      <c r="B1194" s="4" t="s">
        <v>3769</v>
      </c>
      <c r="C1194" s="5">
        <v>-10</v>
      </c>
    </row>
    <row r="1195" ht="17.1" customHeight="1" spans="1:3">
      <c r="A1195" s="114">
        <v>2170205</v>
      </c>
      <c r="B1195" s="4" t="s">
        <v>3770</v>
      </c>
      <c r="C1195" s="5">
        <v>50</v>
      </c>
    </row>
    <row r="1196" ht="17.1" customHeight="1" spans="1:3">
      <c r="A1196" s="114">
        <v>2170206</v>
      </c>
      <c r="B1196" s="4" t="s">
        <v>3771</v>
      </c>
      <c r="C1196" s="5">
        <v>0</v>
      </c>
    </row>
    <row r="1197" ht="17.1" customHeight="1" spans="1:3">
      <c r="A1197" s="114">
        <v>2170207</v>
      </c>
      <c r="B1197" s="4" t="s">
        <v>3772</v>
      </c>
      <c r="C1197" s="5">
        <v>0</v>
      </c>
    </row>
    <row r="1198" ht="17.1" customHeight="1" spans="1:3">
      <c r="A1198" s="114">
        <v>2170208</v>
      </c>
      <c r="B1198" s="4" t="s">
        <v>3773</v>
      </c>
      <c r="C1198" s="5">
        <v>0</v>
      </c>
    </row>
    <row r="1199" ht="17.1" customHeight="1" spans="1:3">
      <c r="A1199" s="114">
        <v>2170299</v>
      </c>
      <c r="B1199" s="4" t="s">
        <v>3774</v>
      </c>
      <c r="C1199" s="5">
        <v>506</v>
      </c>
    </row>
    <row r="1200" ht="17.1" customHeight="1" spans="1:3">
      <c r="A1200" s="114">
        <v>21703</v>
      </c>
      <c r="B1200" s="4" t="s">
        <v>2111</v>
      </c>
      <c r="C1200" s="5">
        <v>12082</v>
      </c>
    </row>
    <row r="1201" ht="17.1" customHeight="1" spans="1:3">
      <c r="A1201" s="114">
        <v>2170301</v>
      </c>
      <c r="B1201" s="4" t="s">
        <v>3775</v>
      </c>
      <c r="C1201" s="5">
        <v>0</v>
      </c>
    </row>
    <row r="1202" ht="17.1" customHeight="1" spans="1:3">
      <c r="A1202" s="114">
        <v>2170302</v>
      </c>
      <c r="B1202" s="4" t="s">
        <v>3776</v>
      </c>
      <c r="C1202" s="5">
        <v>0</v>
      </c>
    </row>
    <row r="1203" ht="17.1" customHeight="1" spans="1:3">
      <c r="A1203" s="114">
        <v>2170303</v>
      </c>
      <c r="B1203" s="4" t="s">
        <v>3777</v>
      </c>
      <c r="C1203" s="5">
        <v>10528</v>
      </c>
    </row>
    <row r="1204" ht="17.1" customHeight="1" spans="1:3">
      <c r="A1204" s="114">
        <v>2170304</v>
      </c>
      <c r="B1204" s="4" t="s">
        <v>3778</v>
      </c>
      <c r="C1204" s="5">
        <v>0</v>
      </c>
    </row>
    <row r="1205" ht="17.1" customHeight="1" spans="1:3">
      <c r="A1205" s="114">
        <v>2170399</v>
      </c>
      <c r="B1205" s="4" t="s">
        <v>3779</v>
      </c>
      <c r="C1205" s="5">
        <v>1554</v>
      </c>
    </row>
    <row r="1206" ht="17.1" customHeight="1" spans="1:3">
      <c r="A1206" s="114">
        <v>21704</v>
      </c>
      <c r="B1206" s="4" t="s">
        <v>3697</v>
      </c>
      <c r="C1206" s="5">
        <v>0</v>
      </c>
    </row>
    <row r="1207" ht="17.1" customHeight="1" spans="1:3">
      <c r="A1207" s="114">
        <v>2170401</v>
      </c>
      <c r="B1207" s="4" t="s">
        <v>3780</v>
      </c>
      <c r="C1207" s="5">
        <v>0</v>
      </c>
    </row>
    <row r="1208" ht="17.1" customHeight="1" spans="1:3">
      <c r="A1208" s="114">
        <v>2170499</v>
      </c>
      <c r="B1208" s="4" t="s">
        <v>3781</v>
      </c>
      <c r="C1208" s="5">
        <v>0</v>
      </c>
    </row>
    <row r="1209" ht="17.1" customHeight="1" spans="1:3">
      <c r="A1209" s="114">
        <v>21799</v>
      </c>
      <c r="B1209" s="4" t="s">
        <v>2113</v>
      </c>
      <c r="C1209" s="5">
        <v>9109</v>
      </c>
    </row>
    <row r="1210" ht="17.1" customHeight="1" spans="1:3">
      <c r="A1210" s="114">
        <v>2179901</v>
      </c>
      <c r="B1210" s="4" t="s">
        <v>3782</v>
      </c>
      <c r="C1210" s="5">
        <v>9109</v>
      </c>
    </row>
    <row r="1211" ht="17.1" customHeight="1" spans="1:3">
      <c r="A1211" s="114">
        <v>219</v>
      </c>
      <c r="B1211" s="4" t="s">
        <v>2562</v>
      </c>
      <c r="C1211" s="5">
        <v>400</v>
      </c>
    </row>
    <row r="1212" ht="17.1" customHeight="1" spans="1:3">
      <c r="A1212" s="114">
        <v>21901</v>
      </c>
      <c r="B1212" s="4" t="s">
        <v>2117</v>
      </c>
      <c r="C1212" s="5">
        <v>0</v>
      </c>
    </row>
    <row r="1213" ht="17.1" customHeight="1" spans="1:3">
      <c r="A1213" s="114">
        <v>21902</v>
      </c>
      <c r="B1213" s="4" t="s">
        <v>2119</v>
      </c>
      <c r="C1213" s="5">
        <v>0</v>
      </c>
    </row>
    <row r="1214" ht="17.1" customHeight="1" spans="1:3">
      <c r="A1214" s="114">
        <v>21903</v>
      </c>
      <c r="B1214" s="4" t="s">
        <v>2121</v>
      </c>
      <c r="C1214" s="5">
        <v>0</v>
      </c>
    </row>
    <row r="1215" ht="17.1" customHeight="1" spans="1:3">
      <c r="A1215" s="114">
        <v>21904</v>
      </c>
      <c r="B1215" s="4" t="s">
        <v>2123</v>
      </c>
      <c r="C1215" s="5">
        <v>0</v>
      </c>
    </row>
    <row r="1216" ht="17.1" customHeight="1" spans="1:3">
      <c r="A1216" s="114">
        <v>21905</v>
      </c>
      <c r="B1216" s="4" t="s">
        <v>2125</v>
      </c>
      <c r="C1216" s="5">
        <v>0</v>
      </c>
    </row>
    <row r="1217" ht="17.1" customHeight="1" spans="1:3">
      <c r="A1217" s="114">
        <v>21906</v>
      </c>
      <c r="B1217" s="4" t="s">
        <v>1569</v>
      </c>
      <c r="C1217" s="5">
        <v>0</v>
      </c>
    </row>
    <row r="1218" ht="17.1" customHeight="1" spans="1:3">
      <c r="A1218" s="114">
        <v>21907</v>
      </c>
      <c r="B1218" s="4" t="s">
        <v>2129</v>
      </c>
      <c r="C1218" s="5">
        <v>0</v>
      </c>
    </row>
    <row r="1219" ht="17.1" customHeight="1" spans="1:3">
      <c r="A1219" s="114">
        <v>21908</v>
      </c>
      <c r="B1219" s="4" t="s">
        <v>2131</v>
      </c>
      <c r="C1219" s="5">
        <v>0</v>
      </c>
    </row>
    <row r="1220" ht="17.1" customHeight="1" spans="1:3">
      <c r="A1220" s="114">
        <v>21999</v>
      </c>
      <c r="B1220" s="4" t="s">
        <v>2133</v>
      </c>
      <c r="C1220" s="5">
        <v>400</v>
      </c>
    </row>
    <row r="1221" ht="17.1" customHeight="1" spans="1:3">
      <c r="A1221" s="114">
        <v>220</v>
      </c>
      <c r="B1221" s="4" t="s">
        <v>3699</v>
      </c>
      <c r="C1221" s="5">
        <v>796677</v>
      </c>
    </row>
    <row r="1222" ht="17.1" customHeight="1" spans="1:3">
      <c r="A1222" s="114">
        <v>22001</v>
      </c>
      <c r="B1222" s="4" t="s">
        <v>2137</v>
      </c>
      <c r="C1222" s="5">
        <v>727677</v>
      </c>
    </row>
    <row r="1223" ht="17.1" customHeight="1" spans="1:3">
      <c r="A1223" s="114">
        <v>2200101</v>
      </c>
      <c r="B1223" s="4" t="s">
        <v>141</v>
      </c>
      <c r="C1223" s="5">
        <v>77919</v>
      </c>
    </row>
    <row r="1224" ht="17.1" customHeight="1" spans="1:3">
      <c r="A1224" s="114">
        <v>2200102</v>
      </c>
      <c r="B1224" s="4" t="s">
        <v>143</v>
      </c>
      <c r="C1224" s="5">
        <v>11576</v>
      </c>
    </row>
    <row r="1225" ht="17.1" customHeight="1" spans="1:3">
      <c r="A1225" s="114">
        <v>2200103</v>
      </c>
      <c r="B1225" s="4" t="s">
        <v>145</v>
      </c>
      <c r="C1225" s="5">
        <v>240</v>
      </c>
    </row>
    <row r="1226" ht="17.1" customHeight="1" spans="1:3">
      <c r="A1226" s="114">
        <v>2200104</v>
      </c>
      <c r="B1226" s="4" t="s">
        <v>2142</v>
      </c>
      <c r="C1226" s="5">
        <v>3605</v>
      </c>
    </row>
    <row r="1227" ht="17.1" customHeight="1" spans="1:3">
      <c r="A1227" s="114">
        <v>2200105</v>
      </c>
      <c r="B1227" s="4" t="s">
        <v>2144</v>
      </c>
      <c r="C1227" s="5">
        <v>2424</v>
      </c>
    </row>
    <row r="1228" ht="17.1" customHeight="1" spans="1:3">
      <c r="A1228" s="114">
        <v>2200106</v>
      </c>
      <c r="B1228" s="4" t="s">
        <v>2146</v>
      </c>
      <c r="C1228" s="5">
        <v>109608</v>
      </c>
    </row>
    <row r="1229" ht="17.1" customHeight="1" spans="1:3">
      <c r="A1229" s="114">
        <v>2200107</v>
      </c>
      <c r="B1229" s="4" t="s">
        <v>2148</v>
      </c>
      <c r="C1229" s="5">
        <v>275</v>
      </c>
    </row>
    <row r="1230" ht="17.1" customHeight="1" spans="1:3">
      <c r="A1230" s="114">
        <v>2200108</v>
      </c>
      <c r="B1230" s="4" t="s">
        <v>2150</v>
      </c>
      <c r="C1230" s="5">
        <v>760</v>
      </c>
    </row>
    <row r="1231" ht="17.1" customHeight="1" spans="1:3">
      <c r="A1231" s="114">
        <v>2200109</v>
      </c>
      <c r="B1231" s="4" t="s">
        <v>2152</v>
      </c>
      <c r="C1231" s="5">
        <v>1324</v>
      </c>
    </row>
    <row r="1232" ht="17.1" customHeight="1" spans="1:3">
      <c r="A1232" s="114">
        <v>2200110</v>
      </c>
      <c r="B1232" s="4" t="s">
        <v>2154</v>
      </c>
      <c r="C1232" s="5">
        <v>42891</v>
      </c>
    </row>
    <row r="1233" ht="17.1" customHeight="1" spans="1:3">
      <c r="A1233" s="114">
        <v>2200111</v>
      </c>
      <c r="B1233" s="4" t="s">
        <v>2156</v>
      </c>
      <c r="C1233" s="5">
        <v>232897</v>
      </c>
    </row>
    <row r="1234" ht="17.1" customHeight="1" spans="1:3">
      <c r="A1234" s="114">
        <v>2200112</v>
      </c>
      <c r="B1234" s="4" t="s">
        <v>2158</v>
      </c>
      <c r="C1234" s="5">
        <v>87026</v>
      </c>
    </row>
    <row r="1235" ht="17.1" customHeight="1" spans="1:3">
      <c r="A1235" s="114">
        <v>2200113</v>
      </c>
      <c r="B1235" s="4" t="s">
        <v>2160</v>
      </c>
      <c r="C1235" s="5">
        <v>-71</v>
      </c>
    </row>
    <row r="1236" ht="17.1" customHeight="1" spans="1:3">
      <c r="A1236" s="114">
        <v>2200114</v>
      </c>
      <c r="B1236" s="4" t="s">
        <v>2162</v>
      </c>
      <c r="C1236" s="5">
        <v>1443</v>
      </c>
    </row>
    <row r="1237" ht="17.1" customHeight="1" spans="1:3">
      <c r="A1237" s="114">
        <v>2200115</v>
      </c>
      <c r="B1237" s="4" t="s">
        <v>2164</v>
      </c>
      <c r="C1237" s="5">
        <v>0</v>
      </c>
    </row>
    <row r="1238" ht="17.1" customHeight="1" spans="1:3">
      <c r="A1238" s="114">
        <v>2200116</v>
      </c>
      <c r="B1238" s="4" t="s">
        <v>2166</v>
      </c>
      <c r="C1238" s="5">
        <v>-724</v>
      </c>
    </row>
    <row r="1239" ht="17.1" customHeight="1" spans="1:3">
      <c r="A1239" s="114">
        <v>2200119</v>
      </c>
      <c r="B1239" s="4" t="s">
        <v>2168</v>
      </c>
      <c r="C1239" s="5">
        <v>5493</v>
      </c>
    </row>
    <row r="1240" ht="17.1" customHeight="1" spans="1:3">
      <c r="A1240" s="114">
        <v>2200120</v>
      </c>
      <c r="B1240" s="4" t="s">
        <v>2170</v>
      </c>
      <c r="C1240" s="5">
        <v>82011</v>
      </c>
    </row>
    <row r="1241" ht="17.1" customHeight="1" spans="1:3">
      <c r="A1241" s="114">
        <v>2200150</v>
      </c>
      <c r="B1241" s="4" t="s">
        <v>160</v>
      </c>
      <c r="C1241" s="5">
        <v>12051</v>
      </c>
    </row>
    <row r="1242" ht="17.1" customHeight="1" spans="1:3">
      <c r="A1242" s="114">
        <v>2200199</v>
      </c>
      <c r="B1242" s="4" t="s">
        <v>2173</v>
      </c>
      <c r="C1242" s="5">
        <v>56929</v>
      </c>
    </row>
    <row r="1243" ht="17.1" customHeight="1" spans="1:3">
      <c r="A1243" s="114">
        <v>22002</v>
      </c>
      <c r="B1243" s="4" t="s">
        <v>2175</v>
      </c>
      <c r="C1243" s="5">
        <v>0</v>
      </c>
    </row>
    <row r="1244" ht="17.1" customHeight="1" spans="1:3">
      <c r="A1244" s="114">
        <v>2200201</v>
      </c>
      <c r="B1244" s="4" t="s">
        <v>141</v>
      </c>
      <c r="C1244" s="5">
        <v>0</v>
      </c>
    </row>
    <row r="1245" ht="17.1" customHeight="1" spans="1:3">
      <c r="A1245" s="114">
        <v>2200202</v>
      </c>
      <c r="B1245" s="4" t="s">
        <v>143</v>
      </c>
      <c r="C1245" s="5">
        <v>0</v>
      </c>
    </row>
    <row r="1246" ht="17.1" customHeight="1" spans="1:3">
      <c r="A1246" s="114">
        <v>2200203</v>
      </c>
      <c r="B1246" s="4" t="s">
        <v>145</v>
      </c>
      <c r="C1246" s="5">
        <v>0</v>
      </c>
    </row>
    <row r="1247" ht="17.1" customHeight="1" spans="1:3">
      <c r="A1247" s="114">
        <v>2200204</v>
      </c>
      <c r="B1247" s="4" t="s">
        <v>2180</v>
      </c>
      <c r="C1247" s="5">
        <v>0</v>
      </c>
    </row>
    <row r="1248" ht="17.1" customHeight="1" spans="1:3">
      <c r="A1248" s="114">
        <v>2200205</v>
      </c>
      <c r="B1248" s="4" t="s">
        <v>2182</v>
      </c>
      <c r="C1248" s="5">
        <v>0</v>
      </c>
    </row>
    <row r="1249" ht="17.1" customHeight="1" spans="1:3">
      <c r="A1249" s="114">
        <v>2200206</v>
      </c>
      <c r="B1249" s="4" t="s">
        <v>2184</v>
      </c>
      <c r="C1249" s="5">
        <v>0</v>
      </c>
    </row>
    <row r="1250" ht="17.1" customHeight="1" spans="1:3">
      <c r="A1250" s="114">
        <v>2200207</v>
      </c>
      <c r="B1250" s="4" t="s">
        <v>2186</v>
      </c>
      <c r="C1250" s="5">
        <v>0</v>
      </c>
    </row>
    <row r="1251" ht="17.1" customHeight="1" spans="1:3">
      <c r="A1251" s="114">
        <v>2200208</v>
      </c>
      <c r="B1251" s="4" t="s">
        <v>2188</v>
      </c>
      <c r="C1251" s="5">
        <v>0</v>
      </c>
    </row>
    <row r="1252" ht="17.1" customHeight="1" spans="1:3">
      <c r="A1252" s="114">
        <v>2200209</v>
      </c>
      <c r="B1252" s="4" t="s">
        <v>2190</v>
      </c>
      <c r="C1252" s="5">
        <v>0</v>
      </c>
    </row>
    <row r="1253" ht="17.1" customHeight="1" spans="1:3">
      <c r="A1253" s="114">
        <v>2200210</v>
      </c>
      <c r="B1253" s="4" t="s">
        <v>2192</v>
      </c>
      <c r="C1253" s="5">
        <v>0</v>
      </c>
    </row>
    <row r="1254" ht="17.1" customHeight="1" spans="1:3">
      <c r="A1254" s="114">
        <v>2200211</v>
      </c>
      <c r="B1254" s="4" t="s">
        <v>2194</v>
      </c>
      <c r="C1254" s="5">
        <v>0</v>
      </c>
    </row>
    <row r="1255" ht="17.1" customHeight="1" spans="1:3">
      <c r="A1255" s="114">
        <v>2200212</v>
      </c>
      <c r="B1255" s="4" t="s">
        <v>2196</v>
      </c>
      <c r="C1255" s="5">
        <v>0</v>
      </c>
    </row>
    <row r="1256" ht="17.1" customHeight="1" spans="1:3">
      <c r="A1256" s="114">
        <v>2200213</v>
      </c>
      <c r="B1256" s="4" t="s">
        <v>2198</v>
      </c>
      <c r="C1256" s="5">
        <v>0</v>
      </c>
    </row>
    <row r="1257" ht="17.1" customHeight="1" spans="1:3">
      <c r="A1257" s="114">
        <v>2200214</v>
      </c>
      <c r="B1257" s="4" t="s">
        <v>2200</v>
      </c>
      <c r="C1257" s="5">
        <v>0</v>
      </c>
    </row>
    <row r="1258" ht="17.1" customHeight="1" spans="1:3">
      <c r="A1258" s="114">
        <v>2200215</v>
      </c>
      <c r="B1258" s="4" t="s">
        <v>2202</v>
      </c>
      <c r="C1258" s="5">
        <v>0</v>
      </c>
    </row>
    <row r="1259" ht="17.1" customHeight="1" spans="1:3">
      <c r="A1259" s="114">
        <v>2200216</v>
      </c>
      <c r="B1259" s="4" t="s">
        <v>2204</v>
      </c>
      <c r="C1259" s="5">
        <v>0</v>
      </c>
    </row>
    <row r="1260" ht="17.1" customHeight="1" spans="1:3">
      <c r="A1260" s="114">
        <v>2200217</v>
      </c>
      <c r="B1260" s="4" t="s">
        <v>2206</v>
      </c>
      <c r="C1260" s="5">
        <v>0</v>
      </c>
    </row>
    <row r="1261" ht="17.1" customHeight="1" spans="1:3">
      <c r="A1261" s="114">
        <v>2200250</v>
      </c>
      <c r="B1261" s="4" t="s">
        <v>160</v>
      </c>
      <c r="C1261" s="5">
        <v>0</v>
      </c>
    </row>
    <row r="1262" ht="17.1" customHeight="1" spans="1:3">
      <c r="A1262" s="114">
        <v>2200299</v>
      </c>
      <c r="B1262" s="4" t="s">
        <v>2209</v>
      </c>
      <c r="C1262" s="5">
        <v>0</v>
      </c>
    </row>
    <row r="1263" ht="17.1" customHeight="1" spans="1:3">
      <c r="A1263" s="114">
        <v>22003</v>
      </c>
      <c r="B1263" s="4" t="s">
        <v>2211</v>
      </c>
      <c r="C1263" s="5">
        <v>15086</v>
      </c>
    </row>
    <row r="1264" ht="17.1" customHeight="1" spans="1:3">
      <c r="A1264" s="114">
        <v>2200301</v>
      </c>
      <c r="B1264" s="4" t="s">
        <v>141</v>
      </c>
      <c r="C1264" s="5">
        <v>361</v>
      </c>
    </row>
    <row r="1265" ht="17.1" customHeight="1" spans="1:3">
      <c r="A1265" s="114">
        <v>2200302</v>
      </c>
      <c r="B1265" s="4" t="s">
        <v>143</v>
      </c>
      <c r="C1265" s="5">
        <v>65</v>
      </c>
    </row>
    <row r="1266" ht="17.1" customHeight="1" spans="1:3">
      <c r="A1266" s="114">
        <v>2200303</v>
      </c>
      <c r="B1266" s="4" t="s">
        <v>145</v>
      </c>
      <c r="C1266" s="5">
        <v>37</v>
      </c>
    </row>
    <row r="1267" ht="17.1" customHeight="1" spans="1:3">
      <c r="A1267" s="114">
        <v>2200304</v>
      </c>
      <c r="B1267" s="4" t="s">
        <v>2216</v>
      </c>
      <c r="C1267" s="5">
        <v>5049</v>
      </c>
    </row>
    <row r="1268" ht="17.1" customHeight="1" spans="1:3">
      <c r="A1268" s="114">
        <v>2200305</v>
      </c>
      <c r="B1268" s="4" t="s">
        <v>2218</v>
      </c>
      <c r="C1268" s="5">
        <v>0</v>
      </c>
    </row>
    <row r="1269" ht="17.1" customHeight="1" spans="1:3">
      <c r="A1269" s="114">
        <v>2200306</v>
      </c>
      <c r="B1269" s="4" t="s">
        <v>2220</v>
      </c>
      <c r="C1269" s="5">
        <v>22</v>
      </c>
    </row>
    <row r="1270" ht="17.1" customHeight="1" spans="1:3">
      <c r="A1270" s="114">
        <v>2200350</v>
      </c>
      <c r="B1270" s="4" t="s">
        <v>160</v>
      </c>
      <c r="C1270" s="5">
        <v>2878</v>
      </c>
    </row>
    <row r="1271" ht="17.1" customHeight="1" spans="1:3">
      <c r="A1271" s="114">
        <v>2200399</v>
      </c>
      <c r="B1271" s="4" t="s">
        <v>2223</v>
      </c>
      <c r="C1271" s="5">
        <v>6674</v>
      </c>
    </row>
    <row r="1272" ht="17.1" customHeight="1" spans="1:3">
      <c r="A1272" s="114">
        <v>22004</v>
      </c>
      <c r="B1272" s="4" t="s">
        <v>2225</v>
      </c>
      <c r="C1272" s="5">
        <v>34011</v>
      </c>
    </row>
    <row r="1273" ht="17.1" customHeight="1" spans="1:3">
      <c r="A1273" s="114">
        <v>2200401</v>
      </c>
      <c r="B1273" s="4" t="s">
        <v>141</v>
      </c>
      <c r="C1273" s="5">
        <v>6325</v>
      </c>
    </row>
    <row r="1274" ht="17.1" customHeight="1" spans="1:3">
      <c r="A1274" s="114">
        <v>2200402</v>
      </c>
      <c r="B1274" s="4" t="s">
        <v>143</v>
      </c>
      <c r="C1274" s="5">
        <v>413</v>
      </c>
    </row>
    <row r="1275" ht="17.1" customHeight="1" spans="1:3">
      <c r="A1275" s="114">
        <v>2200403</v>
      </c>
      <c r="B1275" s="4" t="s">
        <v>145</v>
      </c>
      <c r="C1275" s="5">
        <v>43</v>
      </c>
    </row>
    <row r="1276" ht="17.1" customHeight="1" spans="1:3">
      <c r="A1276" s="114">
        <v>2200404</v>
      </c>
      <c r="B1276" s="4" t="s">
        <v>2230</v>
      </c>
      <c r="C1276" s="5">
        <v>1615</v>
      </c>
    </row>
    <row r="1277" ht="17.1" customHeight="1" spans="1:3">
      <c r="A1277" s="114">
        <v>2200405</v>
      </c>
      <c r="B1277" s="4" t="s">
        <v>2232</v>
      </c>
      <c r="C1277" s="5">
        <v>904</v>
      </c>
    </row>
    <row r="1278" ht="17.1" customHeight="1" spans="1:3">
      <c r="A1278" s="114">
        <v>2200406</v>
      </c>
      <c r="B1278" s="4" t="s">
        <v>2234</v>
      </c>
      <c r="C1278" s="5">
        <v>625</v>
      </c>
    </row>
    <row r="1279" ht="17.1" customHeight="1" spans="1:3">
      <c r="A1279" s="114">
        <v>2200407</v>
      </c>
      <c r="B1279" s="4" t="s">
        <v>2236</v>
      </c>
      <c r="C1279" s="5">
        <v>20206</v>
      </c>
    </row>
    <row r="1280" ht="17.1" customHeight="1" spans="1:3">
      <c r="A1280" s="114">
        <v>2200408</v>
      </c>
      <c r="B1280" s="4" t="s">
        <v>2238</v>
      </c>
      <c r="C1280" s="5">
        <v>-148</v>
      </c>
    </row>
    <row r="1281" ht="17.1" customHeight="1" spans="1:3">
      <c r="A1281" s="114">
        <v>2200409</v>
      </c>
      <c r="B1281" s="4" t="s">
        <v>2240</v>
      </c>
      <c r="C1281" s="5">
        <v>318</v>
      </c>
    </row>
    <row r="1282" ht="17.1" customHeight="1" spans="1:3">
      <c r="A1282" s="114">
        <v>2200410</v>
      </c>
      <c r="B1282" s="4" t="s">
        <v>2242</v>
      </c>
      <c r="C1282" s="5">
        <v>16</v>
      </c>
    </row>
    <row r="1283" ht="17.1" customHeight="1" spans="1:3">
      <c r="A1283" s="114">
        <v>2200450</v>
      </c>
      <c r="B1283" s="4" t="s">
        <v>2244</v>
      </c>
      <c r="C1283" s="5">
        <v>3057</v>
      </c>
    </row>
    <row r="1284" ht="17.1" customHeight="1" spans="1:3">
      <c r="A1284" s="114">
        <v>2200499</v>
      </c>
      <c r="B1284" s="4" t="s">
        <v>2246</v>
      </c>
      <c r="C1284" s="5">
        <v>637</v>
      </c>
    </row>
    <row r="1285" ht="17.1" customHeight="1" spans="1:3">
      <c r="A1285" s="114">
        <v>22005</v>
      </c>
      <c r="B1285" s="4" t="s">
        <v>2248</v>
      </c>
      <c r="C1285" s="5">
        <v>19790</v>
      </c>
    </row>
    <row r="1286" ht="17.1" customHeight="1" spans="1:3">
      <c r="A1286" s="114">
        <v>2200501</v>
      </c>
      <c r="B1286" s="4" t="s">
        <v>141</v>
      </c>
      <c r="C1286" s="5">
        <v>2165</v>
      </c>
    </row>
    <row r="1287" ht="17.1" customHeight="1" spans="1:3">
      <c r="A1287" s="114">
        <v>2200502</v>
      </c>
      <c r="B1287" s="4" t="s">
        <v>143</v>
      </c>
      <c r="C1287" s="5">
        <v>118</v>
      </c>
    </row>
    <row r="1288" ht="17.1" customHeight="1" spans="1:3">
      <c r="A1288" s="114">
        <v>2200503</v>
      </c>
      <c r="B1288" s="4" t="s">
        <v>145</v>
      </c>
      <c r="C1288" s="5">
        <v>0</v>
      </c>
    </row>
    <row r="1289" ht="17.1" customHeight="1" spans="1:3">
      <c r="A1289" s="114">
        <v>2200504</v>
      </c>
      <c r="B1289" s="4" t="s">
        <v>2253</v>
      </c>
      <c r="C1289" s="5">
        <v>3131</v>
      </c>
    </row>
    <row r="1290" ht="17.1" customHeight="1" spans="1:3">
      <c r="A1290" s="114">
        <v>2200505</v>
      </c>
      <c r="B1290" s="4" t="s">
        <v>2255</v>
      </c>
      <c r="C1290" s="5">
        <v>0</v>
      </c>
    </row>
    <row r="1291" ht="17.1" customHeight="1" spans="1:3">
      <c r="A1291" s="114">
        <v>2200506</v>
      </c>
      <c r="B1291" s="4" t="s">
        <v>2257</v>
      </c>
      <c r="C1291" s="5">
        <v>27</v>
      </c>
    </row>
    <row r="1292" ht="17.1" customHeight="1" spans="1:3">
      <c r="A1292" s="114">
        <v>2200507</v>
      </c>
      <c r="B1292" s="4" t="s">
        <v>2259</v>
      </c>
      <c r="C1292" s="5">
        <v>83</v>
      </c>
    </row>
    <row r="1293" ht="17.1" customHeight="1" spans="1:3">
      <c r="A1293" s="114">
        <v>2200508</v>
      </c>
      <c r="B1293" s="4" t="s">
        <v>2261</v>
      </c>
      <c r="C1293" s="5">
        <v>477</v>
      </c>
    </row>
    <row r="1294" ht="17.1" customHeight="1" spans="1:3">
      <c r="A1294" s="114">
        <v>2200509</v>
      </c>
      <c r="B1294" s="4" t="s">
        <v>2263</v>
      </c>
      <c r="C1294" s="5">
        <v>9176</v>
      </c>
    </row>
    <row r="1295" ht="17.1" customHeight="1" spans="1:3">
      <c r="A1295" s="114">
        <v>2200510</v>
      </c>
      <c r="B1295" s="4" t="s">
        <v>2265</v>
      </c>
      <c r="C1295" s="5">
        <v>448</v>
      </c>
    </row>
    <row r="1296" ht="17.1" customHeight="1" spans="1:3">
      <c r="A1296" s="114">
        <v>2200511</v>
      </c>
      <c r="B1296" s="4" t="s">
        <v>2267</v>
      </c>
      <c r="C1296" s="5">
        <v>1546</v>
      </c>
    </row>
    <row r="1297" ht="17.1" customHeight="1" spans="1:3">
      <c r="A1297" s="114">
        <v>2200512</v>
      </c>
      <c r="B1297" s="4" t="s">
        <v>2269</v>
      </c>
      <c r="C1297" s="5">
        <v>0</v>
      </c>
    </row>
    <row r="1298" ht="17.1" customHeight="1" spans="1:3">
      <c r="A1298" s="114">
        <v>2200513</v>
      </c>
      <c r="B1298" s="4" t="s">
        <v>2271</v>
      </c>
      <c r="C1298" s="5">
        <v>30</v>
      </c>
    </row>
    <row r="1299" ht="17.1" customHeight="1" spans="1:3">
      <c r="A1299" s="114">
        <v>2200514</v>
      </c>
      <c r="B1299" s="4" t="s">
        <v>2273</v>
      </c>
      <c r="C1299" s="5">
        <v>0</v>
      </c>
    </row>
    <row r="1300" ht="17.1" customHeight="1" spans="1:3">
      <c r="A1300" s="114">
        <v>2200599</v>
      </c>
      <c r="B1300" s="4" t="s">
        <v>2275</v>
      </c>
      <c r="C1300" s="5">
        <v>2589</v>
      </c>
    </row>
    <row r="1301" ht="17.1" customHeight="1" spans="1:3">
      <c r="A1301" s="114">
        <v>22099</v>
      </c>
      <c r="B1301" s="4" t="s">
        <v>2277</v>
      </c>
      <c r="C1301" s="5">
        <v>113</v>
      </c>
    </row>
    <row r="1302" ht="17.1" customHeight="1" spans="1:3">
      <c r="A1302" s="114">
        <v>221</v>
      </c>
      <c r="B1302" s="4" t="s">
        <v>3702</v>
      </c>
      <c r="C1302" s="5">
        <v>2109248</v>
      </c>
    </row>
    <row r="1303" ht="17.1" customHeight="1" spans="1:3">
      <c r="A1303" s="114">
        <v>22101</v>
      </c>
      <c r="B1303" s="4" t="s">
        <v>2281</v>
      </c>
      <c r="C1303" s="5">
        <v>1444908</v>
      </c>
    </row>
    <row r="1304" ht="17.1" customHeight="1" spans="1:3">
      <c r="A1304" s="114">
        <v>2210101</v>
      </c>
      <c r="B1304" s="4" t="s">
        <v>2283</v>
      </c>
      <c r="C1304" s="5">
        <v>20481</v>
      </c>
    </row>
    <row r="1305" ht="17.1" customHeight="1" spans="1:3">
      <c r="A1305" s="114">
        <v>2210102</v>
      </c>
      <c r="B1305" s="4" t="s">
        <v>2285</v>
      </c>
      <c r="C1305" s="5">
        <v>0</v>
      </c>
    </row>
    <row r="1306" ht="17.1" customHeight="1" spans="1:3">
      <c r="A1306" s="114">
        <v>2210103</v>
      </c>
      <c r="B1306" s="4" t="s">
        <v>2287</v>
      </c>
      <c r="C1306" s="5">
        <v>269144</v>
      </c>
    </row>
    <row r="1307" ht="17.1" customHeight="1" spans="1:3">
      <c r="A1307" s="114">
        <v>2210104</v>
      </c>
      <c r="B1307" s="4" t="s">
        <v>2289</v>
      </c>
      <c r="C1307" s="5">
        <v>0</v>
      </c>
    </row>
    <row r="1308" ht="17.1" customHeight="1" spans="1:3">
      <c r="A1308" s="114">
        <v>2210105</v>
      </c>
      <c r="B1308" s="4" t="s">
        <v>2291</v>
      </c>
      <c r="C1308" s="5">
        <v>601913</v>
      </c>
    </row>
    <row r="1309" ht="17.1" customHeight="1" spans="1:3">
      <c r="A1309" s="114">
        <v>2210106</v>
      </c>
      <c r="B1309" s="4" t="s">
        <v>2293</v>
      </c>
      <c r="C1309" s="5">
        <v>190096</v>
      </c>
    </row>
    <row r="1310" ht="17.1" customHeight="1" spans="1:3">
      <c r="A1310" s="114">
        <v>2210107</v>
      </c>
      <c r="B1310" s="4" t="s">
        <v>2295</v>
      </c>
      <c r="C1310" s="5">
        <v>15079</v>
      </c>
    </row>
    <row r="1311" ht="17.1" customHeight="1" spans="1:3">
      <c r="A1311" s="114">
        <v>2210199</v>
      </c>
      <c r="B1311" s="4" t="s">
        <v>2297</v>
      </c>
      <c r="C1311" s="5">
        <v>348195</v>
      </c>
    </row>
    <row r="1312" ht="17.1" customHeight="1" spans="1:3">
      <c r="A1312" s="114">
        <v>22102</v>
      </c>
      <c r="B1312" s="4" t="s">
        <v>2299</v>
      </c>
      <c r="C1312" s="5">
        <v>657365</v>
      </c>
    </row>
    <row r="1313" ht="17.1" customHeight="1" spans="1:3">
      <c r="A1313" s="114">
        <v>2210201</v>
      </c>
      <c r="B1313" s="4" t="s">
        <v>2301</v>
      </c>
      <c r="C1313" s="5">
        <v>601754</v>
      </c>
    </row>
    <row r="1314" ht="17.1" customHeight="1" spans="1:3">
      <c r="A1314" s="114">
        <v>2210202</v>
      </c>
      <c r="B1314" s="4" t="s">
        <v>2303</v>
      </c>
      <c r="C1314" s="5">
        <v>0</v>
      </c>
    </row>
    <row r="1315" ht="17.1" customHeight="1" spans="1:3">
      <c r="A1315" s="114">
        <v>2210203</v>
      </c>
      <c r="B1315" s="4" t="s">
        <v>2305</v>
      </c>
      <c r="C1315" s="5">
        <v>55611</v>
      </c>
    </row>
    <row r="1316" ht="17.1" customHeight="1" spans="1:3">
      <c r="A1316" s="114">
        <v>22103</v>
      </c>
      <c r="B1316" s="4" t="s">
        <v>2307</v>
      </c>
      <c r="C1316" s="5">
        <v>6975</v>
      </c>
    </row>
    <row r="1317" ht="17.1" customHeight="1" spans="1:3">
      <c r="A1317" s="114">
        <v>2210301</v>
      </c>
      <c r="B1317" s="4" t="s">
        <v>2309</v>
      </c>
      <c r="C1317" s="5">
        <v>2832</v>
      </c>
    </row>
    <row r="1318" ht="17.1" customHeight="1" spans="1:3">
      <c r="A1318" s="114">
        <v>2210399</v>
      </c>
      <c r="B1318" s="4" t="s">
        <v>2311</v>
      </c>
      <c r="C1318" s="5">
        <v>4143</v>
      </c>
    </row>
    <row r="1319" ht="17.1" customHeight="1" spans="1:3">
      <c r="A1319" s="114">
        <v>222</v>
      </c>
      <c r="B1319" s="4" t="s">
        <v>3703</v>
      </c>
      <c r="C1319" s="5">
        <v>176179</v>
      </c>
    </row>
    <row r="1320" ht="17.1" customHeight="1" spans="1:3">
      <c r="A1320" s="114">
        <v>22201</v>
      </c>
      <c r="B1320" s="4" t="s">
        <v>2315</v>
      </c>
      <c r="C1320" s="5">
        <v>122586</v>
      </c>
    </row>
    <row r="1321" ht="17.1" customHeight="1" spans="1:3">
      <c r="A1321" s="114">
        <v>2220101</v>
      </c>
      <c r="B1321" s="4" t="s">
        <v>141</v>
      </c>
      <c r="C1321" s="5">
        <v>13997</v>
      </c>
    </row>
    <row r="1322" ht="17.1" customHeight="1" spans="1:3">
      <c r="A1322" s="114">
        <v>2220102</v>
      </c>
      <c r="B1322" s="4" t="s">
        <v>143</v>
      </c>
      <c r="C1322" s="5">
        <v>1260</v>
      </c>
    </row>
    <row r="1323" ht="17.1" customHeight="1" spans="1:3">
      <c r="A1323" s="114">
        <v>2220103</v>
      </c>
      <c r="B1323" s="4" t="s">
        <v>145</v>
      </c>
      <c r="C1323" s="5">
        <v>296</v>
      </c>
    </row>
    <row r="1324" ht="17.1" customHeight="1" spans="1:3">
      <c r="A1324" s="114">
        <v>2220104</v>
      </c>
      <c r="B1324" s="4" t="s">
        <v>2320</v>
      </c>
      <c r="C1324" s="5">
        <v>5</v>
      </c>
    </row>
    <row r="1325" ht="17.1" customHeight="1" spans="1:3">
      <c r="A1325" s="114">
        <v>2220105</v>
      </c>
      <c r="B1325" s="4" t="s">
        <v>2322</v>
      </c>
      <c r="C1325" s="5">
        <v>191</v>
      </c>
    </row>
    <row r="1326" ht="17.1" customHeight="1" spans="1:3">
      <c r="A1326" s="114">
        <v>2220106</v>
      </c>
      <c r="B1326" s="4" t="s">
        <v>2324</v>
      </c>
      <c r="C1326" s="5">
        <v>987</v>
      </c>
    </row>
    <row r="1327" ht="17.1" customHeight="1" spans="1:3">
      <c r="A1327" s="114">
        <v>2220107</v>
      </c>
      <c r="B1327" s="4" t="s">
        <v>2326</v>
      </c>
      <c r="C1327" s="5">
        <v>225</v>
      </c>
    </row>
    <row r="1328" ht="17.1" customHeight="1" spans="1:3">
      <c r="A1328" s="114">
        <v>2220112</v>
      </c>
      <c r="B1328" s="4" t="s">
        <v>2328</v>
      </c>
      <c r="C1328" s="5">
        <v>4704</v>
      </c>
    </row>
    <row r="1329" ht="17.1" customHeight="1" spans="1:3">
      <c r="A1329" s="114">
        <v>2220113</v>
      </c>
      <c r="B1329" s="4" t="s">
        <v>2330</v>
      </c>
      <c r="C1329" s="5">
        <v>1093</v>
      </c>
    </row>
    <row r="1330" ht="17.1" customHeight="1" spans="1:3">
      <c r="A1330" s="114">
        <v>2220114</v>
      </c>
      <c r="B1330" s="4" t="s">
        <v>2332</v>
      </c>
      <c r="C1330" s="5">
        <v>155</v>
      </c>
    </row>
    <row r="1331" ht="17.1" customHeight="1" spans="1:3">
      <c r="A1331" s="114">
        <v>2220115</v>
      </c>
      <c r="B1331" s="4" t="s">
        <v>2334</v>
      </c>
      <c r="C1331" s="5">
        <v>65981</v>
      </c>
    </row>
    <row r="1332" ht="17.1" customHeight="1" spans="1:3">
      <c r="A1332" s="114">
        <v>2220118</v>
      </c>
      <c r="B1332" s="4" t="s">
        <v>2336</v>
      </c>
      <c r="C1332" s="5">
        <v>3035</v>
      </c>
    </row>
    <row r="1333" ht="17.1" customHeight="1" spans="1:3">
      <c r="A1333" s="114">
        <v>2220150</v>
      </c>
      <c r="B1333" s="4" t="s">
        <v>160</v>
      </c>
      <c r="C1333" s="5">
        <v>519</v>
      </c>
    </row>
    <row r="1334" ht="17.1" customHeight="1" spans="1:3">
      <c r="A1334" s="114">
        <v>2220199</v>
      </c>
      <c r="B1334" s="4" t="s">
        <v>2339</v>
      </c>
      <c r="C1334" s="5">
        <v>30138</v>
      </c>
    </row>
    <row r="1335" ht="17.1" customHeight="1" spans="1:3">
      <c r="A1335" s="114">
        <v>22202</v>
      </c>
      <c r="B1335" s="4" t="s">
        <v>2341</v>
      </c>
      <c r="C1335" s="5">
        <v>1140</v>
      </c>
    </row>
    <row r="1336" ht="17.1" customHeight="1" spans="1:3">
      <c r="A1336" s="114">
        <v>2220201</v>
      </c>
      <c r="B1336" s="4" t="s">
        <v>141</v>
      </c>
      <c r="C1336" s="5">
        <v>524</v>
      </c>
    </row>
    <row r="1337" ht="17.1" customHeight="1" spans="1:3">
      <c r="A1337" s="114">
        <v>2220202</v>
      </c>
      <c r="B1337" s="4" t="s">
        <v>143</v>
      </c>
      <c r="C1337" s="5">
        <v>118</v>
      </c>
    </row>
    <row r="1338" ht="17.1" customHeight="1" spans="1:3">
      <c r="A1338" s="114">
        <v>2220203</v>
      </c>
      <c r="B1338" s="4" t="s">
        <v>145</v>
      </c>
      <c r="C1338" s="5">
        <v>0</v>
      </c>
    </row>
    <row r="1339" ht="17.1" customHeight="1" spans="1:3">
      <c r="A1339" s="114">
        <v>2220204</v>
      </c>
      <c r="B1339" s="4" t="s">
        <v>2346</v>
      </c>
      <c r="C1339" s="5">
        <v>0</v>
      </c>
    </row>
    <row r="1340" ht="17.1" customHeight="1" spans="1:3">
      <c r="A1340" s="114">
        <v>2220205</v>
      </c>
      <c r="B1340" s="4" t="s">
        <v>2348</v>
      </c>
      <c r="C1340" s="5">
        <v>0</v>
      </c>
    </row>
    <row r="1341" ht="17.1" customHeight="1" spans="1:3">
      <c r="A1341" s="114">
        <v>2220206</v>
      </c>
      <c r="B1341" s="4" t="s">
        <v>2350</v>
      </c>
      <c r="C1341" s="5">
        <v>0</v>
      </c>
    </row>
    <row r="1342" ht="17.1" customHeight="1" spans="1:3">
      <c r="A1342" s="114">
        <v>2220207</v>
      </c>
      <c r="B1342" s="4" t="s">
        <v>2352</v>
      </c>
      <c r="C1342" s="5">
        <v>0</v>
      </c>
    </row>
    <row r="1343" ht="17.1" customHeight="1" spans="1:3">
      <c r="A1343" s="114">
        <v>2220209</v>
      </c>
      <c r="B1343" s="4" t="s">
        <v>2354</v>
      </c>
      <c r="C1343" s="5">
        <v>0</v>
      </c>
    </row>
    <row r="1344" ht="17.1" customHeight="1" spans="1:3">
      <c r="A1344" s="114">
        <v>2220210</v>
      </c>
      <c r="B1344" s="4" t="s">
        <v>2356</v>
      </c>
      <c r="C1344" s="5">
        <v>0</v>
      </c>
    </row>
    <row r="1345" ht="17.1" customHeight="1" spans="1:3">
      <c r="A1345" s="114">
        <v>2220211</v>
      </c>
      <c r="B1345" s="4" t="s">
        <v>2358</v>
      </c>
      <c r="C1345" s="5">
        <v>494</v>
      </c>
    </row>
    <row r="1346" ht="17.1" customHeight="1" spans="1:3">
      <c r="A1346" s="114">
        <v>2220212</v>
      </c>
      <c r="B1346" s="91" t="s">
        <v>2360</v>
      </c>
      <c r="C1346" s="5">
        <v>0</v>
      </c>
    </row>
    <row r="1347" ht="17.1" customHeight="1" spans="1:3">
      <c r="A1347" s="114">
        <v>2220250</v>
      </c>
      <c r="B1347" s="91" t="s">
        <v>160</v>
      </c>
      <c r="C1347" s="5">
        <v>0</v>
      </c>
    </row>
    <row r="1348" ht="17.1" customHeight="1" spans="1:3">
      <c r="A1348" s="114">
        <v>2220299</v>
      </c>
      <c r="B1348" s="91" t="s">
        <v>2363</v>
      </c>
      <c r="C1348" s="5">
        <v>4</v>
      </c>
    </row>
    <row r="1349" ht="17.1" customHeight="1" spans="1:3">
      <c r="A1349" s="114">
        <v>22203</v>
      </c>
      <c r="B1349" s="91" t="s">
        <v>2365</v>
      </c>
      <c r="C1349" s="5">
        <v>0</v>
      </c>
    </row>
    <row r="1350" ht="17.1" customHeight="1" spans="1:3">
      <c r="A1350" s="114">
        <v>2220301</v>
      </c>
      <c r="B1350" s="91" t="s">
        <v>2367</v>
      </c>
      <c r="C1350" s="5">
        <v>0</v>
      </c>
    </row>
    <row r="1351" ht="17.1" customHeight="1" spans="1:3">
      <c r="A1351" s="114">
        <v>2220302</v>
      </c>
      <c r="B1351" s="91" t="s">
        <v>2369</v>
      </c>
      <c r="C1351" s="5">
        <v>0</v>
      </c>
    </row>
    <row r="1352" ht="17.1" customHeight="1" spans="1:3">
      <c r="A1352" s="114">
        <v>2220303</v>
      </c>
      <c r="B1352" s="91" t="s">
        <v>2371</v>
      </c>
      <c r="C1352" s="5">
        <v>0</v>
      </c>
    </row>
    <row r="1353" ht="17.1" customHeight="1" spans="1:3">
      <c r="A1353" s="114">
        <v>2220304</v>
      </c>
      <c r="B1353" s="91" t="s">
        <v>2373</v>
      </c>
      <c r="C1353" s="5">
        <v>0</v>
      </c>
    </row>
    <row r="1354" ht="17.1" customHeight="1" spans="1:3">
      <c r="A1354" s="114">
        <v>2220399</v>
      </c>
      <c r="B1354" s="91" t="s">
        <v>2375</v>
      </c>
      <c r="C1354" s="5">
        <v>0</v>
      </c>
    </row>
    <row r="1355" ht="17.1" customHeight="1" spans="1:3">
      <c r="A1355" s="114">
        <v>22204</v>
      </c>
      <c r="B1355" s="91" t="s">
        <v>2377</v>
      </c>
      <c r="C1355" s="5">
        <v>35792</v>
      </c>
    </row>
    <row r="1356" ht="17.1" customHeight="1" spans="1:3">
      <c r="A1356" s="114">
        <v>2220401</v>
      </c>
      <c r="B1356" s="91" t="s">
        <v>2379</v>
      </c>
      <c r="C1356" s="5">
        <v>3594</v>
      </c>
    </row>
    <row r="1357" ht="17.1" customHeight="1" spans="1:3">
      <c r="A1357" s="114">
        <v>2220402</v>
      </c>
      <c r="B1357" s="91" t="s">
        <v>2381</v>
      </c>
      <c r="C1357" s="5">
        <v>3085</v>
      </c>
    </row>
    <row r="1358" ht="17.1" customHeight="1" spans="1:3">
      <c r="A1358" s="114">
        <v>2220403</v>
      </c>
      <c r="B1358" s="91" t="s">
        <v>2383</v>
      </c>
      <c r="C1358" s="5">
        <v>25099</v>
      </c>
    </row>
    <row r="1359" ht="17.1" customHeight="1" spans="1:3">
      <c r="A1359" s="114">
        <v>2220404</v>
      </c>
      <c r="B1359" s="91" t="s">
        <v>2385</v>
      </c>
      <c r="C1359" s="5">
        <v>0</v>
      </c>
    </row>
    <row r="1360" ht="17.1" customHeight="1" spans="1:3">
      <c r="A1360" s="114">
        <v>2220499</v>
      </c>
      <c r="B1360" s="91" t="s">
        <v>2387</v>
      </c>
      <c r="C1360" s="5">
        <v>4014</v>
      </c>
    </row>
    <row r="1361" ht="17.1" customHeight="1" spans="1:3">
      <c r="A1361" s="114">
        <v>22205</v>
      </c>
      <c r="B1361" s="91" t="s">
        <v>2389</v>
      </c>
      <c r="C1361" s="5">
        <v>16661</v>
      </c>
    </row>
    <row r="1362" ht="17.1" customHeight="1" spans="1:3">
      <c r="A1362" s="114">
        <v>2220501</v>
      </c>
      <c r="B1362" s="91" t="s">
        <v>2391</v>
      </c>
      <c r="C1362" s="5">
        <v>0</v>
      </c>
    </row>
    <row r="1363" ht="17.1" customHeight="1" spans="1:3">
      <c r="A1363" s="114">
        <v>2220502</v>
      </c>
      <c r="B1363" s="91" t="s">
        <v>2393</v>
      </c>
      <c r="C1363" s="5">
        <v>9234</v>
      </c>
    </row>
    <row r="1364" ht="17.1" customHeight="1" spans="1:3">
      <c r="A1364" s="114">
        <v>2220503</v>
      </c>
      <c r="B1364" s="91" t="s">
        <v>2395</v>
      </c>
      <c r="C1364" s="5">
        <v>673</v>
      </c>
    </row>
    <row r="1365" ht="17.1" customHeight="1" spans="1:3">
      <c r="A1365" s="114">
        <v>2220504</v>
      </c>
      <c r="B1365" s="91" t="s">
        <v>2397</v>
      </c>
      <c r="C1365" s="5">
        <v>6676</v>
      </c>
    </row>
    <row r="1366" ht="17.1" customHeight="1" spans="1:3">
      <c r="A1366" s="114">
        <v>2220505</v>
      </c>
      <c r="B1366" s="91" t="s">
        <v>2399</v>
      </c>
      <c r="C1366" s="5">
        <v>0</v>
      </c>
    </row>
    <row r="1367" ht="17.1" customHeight="1" spans="1:3">
      <c r="A1367" s="114">
        <v>2220506</v>
      </c>
      <c r="B1367" s="91" t="s">
        <v>2401</v>
      </c>
      <c r="C1367" s="5">
        <v>0</v>
      </c>
    </row>
    <row r="1368" ht="17.1" customHeight="1" spans="1:3">
      <c r="A1368" s="114">
        <v>2220507</v>
      </c>
      <c r="B1368" s="91" t="s">
        <v>2403</v>
      </c>
      <c r="C1368" s="5">
        <v>0</v>
      </c>
    </row>
    <row r="1369" ht="17.1" customHeight="1" spans="1:3">
      <c r="A1369" s="114">
        <v>2220508</v>
      </c>
      <c r="B1369" s="91" t="s">
        <v>2405</v>
      </c>
      <c r="C1369" s="5">
        <v>68</v>
      </c>
    </row>
    <row r="1370" ht="17.1" customHeight="1" spans="1:3">
      <c r="A1370" s="114">
        <v>2220509</v>
      </c>
      <c r="B1370" s="91" t="s">
        <v>2407</v>
      </c>
      <c r="C1370" s="5">
        <v>10</v>
      </c>
    </row>
    <row r="1371" ht="17.1" customHeight="1" spans="1:3">
      <c r="A1371" s="114">
        <v>2220510</v>
      </c>
      <c r="B1371" s="91" t="s">
        <v>2409</v>
      </c>
      <c r="C1371" s="5">
        <v>0</v>
      </c>
    </row>
    <row r="1372" ht="17.1" customHeight="1" spans="1:3">
      <c r="A1372" s="114">
        <v>2220599</v>
      </c>
      <c r="B1372" s="91" t="s">
        <v>2411</v>
      </c>
      <c r="C1372" s="5">
        <v>0</v>
      </c>
    </row>
    <row r="1373" ht="17.1" customHeight="1" spans="1:3">
      <c r="A1373" s="114">
        <v>229</v>
      </c>
      <c r="B1373" s="4" t="s">
        <v>3783</v>
      </c>
      <c r="C1373" s="5">
        <v>879205</v>
      </c>
    </row>
    <row r="1374" ht="17.1" customHeight="1" spans="1:3">
      <c r="A1374" s="114">
        <v>22999</v>
      </c>
      <c r="B1374" s="91" t="s">
        <v>3698</v>
      </c>
      <c r="C1374" s="5">
        <v>879205</v>
      </c>
    </row>
    <row r="1375" ht="17.1" customHeight="1" spans="1:3">
      <c r="A1375" s="114">
        <v>2299901</v>
      </c>
      <c r="B1375" s="91" t="s">
        <v>3784</v>
      </c>
      <c r="C1375" s="5">
        <v>879205</v>
      </c>
    </row>
    <row r="1376" ht="17.1" customHeight="1" spans="1:3">
      <c r="A1376" s="114">
        <v>228</v>
      </c>
      <c r="B1376" s="91" t="s">
        <v>3785</v>
      </c>
      <c r="C1376" s="5">
        <v>192643</v>
      </c>
    </row>
    <row r="1377" ht="17.1" customHeight="1" spans="1:3">
      <c r="A1377" s="60"/>
      <c r="B1377" s="91" t="s">
        <v>3704</v>
      </c>
      <c r="C1377" s="5">
        <v>192643</v>
      </c>
    </row>
    <row r="1378" ht="17.1" customHeight="1" spans="1:3">
      <c r="A1378" s="60"/>
      <c r="B1378" s="91" t="s">
        <v>3786</v>
      </c>
      <c r="C1378" s="5">
        <v>192643</v>
      </c>
    </row>
    <row r="1379" ht="17.1" customHeight="1" spans="1:3">
      <c r="A1379" s="60">
        <v>2280101</v>
      </c>
      <c r="B1379" s="91" t="s">
        <v>3787</v>
      </c>
      <c r="C1379" s="5">
        <v>91051</v>
      </c>
    </row>
    <row r="1380" ht="17.1" customHeight="1" spans="1:3">
      <c r="A1380" s="60">
        <v>2280102</v>
      </c>
      <c r="B1380" s="91" t="s">
        <v>3788</v>
      </c>
      <c r="C1380" s="5">
        <v>64</v>
      </c>
    </row>
    <row r="1381" ht="17.1" customHeight="1" spans="1:3">
      <c r="A1381" s="60">
        <v>2280103</v>
      </c>
      <c r="B1381" s="91" t="s">
        <v>3789</v>
      </c>
      <c r="C1381" s="5">
        <v>116</v>
      </c>
    </row>
    <row r="1382" ht="17.1" customHeight="1" spans="1:3">
      <c r="A1382" s="60">
        <v>2280104</v>
      </c>
      <c r="B1382" s="91" t="s">
        <v>3790</v>
      </c>
      <c r="C1382" s="5">
        <v>101412</v>
      </c>
    </row>
    <row r="1383" ht="17.1" customHeight="1" spans="1:3">
      <c r="A1383" s="474" t="s">
        <v>2424</v>
      </c>
      <c r="B1383" s="91" t="s">
        <v>3705</v>
      </c>
      <c r="C1383" s="5">
        <v>8578</v>
      </c>
    </row>
    <row r="1384" ht="17.1" customHeight="1" spans="1:3">
      <c r="A1384" s="474" t="s">
        <v>3791</v>
      </c>
      <c r="B1384" s="91" t="s">
        <v>3706</v>
      </c>
      <c r="C1384" s="5">
        <v>8578</v>
      </c>
    </row>
    <row r="1385" ht="17.1" customHeight="1" spans="1:3">
      <c r="A1385" s="474" t="s">
        <v>3792</v>
      </c>
      <c r="B1385" s="98" t="s">
        <v>3793</v>
      </c>
      <c r="C1385" s="100">
        <v>8578</v>
      </c>
    </row>
    <row r="1386" ht="17.25" customHeight="1" spans="1:3">
      <c r="B1386" s="91"/>
      <c r="C1386" s="6"/>
    </row>
    <row r="1387" ht="17.25" customHeight="1" spans="1:3">
      <c r="B1387" s="91"/>
      <c r="C1387" s="6"/>
    </row>
    <row r="1388" ht="17.25" customHeight="1" spans="1:3">
      <c r="B1388" s="91"/>
      <c r="C1388" s="6"/>
    </row>
    <row r="1389" ht="17.25" customHeight="1" spans="1:3">
      <c r="B1389" s="91"/>
      <c r="C1389" s="6"/>
    </row>
    <row r="1390" ht="17.25" customHeight="1" spans="1:3">
      <c r="B1390" s="91"/>
      <c r="C1390" s="6"/>
    </row>
    <row r="1391" ht="17.25" customHeight="1" spans="1:3">
      <c r="B1391" s="91"/>
      <c r="C1391" s="6"/>
    </row>
    <row r="1392" ht="17.25" customHeight="1" spans="1:3">
      <c r="B1392" s="91"/>
      <c r="C1392" s="6"/>
    </row>
    <row r="1393" ht="17.25" customHeight="1" spans="2:3">
      <c r="B1393" s="91"/>
      <c r="C1393" s="6"/>
    </row>
    <row r="1394" ht="17.25" customHeight="1" spans="2:3">
      <c r="B1394" s="91"/>
      <c r="C1394" s="6"/>
    </row>
    <row r="1395" ht="17.25" customHeight="1" spans="2:3">
      <c r="B1395" s="91"/>
      <c r="C1395" s="6"/>
    </row>
    <row r="1396" ht="17.25" customHeight="1" spans="2:3">
      <c r="B1396" s="91"/>
      <c r="C1396" s="6"/>
    </row>
    <row r="1397" ht="17.25" customHeight="1" spans="2:3">
      <c r="B1397" s="91"/>
      <c r="C1397" s="6"/>
    </row>
    <row r="1398" ht="17.25" customHeight="1" spans="2:3">
      <c r="B1398" s="91"/>
      <c r="C1398" s="6"/>
    </row>
    <row r="1399" ht="17.25" customHeight="1" spans="2:3">
      <c r="B1399" s="91"/>
      <c r="C1399" s="6"/>
    </row>
    <row r="1400" ht="17.25" customHeight="1" spans="2:3">
      <c r="B1400" s="91"/>
      <c r="C1400" s="6"/>
    </row>
    <row r="1401" ht="17.25" customHeight="1" spans="2:3">
      <c r="B1401" s="91"/>
      <c r="C1401" s="6"/>
    </row>
    <row r="1402" ht="17.25" customHeight="1" spans="2:3">
      <c r="B1402" s="91"/>
      <c r="C1402" s="6"/>
    </row>
    <row r="1403" ht="17.25" customHeight="1" spans="2:3">
      <c r="B1403" s="91"/>
      <c r="C1403" s="6"/>
    </row>
    <row r="1404" ht="17.25" customHeight="1" spans="2:3">
      <c r="B1404" s="91"/>
      <c r="C1404" s="6"/>
    </row>
    <row r="1405" ht="17.25" customHeight="1" spans="2:3">
      <c r="B1405" s="91"/>
      <c r="C1405" s="6"/>
    </row>
    <row r="1406" ht="17.25" customHeight="1" spans="2:3">
      <c r="B1406" s="91"/>
      <c r="C1406" s="6"/>
    </row>
    <row r="1407" ht="17.25" customHeight="1" spans="2:3">
      <c r="B1407" s="91"/>
      <c r="C1407" s="6"/>
    </row>
    <row r="1408" ht="17.25" customHeight="1" spans="2:3">
      <c r="B1408" s="91"/>
      <c r="C1408" s="6"/>
    </row>
    <row r="1409" ht="17.25" customHeight="1" spans="2:3">
      <c r="B1409" s="91"/>
      <c r="C1409" s="6"/>
    </row>
    <row r="1410" ht="17.25" customHeight="1" spans="2:3">
      <c r="B1410" s="91"/>
      <c r="C1410" s="6"/>
    </row>
    <row r="1411" ht="17.25" customHeight="1" spans="2:3">
      <c r="B1411" s="91"/>
      <c r="C1411" s="6"/>
    </row>
    <row r="1412" ht="17.25" customHeight="1" spans="2:3">
      <c r="B1412" s="91"/>
      <c r="C1412" s="6"/>
    </row>
    <row r="1413" ht="17.25" customHeight="1" spans="2:3">
      <c r="B1413" s="91"/>
      <c r="C1413" s="6"/>
    </row>
    <row r="1414" ht="17.25" customHeight="1" spans="2:3">
      <c r="B1414" s="91"/>
      <c r="C1414" s="6"/>
    </row>
    <row r="1415" ht="17.25" customHeight="1" spans="2:3">
      <c r="B1415" s="91"/>
      <c r="C1415" s="6"/>
    </row>
    <row r="1416" ht="17.25" customHeight="1" spans="2:3">
      <c r="B1416" s="91"/>
      <c r="C1416" s="6"/>
    </row>
    <row r="1417" ht="17.25" customHeight="1" spans="2:3">
      <c r="B1417" s="91"/>
      <c r="C1417" s="6"/>
    </row>
    <row r="1418" ht="17.25" customHeight="1" spans="2:3">
      <c r="B1418" s="91"/>
      <c r="C1418" s="6"/>
    </row>
    <row r="1419" ht="17.25" customHeight="1" spans="2:3">
      <c r="B1419" s="91"/>
      <c r="C1419" s="6"/>
    </row>
    <row r="1420" ht="17.25" customHeight="1" spans="2:3">
      <c r="B1420" s="91"/>
      <c r="C1420" s="6"/>
    </row>
    <row r="1421" ht="17.25" customHeight="1" spans="2:3">
      <c r="B1421" s="91"/>
      <c r="C1421" s="6"/>
    </row>
    <row r="1422" ht="17.25" customHeight="1" spans="2:3">
      <c r="B1422" s="91"/>
      <c r="C1422" s="6"/>
    </row>
    <row r="1423" ht="17.25" customHeight="1" spans="2:3">
      <c r="B1423" s="91"/>
      <c r="C1423" s="6"/>
    </row>
    <row r="1424" ht="17.25" customHeight="1" spans="2:3">
      <c r="B1424" s="91"/>
      <c r="C1424" s="6"/>
    </row>
    <row r="1425" ht="17.25" customHeight="1" spans="2:3">
      <c r="B1425" s="91"/>
      <c r="C1425" s="6"/>
    </row>
    <row r="1426" ht="17.25" customHeight="1" spans="2:3">
      <c r="B1426" s="91"/>
      <c r="C1426" s="6"/>
    </row>
    <row r="1427" ht="17.25" customHeight="1" spans="2:3">
      <c r="B1427" s="91"/>
      <c r="C1427" s="6"/>
    </row>
    <row r="1428" ht="17.25" customHeight="1" spans="2:3">
      <c r="B1428" s="91"/>
      <c r="C1428" s="6"/>
    </row>
    <row r="1429" ht="17.25" customHeight="1" spans="2:3">
      <c r="B1429" s="91"/>
      <c r="C1429" s="6"/>
    </row>
    <row r="1430" ht="17.25" customHeight="1" spans="2:3">
      <c r="B1430" s="91"/>
      <c r="C1430" s="6"/>
    </row>
    <row r="1431" ht="17.25" customHeight="1" spans="2:3">
      <c r="B1431" s="91"/>
      <c r="C1431" s="6"/>
    </row>
    <row r="1432" ht="17.25" customHeight="1" spans="2:3">
      <c r="B1432" s="91"/>
      <c r="C1432" s="6"/>
    </row>
    <row r="1433" ht="17.25" customHeight="1" spans="2:3">
      <c r="B1433" s="91"/>
      <c r="C1433" s="6"/>
    </row>
    <row r="1434" ht="17.25" customHeight="1" spans="2:3">
      <c r="B1434" s="91"/>
      <c r="C1434" s="6"/>
    </row>
    <row r="1435" ht="17.25" customHeight="1" spans="2:3">
      <c r="B1435" s="91"/>
      <c r="C1435" s="6"/>
    </row>
    <row r="1436" ht="17.25" customHeight="1" spans="2:3">
      <c r="B1436" s="91"/>
      <c r="C1436" s="6"/>
    </row>
    <row r="1437" ht="17.25" customHeight="1" spans="2:3">
      <c r="B1437" s="91"/>
      <c r="C1437" s="6"/>
    </row>
    <row r="1438" ht="17.25" customHeight="1" spans="2:3">
      <c r="B1438" s="91"/>
      <c r="C1438" s="6"/>
    </row>
    <row r="1439" ht="17.25" customHeight="1" spans="2:3">
      <c r="B1439" s="91"/>
      <c r="C1439" s="6"/>
    </row>
    <row r="1440" ht="17.25" customHeight="1" spans="2:3">
      <c r="B1440" s="91"/>
      <c r="C1440" s="6"/>
    </row>
    <row r="1441" ht="17.25" customHeight="1" spans="2:3">
      <c r="B1441" s="91"/>
      <c r="C1441" s="6"/>
    </row>
    <row r="1442" ht="17.25" customHeight="1" spans="2:3">
      <c r="B1442" s="91"/>
      <c r="C1442" s="6"/>
    </row>
    <row r="1443" ht="17.25" customHeight="1" spans="2:3">
      <c r="B1443" s="91"/>
      <c r="C1443" s="6"/>
    </row>
    <row r="1444" ht="17.25" customHeight="1" spans="2:3">
      <c r="B1444" s="91"/>
      <c r="C1444" s="6"/>
    </row>
    <row r="1445" ht="17.25" customHeight="1" spans="2:3">
      <c r="B1445" s="91"/>
      <c r="C1445" s="6"/>
    </row>
    <row r="1446" ht="17.25" customHeight="1" spans="2:3">
      <c r="B1446" s="91"/>
      <c r="C1446" s="6"/>
    </row>
    <row r="1447" ht="17.25" customHeight="1" spans="2:3">
      <c r="B1447" s="91"/>
      <c r="C1447" s="6"/>
    </row>
    <row r="1448" ht="17.25" customHeight="1" spans="2:3">
      <c r="B1448" s="91"/>
      <c r="C1448" s="6"/>
    </row>
    <row r="1449" ht="17.25" customHeight="1" spans="2:3">
      <c r="B1449" s="91"/>
      <c r="C1449" s="6"/>
    </row>
    <row r="1450" ht="17.25" customHeight="1" spans="2:3">
      <c r="B1450" s="91"/>
      <c r="C1450" s="6"/>
    </row>
    <row r="1451" ht="17.25" customHeight="1" spans="2:3">
      <c r="B1451" s="91"/>
      <c r="C1451" s="6"/>
    </row>
    <row r="1452" ht="17.25" customHeight="1" spans="2:3">
      <c r="B1452" s="91"/>
      <c r="C1452" s="6"/>
    </row>
    <row r="1453" ht="17.25" customHeight="1" spans="2:3">
      <c r="B1453" s="91"/>
      <c r="C1453" s="6"/>
    </row>
    <row r="1454" ht="17.25" customHeight="1" spans="2:3">
      <c r="B1454" s="91"/>
      <c r="C1454" s="6"/>
    </row>
    <row r="1455" ht="17.25" customHeight="1" spans="2:3">
      <c r="B1455" s="91"/>
      <c r="C1455" s="6"/>
    </row>
    <row r="1456" ht="17.25" customHeight="1" spans="2:3">
      <c r="B1456" s="91"/>
      <c r="C1456" s="6"/>
    </row>
    <row r="1457" ht="17.25" customHeight="1" spans="2:3">
      <c r="B1457" s="91"/>
      <c r="C1457" s="6"/>
    </row>
    <row r="1458" ht="17.25" customHeight="1" spans="2:3">
      <c r="B1458" s="91"/>
      <c r="C1458" s="6"/>
    </row>
    <row r="1459" ht="17.25" customHeight="1" spans="2:3">
      <c r="B1459" s="91"/>
      <c r="C1459" s="6"/>
    </row>
    <row r="1460" ht="17.25" customHeight="1" spans="2:3">
      <c r="B1460" s="91"/>
      <c r="C1460" s="6"/>
    </row>
    <row r="1461" ht="17.25" customHeight="1" spans="2:3">
      <c r="B1461" s="91"/>
      <c r="C1461" s="6"/>
    </row>
    <row r="1462" ht="17.25" customHeight="1" spans="2:3">
      <c r="B1462" s="91"/>
      <c r="C1462" s="6"/>
    </row>
    <row r="1463" ht="17.25" customHeight="1" spans="2:3">
      <c r="B1463" s="91"/>
      <c r="C1463" s="6"/>
    </row>
    <row r="1464" ht="17.25" customHeight="1" spans="2:3">
      <c r="B1464" s="91"/>
      <c r="C1464" s="6"/>
    </row>
    <row r="1465" ht="17.25" customHeight="1" spans="2:3">
      <c r="B1465" s="91"/>
      <c r="C1465" s="6"/>
    </row>
    <row r="1466" ht="17.25" customHeight="1" spans="2:3">
      <c r="B1466" s="91"/>
      <c r="C1466" s="6"/>
    </row>
    <row r="1467" ht="17.25" customHeight="1" spans="2:3">
      <c r="B1467" s="91"/>
      <c r="C1467" s="6"/>
    </row>
    <row r="1468" ht="17.25" customHeight="1" spans="2:3">
      <c r="B1468" s="91"/>
      <c r="C1468" s="6"/>
    </row>
    <row r="1469" ht="17.25" customHeight="1" spans="2:3">
      <c r="B1469" s="91"/>
      <c r="C1469" s="6"/>
    </row>
    <row r="1470" ht="17.25" customHeight="1" spans="2:3">
      <c r="B1470" s="91"/>
      <c r="C1470" s="6"/>
    </row>
    <row r="1471" ht="17.25" customHeight="1" spans="2:3">
      <c r="B1471" s="91"/>
      <c r="C1471" s="6"/>
    </row>
    <row r="1472" ht="17.25" customHeight="1" spans="2:3">
      <c r="B1472" s="91"/>
      <c r="C1472" s="6"/>
    </row>
    <row r="1473" ht="17.25" customHeight="1" spans="2:3">
      <c r="B1473" s="91"/>
      <c r="C1473" s="6"/>
    </row>
    <row r="1474" ht="17.25" customHeight="1" spans="2:3">
      <c r="B1474" s="91"/>
      <c r="C1474" s="6"/>
    </row>
    <row r="1475" ht="17.25" customHeight="1" spans="2:3">
      <c r="B1475" s="91"/>
      <c r="C1475" s="6"/>
    </row>
    <row r="1476" ht="17.25" customHeight="1" spans="2:3">
      <c r="B1476" s="91"/>
      <c r="C1476" s="6"/>
    </row>
    <row r="1477" ht="17.25" customHeight="1" spans="2:3">
      <c r="B1477" s="91"/>
      <c r="C1477" s="6"/>
    </row>
    <row r="1478" ht="17.25" customHeight="1" spans="2:3">
      <c r="B1478" s="94"/>
      <c r="C1478" s="108"/>
    </row>
    <row r="1479" ht="17.25" customHeight="1" spans="2:3">
      <c r="B1479" s="91"/>
      <c r="C1479" s="6"/>
    </row>
    <row r="1480" ht="17.25" customHeight="1" spans="2:3">
      <c r="B1480" s="91"/>
      <c r="C1480" s="6"/>
    </row>
    <row r="1481" ht="17.25" customHeight="1" spans="2:3">
      <c r="B1481" s="91"/>
      <c r="C1481" s="6"/>
    </row>
    <row r="1482" ht="17.25" customHeight="1" spans="2:3">
      <c r="B1482" s="91"/>
      <c r="C1482" s="6"/>
    </row>
    <row r="1483" ht="17.25" customHeight="1" spans="2:3">
      <c r="B1483" s="91"/>
      <c r="C1483" s="6"/>
    </row>
    <row r="1484" ht="17.25" customHeight="1" spans="2:3">
      <c r="B1484" s="91"/>
      <c r="C1484" s="6"/>
    </row>
    <row r="1485" ht="17.25" customHeight="1" spans="2:3">
      <c r="B1485" s="91"/>
      <c r="C1485" s="6"/>
    </row>
    <row r="1486" ht="17.25" customHeight="1" spans="2:3">
      <c r="B1486" s="91"/>
      <c r="C1486" s="6"/>
    </row>
    <row r="1487" ht="17.25" customHeight="1" spans="2:3">
      <c r="B1487" s="91"/>
      <c r="C1487" s="6"/>
    </row>
    <row r="1488" ht="17.25" customHeight="1" spans="2:3">
      <c r="B1488" s="91"/>
      <c r="C1488" s="6"/>
    </row>
    <row r="1489" ht="17.25" customHeight="1" spans="2:3">
      <c r="B1489" s="91"/>
      <c r="C1489" s="6"/>
    </row>
    <row r="1490" ht="17.25" customHeight="1" spans="2:3">
      <c r="B1490" s="91"/>
      <c r="C1490" s="6"/>
    </row>
    <row r="1491" ht="17.1" customHeight="1" spans="2:3">
      <c r="B1491" s="91"/>
      <c r="C1491" s="6"/>
    </row>
    <row r="1492" ht="17.1" customHeight="1" spans="2:3">
      <c r="B1492" s="3" t="s">
        <v>3794</v>
      </c>
      <c r="C1492" s="5">
        <v>47128264</v>
      </c>
    </row>
  </sheetData>
  <mergeCells count="3">
    <mergeCell ref="B1:C1"/>
    <mergeCell ref="B2:C2"/>
    <mergeCell ref="B3:C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1492"/>
  <sheetViews>
    <sheetView showGridLines="0" showZeros="0" topLeftCell="A1178" workbookViewId="0">
      <selection activeCell="C6" sqref="C6"/>
    </sheetView>
  </sheetViews>
  <sheetFormatPr defaultColWidth="9.125" defaultRowHeight="14.25" outlineLevelCol="1"/>
  <cols>
    <col min="1" max="1" width="52.25" customWidth="1"/>
    <col min="2" max="2" width="20.5" customWidth="1"/>
    <col min="257" max="257" width="52.25" customWidth="1"/>
    <col min="258" max="258" width="20.5" customWidth="1"/>
    <col min="513" max="513" width="52.25" customWidth="1"/>
    <col min="514" max="514" width="20.5" customWidth="1"/>
    <col min="769" max="769" width="52.25" customWidth="1"/>
    <col min="770" max="770" width="20.5" customWidth="1"/>
    <col min="1025" max="1025" width="52.25" customWidth="1"/>
    <col min="1026" max="1026" width="20.5" customWidth="1"/>
    <col min="1281" max="1281" width="52.25" customWidth="1"/>
    <col min="1282" max="1282" width="20.5" customWidth="1"/>
    <col min="1537" max="1537" width="52.25" customWidth="1"/>
    <col min="1538" max="1538" width="20.5" customWidth="1"/>
    <col min="1793" max="1793" width="52.25" customWidth="1"/>
    <col min="1794" max="1794" width="20.5" customWidth="1"/>
    <col min="2049" max="2049" width="52.25" customWidth="1"/>
    <col min="2050" max="2050" width="20.5" customWidth="1"/>
    <col min="2305" max="2305" width="52.25" customWidth="1"/>
    <col min="2306" max="2306" width="20.5" customWidth="1"/>
    <col min="2561" max="2561" width="52.25" customWidth="1"/>
    <col min="2562" max="2562" width="20.5" customWidth="1"/>
    <col min="2817" max="2817" width="52.25" customWidth="1"/>
    <col min="2818" max="2818" width="20.5" customWidth="1"/>
    <col min="3073" max="3073" width="52.25" customWidth="1"/>
    <col min="3074" max="3074" width="20.5" customWidth="1"/>
    <col min="3329" max="3329" width="52.25" customWidth="1"/>
    <col min="3330" max="3330" width="20.5" customWidth="1"/>
    <col min="3585" max="3585" width="52.25" customWidth="1"/>
    <col min="3586" max="3586" width="20.5" customWidth="1"/>
    <col min="3841" max="3841" width="52.25" customWidth="1"/>
    <col min="3842" max="3842" width="20.5" customWidth="1"/>
    <col min="4097" max="4097" width="52.25" customWidth="1"/>
    <col min="4098" max="4098" width="20.5" customWidth="1"/>
    <col min="4353" max="4353" width="52.25" customWidth="1"/>
    <col min="4354" max="4354" width="20.5" customWidth="1"/>
    <col min="4609" max="4609" width="52.25" customWidth="1"/>
    <col min="4610" max="4610" width="20.5" customWidth="1"/>
    <col min="4865" max="4865" width="52.25" customWidth="1"/>
    <col min="4866" max="4866" width="20.5" customWidth="1"/>
    <col min="5121" max="5121" width="52.25" customWidth="1"/>
    <col min="5122" max="5122" width="20.5" customWidth="1"/>
    <col min="5377" max="5377" width="52.25" customWidth="1"/>
    <col min="5378" max="5378" width="20.5" customWidth="1"/>
    <col min="5633" max="5633" width="52.25" customWidth="1"/>
    <col min="5634" max="5634" width="20.5" customWidth="1"/>
    <col min="5889" max="5889" width="52.25" customWidth="1"/>
    <col min="5890" max="5890" width="20.5" customWidth="1"/>
    <col min="6145" max="6145" width="52.25" customWidth="1"/>
    <col min="6146" max="6146" width="20.5" customWidth="1"/>
    <col min="6401" max="6401" width="52.25" customWidth="1"/>
    <col min="6402" max="6402" width="20.5" customWidth="1"/>
    <col min="6657" max="6657" width="52.25" customWidth="1"/>
    <col min="6658" max="6658" width="20.5" customWidth="1"/>
    <col min="6913" max="6913" width="52.25" customWidth="1"/>
    <col min="6914" max="6914" width="20.5" customWidth="1"/>
    <col min="7169" max="7169" width="52.25" customWidth="1"/>
    <col min="7170" max="7170" width="20.5" customWidth="1"/>
    <col min="7425" max="7425" width="52.25" customWidth="1"/>
    <col min="7426" max="7426" width="20.5" customWidth="1"/>
    <col min="7681" max="7681" width="52.25" customWidth="1"/>
    <col min="7682" max="7682" width="20.5" customWidth="1"/>
    <col min="7937" max="7937" width="52.25" customWidth="1"/>
    <col min="7938" max="7938" width="20.5" customWidth="1"/>
    <col min="8193" max="8193" width="52.25" customWidth="1"/>
    <col min="8194" max="8194" width="20.5" customWidth="1"/>
    <col min="8449" max="8449" width="52.25" customWidth="1"/>
    <col min="8450" max="8450" width="20.5" customWidth="1"/>
    <col min="8705" max="8705" width="52.25" customWidth="1"/>
    <col min="8706" max="8706" width="20.5" customWidth="1"/>
    <col min="8961" max="8961" width="52.25" customWidth="1"/>
    <col min="8962" max="8962" width="20.5" customWidth="1"/>
    <col min="9217" max="9217" width="52.25" customWidth="1"/>
    <col min="9218" max="9218" width="20.5" customWidth="1"/>
    <col min="9473" max="9473" width="52.25" customWidth="1"/>
    <col min="9474" max="9474" width="20.5" customWidth="1"/>
    <col min="9729" max="9729" width="52.25" customWidth="1"/>
    <col min="9730" max="9730" width="20.5" customWidth="1"/>
    <col min="9985" max="9985" width="52.25" customWidth="1"/>
    <col min="9986" max="9986" width="20.5" customWidth="1"/>
    <col min="10241" max="10241" width="52.25" customWidth="1"/>
    <col min="10242" max="10242" width="20.5" customWidth="1"/>
    <col min="10497" max="10497" width="52.25" customWidth="1"/>
    <col min="10498" max="10498" width="20.5" customWidth="1"/>
    <col min="10753" max="10753" width="52.25" customWidth="1"/>
    <col min="10754" max="10754" width="20.5" customWidth="1"/>
    <col min="11009" max="11009" width="52.25" customWidth="1"/>
    <col min="11010" max="11010" width="20.5" customWidth="1"/>
    <col min="11265" max="11265" width="52.25" customWidth="1"/>
    <col min="11266" max="11266" width="20.5" customWidth="1"/>
    <col min="11521" max="11521" width="52.25" customWidth="1"/>
    <col min="11522" max="11522" width="20.5" customWidth="1"/>
    <col min="11777" max="11777" width="52.25" customWidth="1"/>
    <col min="11778" max="11778" width="20.5" customWidth="1"/>
    <col min="12033" max="12033" width="52.25" customWidth="1"/>
    <col min="12034" max="12034" width="20.5" customWidth="1"/>
    <col min="12289" max="12289" width="52.25" customWidth="1"/>
    <col min="12290" max="12290" width="20.5" customWidth="1"/>
    <col min="12545" max="12545" width="52.25" customWidth="1"/>
    <col min="12546" max="12546" width="20.5" customWidth="1"/>
    <col min="12801" max="12801" width="52.25" customWidth="1"/>
    <col min="12802" max="12802" width="20.5" customWidth="1"/>
    <col min="13057" max="13057" width="52.25" customWidth="1"/>
    <col min="13058" max="13058" width="20.5" customWidth="1"/>
    <col min="13313" max="13313" width="52.25" customWidth="1"/>
    <col min="13314" max="13314" width="20.5" customWidth="1"/>
    <col min="13569" max="13569" width="52.25" customWidth="1"/>
    <col min="13570" max="13570" width="20.5" customWidth="1"/>
    <col min="13825" max="13825" width="52.25" customWidth="1"/>
    <col min="13826" max="13826" width="20.5" customWidth="1"/>
    <col min="14081" max="14081" width="52.25" customWidth="1"/>
    <col min="14082" max="14082" width="20.5" customWidth="1"/>
    <col min="14337" max="14337" width="52.25" customWidth="1"/>
    <col min="14338" max="14338" width="20.5" customWidth="1"/>
    <col min="14593" max="14593" width="52.25" customWidth="1"/>
    <col min="14594" max="14594" width="20.5" customWidth="1"/>
    <col min="14849" max="14849" width="52.25" customWidth="1"/>
    <col min="14850" max="14850" width="20.5" customWidth="1"/>
    <col min="15105" max="15105" width="52.25" customWidth="1"/>
    <col min="15106" max="15106" width="20.5" customWidth="1"/>
    <col min="15361" max="15361" width="52.25" customWidth="1"/>
    <col min="15362" max="15362" width="20.5" customWidth="1"/>
    <col min="15617" max="15617" width="52.25" customWidth="1"/>
    <col min="15618" max="15618" width="20.5" customWidth="1"/>
    <col min="15873" max="15873" width="52.25" customWidth="1"/>
    <col min="15874" max="15874" width="20.5" customWidth="1"/>
    <col min="16129" max="16129" width="52.25" customWidth="1"/>
    <col min="16130" max="16130" width="20.5" customWidth="1"/>
  </cols>
  <sheetData>
    <row r="1" ht="29.1" customHeight="1" spans="1:2">
      <c r="A1" s="77" t="s">
        <v>3795</v>
      </c>
      <c r="B1" s="77"/>
    </row>
    <row r="2" ht="16.9" customHeight="1" spans="1:2">
      <c r="A2" s="2" t="s">
        <v>3709</v>
      </c>
      <c r="B2" s="2"/>
    </row>
    <row r="3" ht="16.9" customHeight="1" spans="1:2">
      <c r="A3" s="2" t="s">
        <v>2607</v>
      </c>
      <c r="B3" s="2"/>
    </row>
    <row r="4" ht="16.9" customHeight="1" spans="1:2">
      <c r="A4" s="3" t="s">
        <v>3673</v>
      </c>
      <c r="B4" s="3" t="s">
        <v>129</v>
      </c>
    </row>
    <row r="5" ht="16.9" customHeight="1" spans="1:2">
      <c r="A5" s="4" t="s">
        <v>137</v>
      </c>
      <c r="B5" s="193">
        <v>487855</v>
      </c>
    </row>
    <row r="6" ht="16.9" customHeight="1" spans="1:2">
      <c r="A6" s="4" t="s">
        <v>139</v>
      </c>
      <c r="B6" s="193">
        <v>7736</v>
      </c>
    </row>
    <row r="7" ht="16.9" customHeight="1" spans="1:2">
      <c r="A7" s="4" t="s">
        <v>141</v>
      </c>
      <c r="B7" s="193">
        <v>4776</v>
      </c>
    </row>
    <row r="8" ht="16.9" customHeight="1" spans="1:2">
      <c r="A8" s="4" t="s">
        <v>143</v>
      </c>
      <c r="B8" s="193">
        <v>590</v>
      </c>
    </row>
    <row r="9" ht="16.9" customHeight="1" spans="1:2">
      <c r="A9" s="4" t="s">
        <v>145</v>
      </c>
      <c r="B9" s="193">
        <v>713</v>
      </c>
    </row>
    <row r="10" ht="16.9" customHeight="1" spans="1:2">
      <c r="A10" s="4" t="s">
        <v>148</v>
      </c>
      <c r="B10" s="193">
        <v>738</v>
      </c>
    </row>
    <row r="11" ht="16.9" customHeight="1" spans="1:2">
      <c r="A11" s="4" t="s">
        <v>150</v>
      </c>
      <c r="B11" s="193">
        <v>400</v>
      </c>
    </row>
    <row r="12" ht="16.9" customHeight="1" spans="1:2">
      <c r="A12" s="4" t="s">
        <v>152</v>
      </c>
      <c r="B12" s="193">
        <v>300</v>
      </c>
    </row>
    <row r="13" ht="16.9" customHeight="1" spans="1:2">
      <c r="A13" s="4" t="s">
        <v>154</v>
      </c>
      <c r="B13" s="193">
        <v>150</v>
      </c>
    </row>
    <row r="14" ht="16.9" customHeight="1" spans="1:2">
      <c r="A14" s="4" t="s">
        <v>156</v>
      </c>
      <c r="B14" s="193">
        <v>437</v>
      </c>
    </row>
    <row r="15" ht="16.9" customHeight="1" spans="1:2">
      <c r="A15" s="4" t="s">
        <v>158</v>
      </c>
      <c r="B15" s="193">
        <v>100</v>
      </c>
    </row>
    <row r="16" ht="16.9" customHeight="1" spans="1:2">
      <c r="A16" s="4" t="s">
        <v>160</v>
      </c>
      <c r="B16" s="193">
        <v>103</v>
      </c>
    </row>
    <row r="17" ht="16.9" customHeight="1" spans="1:2">
      <c r="A17" s="4" t="s">
        <v>162</v>
      </c>
      <c r="B17" s="193">
        <v>-571</v>
      </c>
    </row>
    <row r="18" ht="16.9" customHeight="1" spans="1:2">
      <c r="A18" s="4" t="s">
        <v>164</v>
      </c>
      <c r="B18" s="193">
        <v>8318</v>
      </c>
    </row>
    <row r="19" ht="16.9" customHeight="1" spans="1:2">
      <c r="A19" s="4" t="s">
        <v>141</v>
      </c>
      <c r="B19" s="193">
        <v>3960</v>
      </c>
    </row>
    <row r="20" ht="16.9" customHeight="1" spans="1:2">
      <c r="A20" s="4" t="s">
        <v>143</v>
      </c>
      <c r="B20" s="193">
        <v>1760</v>
      </c>
    </row>
    <row r="21" ht="16.9" customHeight="1" spans="1:2">
      <c r="A21" s="4" t="s">
        <v>145</v>
      </c>
      <c r="B21" s="193">
        <v>517</v>
      </c>
    </row>
    <row r="22" ht="16.9" customHeight="1" spans="1:2">
      <c r="A22" s="4" t="s">
        <v>169</v>
      </c>
      <c r="B22" s="193">
        <v>850</v>
      </c>
    </row>
    <row r="23" ht="16.9" customHeight="1" spans="1:2">
      <c r="A23" s="4" t="s">
        <v>171</v>
      </c>
      <c r="B23" s="193">
        <v>215</v>
      </c>
    </row>
    <row r="24" ht="16.9" customHeight="1" spans="1:2">
      <c r="A24" s="4" t="s">
        <v>173</v>
      </c>
      <c r="B24" s="193">
        <v>165</v>
      </c>
    </row>
    <row r="25" ht="16.9" customHeight="1" spans="1:2">
      <c r="A25" s="4" t="s">
        <v>160</v>
      </c>
      <c r="B25" s="193">
        <v>179</v>
      </c>
    </row>
    <row r="26" ht="16.9" customHeight="1" spans="1:2">
      <c r="A26" s="4" t="s">
        <v>176</v>
      </c>
      <c r="B26" s="193">
        <v>672</v>
      </c>
    </row>
    <row r="27" ht="16.9" customHeight="1" spans="1:2">
      <c r="A27" s="4" t="s">
        <v>178</v>
      </c>
      <c r="B27" s="193">
        <v>19246</v>
      </c>
    </row>
    <row r="28" ht="16.9" customHeight="1" spans="1:2">
      <c r="A28" s="4" t="s">
        <v>141</v>
      </c>
      <c r="B28" s="193">
        <v>12939</v>
      </c>
    </row>
    <row r="29" ht="16.9" customHeight="1" spans="1:2">
      <c r="A29" s="4" t="s">
        <v>143</v>
      </c>
      <c r="B29" s="193">
        <v>20</v>
      </c>
    </row>
    <row r="30" ht="16.9" customHeight="1" spans="1:2">
      <c r="A30" s="4" t="s">
        <v>145</v>
      </c>
      <c r="B30" s="193">
        <v>1476</v>
      </c>
    </row>
    <row r="31" ht="16.9" customHeight="1" spans="1:2">
      <c r="A31" s="4" t="s">
        <v>183</v>
      </c>
      <c r="B31" s="193">
        <v>200</v>
      </c>
    </row>
    <row r="32" ht="16.9" customHeight="1" spans="1:2">
      <c r="A32" s="4" t="s">
        <v>185</v>
      </c>
      <c r="B32" s="193">
        <v>0</v>
      </c>
    </row>
    <row r="33" ht="16.9" customHeight="1" spans="1:2">
      <c r="A33" s="4" t="s">
        <v>187</v>
      </c>
      <c r="B33" s="193">
        <v>0</v>
      </c>
    </row>
    <row r="34" ht="16.9" customHeight="1" spans="1:2">
      <c r="A34" s="4" t="s">
        <v>189</v>
      </c>
      <c r="B34" s="193">
        <v>510</v>
      </c>
    </row>
    <row r="35" ht="16.9" customHeight="1" spans="1:2">
      <c r="A35" s="4" t="s">
        <v>191</v>
      </c>
      <c r="B35" s="193">
        <v>915</v>
      </c>
    </row>
    <row r="36" ht="16.9" customHeight="1" spans="1:2">
      <c r="A36" s="4" t="s">
        <v>193</v>
      </c>
      <c r="B36" s="193">
        <v>171</v>
      </c>
    </row>
    <row r="37" ht="16.9" customHeight="1" spans="1:2">
      <c r="A37" s="4" t="s">
        <v>160</v>
      </c>
      <c r="B37" s="193">
        <v>455</v>
      </c>
    </row>
    <row r="38" ht="16.9" customHeight="1" spans="1:2">
      <c r="A38" s="4" t="s">
        <v>196</v>
      </c>
      <c r="B38" s="193">
        <v>2560</v>
      </c>
    </row>
    <row r="39" ht="16.9" customHeight="1" spans="1:2">
      <c r="A39" s="4" t="s">
        <v>198</v>
      </c>
      <c r="B39" s="193">
        <v>32022</v>
      </c>
    </row>
    <row r="40" ht="16.9" customHeight="1" spans="1:2">
      <c r="A40" s="4" t="s">
        <v>141</v>
      </c>
      <c r="B40" s="193">
        <v>4747</v>
      </c>
    </row>
    <row r="41" ht="16.9" customHeight="1" spans="1:2">
      <c r="A41" s="4" t="s">
        <v>143</v>
      </c>
      <c r="B41" s="193">
        <v>0</v>
      </c>
    </row>
    <row r="42" ht="16.9" customHeight="1" spans="1:2">
      <c r="A42" s="4" t="s">
        <v>145</v>
      </c>
      <c r="B42" s="193">
        <v>264</v>
      </c>
    </row>
    <row r="43" ht="16.9" customHeight="1" spans="1:2">
      <c r="A43" s="4" t="s">
        <v>203</v>
      </c>
      <c r="B43" s="193">
        <v>1123</v>
      </c>
    </row>
    <row r="44" ht="16.9" customHeight="1" spans="1:2">
      <c r="A44" s="4" t="s">
        <v>205</v>
      </c>
      <c r="B44" s="193">
        <v>21</v>
      </c>
    </row>
    <row r="45" ht="16.9" customHeight="1" spans="1:2">
      <c r="A45" s="4" t="s">
        <v>207</v>
      </c>
      <c r="B45" s="193">
        <v>2476</v>
      </c>
    </row>
    <row r="46" ht="16.9" customHeight="1" spans="1:2">
      <c r="A46" s="4" t="s">
        <v>209</v>
      </c>
      <c r="B46" s="193">
        <v>0</v>
      </c>
    </row>
    <row r="47" ht="16.9" customHeight="1" spans="1:2">
      <c r="A47" s="4" t="s">
        <v>212</v>
      </c>
      <c r="B47" s="193">
        <v>410</v>
      </c>
    </row>
    <row r="48" ht="16.9" customHeight="1" spans="1:2">
      <c r="A48" s="4" t="s">
        <v>214</v>
      </c>
      <c r="B48" s="193">
        <v>0</v>
      </c>
    </row>
    <row r="49" ht="16.9" customHeight="1" spans="1:2">
      <c r="A49" s="4" t="s">
        <v>160</v>
      </c>
      <c r="B49" s="193">
        <v>1212</v>
      </c>
    </row>
    <row r="50" ht="16.9" customHeight="1" spans="1:2">
      <c r="A50" s="4" t="s">
        <v>217</v>
      </c>
      <c r="B50" s="193">
        <v>21769</v>
      </c>
    </row>
    <row r="51" ht="16.9" customHeight="1" spans="1:2">
      <c r="A51" s="4" t="s">
        <v>219</v>
      </c>
      <c r="B51" s="193">
        <v>6270</v>
      </c>
    </row>
    <row r="52" ht="16.9" customHeight="1" spans="1:2">
      <c r="A52" s="4" t="s">
        <v>141</v>
      </c>
      <c r="B52" s="193">
        <v>1661</v>
      </c>
    </row>
    <row r="53" ht="16.9" customHeight="1" spans="1:2">
      <c r="A53" s="4" t="s">
        <v>143</v>
      </c>
      <c r="B53" s="193">
        <v>0</v>
      </c>
    </row>
    <row r="54" ht="16.9" customHeight="1" spans="1:2">
      <c r="A54" s="4" t="s">
        <v>145</v>
      </c>
      <c r="B54" s="193">
        <v>105</v>
      </c>
    </row>
    <row r="55" ht="16.9" customHeight="1" spans="1:2">
      <c r="A55" s="4" t="s">
        <v>224</v>
      </c>
      <c r="B55" s="193">
        <v>0</v>
      </c>
    </row>
    <row r="56" ht="16.9" customHeight="1" spans="1:2">
      <c r="A56" s="4" t="s">
        <v>226</v>
      </c>
      <c r="B56" s="193">
        <v>152</v>
      </c>
    </row>
    <row r="57" ht="16.9" customHeight="1" spans="1:2">
      <c r="A57" s="4" t="s">
        <v>228</v>
      </c>
      <c r="B57" s="193">
        <v>371</v>
      </c>
    </row>
    <row r="58" ht="16.9" customHeight="1" spans="1:2">
      <c r="A58" s="4" t="s">
        <v>230</v>
      </c>
      <c r="B58" s="193">
        <v>205</v>
      </c>
    </row>
    <row r="59" ht="16.9" customHeight="1" spans="1:2">
      <c r="A59" s="4" t="s">
        <v>232</v>
      </c>
      <c r="B59" s="193">
        <v>433</v>
      </c>
    </row>
    <row r="60" ht="16.9" customHeight="1" spans="1:2">
      <c r="A60" s="4" t="s">
        <v>160</v>
      </c>
      <c r="B60" s="193">
        <v>152</v>
      </c>
    </row>
    <row r="61" ht="16.9" customHeight="1" spans="1:2">
      <c r="A61" s="4" t="s">
        <v>235</v>
      </c>
      <c r="B61" s="193">
        <v>3191</v>
      </c>
    </row>
    <row r="62" ht="16.9" customHeight="1" spans="1:2">
      <c r="A62" s="4" t="s">
        <v>237</v>
      </c>
      <c r="B62" s="193">
        <v>8846</v>
      </c>
    </row>
    <row r="63" ht="16.9" customHeight="1" spans="1:2">
      <c r="A63" s="4" t="s">
        <v>141</v>
      </c>
      <c r="B63" s="193">
        <v>4757</v>
      </c>
    </row>
    <row r="64" ht="16.9" customHeight="1" spans="1:2">
      <c r="A64" s="4" t="s">
        <v>143</v>
      </c>
      <c r="B64" s="193">
        <v>0</v>
      </c>
    </row>
    <row r="65" ht="16.9" customHeight="1" spans="1:2">
      <c r="A65" s="4" t="s">
        <v>145</v>
      </c>
      <c r="B65" s="193">
        <v>196</v>
      </c>
    </row>
    <row r="66" ht="16.9" customHeight="1" spans="1:2">
      <c r="A66" s="115" t="s">
        <v>242</v>
      </c>
      <c r="B66" s="233">
        <v>120</v>
      </c>
    </row>
    <row r="67" ht="16.9" customHeight="1" spans="1:2">
      <c r="A67" s="4" t="s">
        <v>244</v>
      </c>
      <c r="B67" s="193">
        <v>103</v>
      </c>
    </row>
    <row r="68" ht="16.9" customHeight="1" spans="1:2">
      <c r="A68" s="4" t="s">
        <v>246</v>
      </c>
      <c r="B68" s="193">
        <v>0</v>
      </c>
    </row>
    <row r="69" ht="16.9" customHeight="1" spans="1:2">
      <c r="A69" s="4" t="s">
        <v>248</v>
      </c>
      <c r="B69" s="193">
        <v>869</v>
      </c>
    </row>
    <row r="70" ht="16.9" customHeight="1" spans="1:2">
      <c r="A70" s="4" t="s">
        <v>250</v>
      </c>
      <c r="B70" s="193">
        <v>0</v>
      </c>
    </row>
    <row r="71" ht="16.9" customHeight="1" spans="1:2">
      <c r="A71" s="4" t="s">
        <v>160</v>
      </c>
      <c r="B71" s="193">
        <v>267</v>
      </c>
    </row>
    <row r="72" ht="16.9" customHeight="1" spans="1:2">
      <c r="A72" s="4" t="s">
        <v>253</v>
      </c>
      <c r="B72" s="193">
        <v>2534</v>
      </c>
    </row>
    <row r="73" ht="16.9" customHeight="1" spans="1:2">
      <c r="A73" s="4" t="s">
        <v>255</v>
      </c>
      <c r="B73" s="193">
        <v>180610</v>
      </c>
    </row>
    <row r="74" ht="16.9" customHeight="1" spans="1:2">
      <c r="A74" s="4" t="s">
        <v>141</v>
      </c>
      <c r="B74" s="193">
        <v>110130</v>
      </c>
    </row>
    <row r="75" ht="16.9" customHeight="1" spans="1:2">
      <c r="A75" s="4" t="s">
        <v>143</v>
      </c>
      <c r="B75" s="193">
        <v>10357</v>
      </c>
    </row>
    <row r="76" ht="16.9" customHeight="1" spans="1:2">
      <c r="A76" s="4" t="s">
        <v>145</v>
      </c>
      <c r="B76" s="193">
        <v>58</v>
      </c>
    </row>
    <row r="77" ht="16.9" customHeight="1" spans="1:2">
      <c r="A77" s="4" t="s">
        <v>260</v>
      </c>
      <c r="B77" s="193">
        <v>587</v>
      </c>
    </row>
    <row r="78" ht="16.9" customHeight="1" spans="1:2">
      <c r="A78" s="4" t="s">
        <v>262</v>
      </c>
      <c r="B78" s="193">
        <v>2516</v>
      </c>
    </row>
    <row r="79" ht="16.9" customHeight="1" spans="1:2">
      <c r="A79" s="4" t="s">
        <v>264</v>
      </c>
      <c r="B79" s="193">
        <v>38000</v>
      </c>
    </row>
    <row r="80" ht="16.9" customHeight="1" spans="1:2">
      <c r="A80" s="4" t="s">
        <v>266</v>
      </c>
      <c r="B80" s="193">
        <v>3299</v>
      </c>
    </row>
    <row r="81" ht="16.9" customHeight="1" spans="1:2">
      <c r="A81" s="4" t="s">
        <v>268</v>
      </c>
      <c r="B81" s="193">
        <v>1499</v>
      </c>
    </row>
    <row r="82" ht="16.9" customHeight="1" spans="1:2">
      <c r="A82" s="4" t="s">
        <v>248</v>
      </c>
      <c r="B82" s="193">
        <v>4561</v>
      </c>
    </row>
    <row r="83" ht="16.9" customHeight="1" spans="1:2">
      <c r="A83" s="4" t="s">
        <v>160</v>
      </c>
      <c r="B83" s="193">
        <v>130</v>
      </c>
    </row>
    <row r="84" ht="16.9" customHeight="1" spans="1:2">
      <c r="A84" s="4" t="s">
        <v>272</v>
      </c>
      <c r="B84" s="193">
        <v>9473</v>
      </c>
    </row>
    <row r="85" ht="16.9" customHeight="1" spans="1:2">
      <c r="A85" s="4" t="s">
        <v>274</v>
      </c>
      <c r="B85" s="193">
        <v>7882</v>
      </c>
    </row>
    <row r="86" ht="16.9" customHeight="1" spans="1:2">
      <c r="A86" s="4" t="s">
        <v>141</v>
      </c>
      <c r="B86" s="193">
        <v>2552</v>
      </c>
    </row>
    <row r="87" ht="16.9" customHeight="1" spans="1:2">
      <c r="A87" s="4" t="s">
        <v>143</v>
      </c>
      <c r="B87" s="193">
        <v>0</v>
      </c>
    </row>
    <row r="88" ht="16.9" customHeight="1" spans="1:2">
      <c r="A88" s="4" t="s">
        <v>145</v>
      </c>
      <c r="B88" s="193">
        <v>199</v>
      </c>
    </row>
    <row r="89" ht="16.9" customHeight="1" spans="1:2">
      <c r="A89" s="4" t="s">
        <v>279</v>
      </c>
      <c r="B89" s="193">
        <v>3163</v>
      </c>
    </row>
    <row r="90" ht="16.9" customHeight="1" spans="1:2">
      <c r="A90" s="4" t="s">
        <v>281</v>
      </c>
      <c r="B90" s="193">
        <v>350</v>
      </c>
    </row>
    <row r="91" ht="16.9" customHeight="1" spans="1:2">
      <c r="A91" s="4" t="s">
        <v>248</v>
      </c>
      <c r="B91" s="193">
        <v>803</v>
      </c>
    </row>
    <row r="92" ht="16.9" customHeight="1" spans="1:2">
      <c r="A92" s="4" t="s">
        <v>160</v>
      </c>
      <c r="B92" s="193">
        <v>188</v>
      </c>
    </row>
    <row r="93" ht="16.9" customHeight="1" spans="1:2">
      <c r="A93" s="4" t="s">
        <v>285</v>
      </c>
      <c r="B93" s="193">
        <v>627</v>
      </c>
    </row>
    <row r="94" ht="16.9" customHeight="1" spans="1:2">
      <c r="A94" s="4" t="s">
        <v>287</v>
      </c>
      <c r="B94" s="193">
        <v>1171</v>
      </c>
    </row>
    <row r="95" ht="16.9" customHeight="1" spans="1:2">
      <c r="A95" s="4" t="s">
        <v>141</v>
      </c>
      <c r="B95" s="193">
        <v>0</v>
      </c>
    </row>
    <row r="96" ht="16.9" customHeight="1" spans="1:2">
      <c r="A96" s="4" t="s">
        <v>143</v>
      </c>
      <c r="B96" s="193">
        <v>0</v>
      </c>
    </row>
    <row r="97" ht="16.9" customHeight="1" spans="1:2">
      <c r="A97" s="4" t="s">
        <v>145</v>
      </c>
      <c r="B97" s="193">
        <v>0</v>
      </c>
    </row>
    <row r="98" ht="16.9" customHeight="1" spans="1:2">
      <c r="A98" s="4" t="s">
        <v>292</v>
      </c>
      <c r="B98" s="193">
        <v>0</v>
      </c>
    </row>
    <row r="99" ht="16.9" customHeight="1" spans="1:2">
      <c r="A99" s="4" t="s">
        <v>294</v>
      </c>
      <c r="B99" s="193">
        <v>1012</v>
      </c>
    </row>
    <row r="100" ht="16.9" customHeight="1" spans="1:2">
      <c r="A100" s="4" t="s">
        <v>296</v>
      </c>
      <c r="B100" s="193">
        <v>0</v>
      </c>
    </row>
    <row r="101" ht="16.9" customHeight="1" spans="1:2">
      <c r="A101" s="4" t="s">
        <v>248</v>
      </c>
      <c r="B101" s="193">
        <v>129</v>
      </c>
    </row>
    <row r="102" ht="16.9" customHeight="1" spans="1:2">
      <c r="A102" s="4" t="s">
        <v>160</v>
      </c>
      <c r="B102" s="193">
        <v>0</v>
      </c>
    </row>
    <row r="103" ht="16.9" customHeight="1" spans="1:2">
      <c r="A103" s="4" t="s">
        <v>300</v>
      </c>
      <c r="B103" s="193">
        <v>30</v>
      </c>
    </row>
    <row r="104" ht="16.9" customHeight="1" spans="1:2">
      <c r="A104" s="4" t="s">
        <v>302</v>
      </c>
      <c r="B104" s="193">
        <v>60377</v>
      </c>
    </row>
    <row r="105" ht="16.9" customHeight="1" spans="1:2">
      <c r="A105" s="4" t="s">
        <v>141</v>
      </c>
      <c r="B105" s="193">
        <v>3564</v>
      </c>
    </row>
    <row r="106" ht="16.9" customHeight="1" spans="1:2">
      <c r="A106" s="4" t="s">
        <v>143</v>
      </c>
      <c r="B106" s="193">
        <v>-1325</v>
      </c>
    </row>
    <row r="107" ht="16.9" customHeight="1" spans="1:2">
      <c r="A107" s="4" t="s">
        <v>145</v>
      </c>
      <c r="B107" s="193">
        <v>0</v>
      </c>
    </row>
    <row r="108" ht="16.9" customHeight="1" spans="1:2">
      <c r="A108" s="4" t="s">
        <v>307</v>
      </c>
      <c r="B108" s="193">
        <v>0</v>
      </c>
    </row>
    <row r="109" ht="16.9" customHeight="1" spans="1:2">
      <c r="A109" s="4" t="s">
        <v>309</v>
      </c>
      <c r="B109" s="193">
        <v>0</v>
      </c>
    </row>
    <row r="110" ht="16.9" customHeight="1" spans="1:2">
      <c r="A110" s="4" t="s">
        <v>311</v>
      </c>
      <c r="B110" s="193">
        <v>50391</v>
      </c>
    </row>
    <row r="111" ht="16.9" customHeight="1" spans="1:2">
      <c r="A111" s="4" t="s">
        <v>313</v>
      </c>
      <c r="B111" s="193">
        <v>60</v>
      </c>
    </row>
    <row r="112" ht="16.9" customHeight="1" spans="1:2">
      <c r="A112" s="4" t="s">
        <v>315</v>
      </c>
      <c r="B112" s="193">
        <v>2300</v>
      </c>
    </row>
    <row r="113" ht="16.9" customHeight="1" spans="1:2">
      <c r="A113" s="4" t="s">
        <v>317</v>
      </c>
      <c r="B113" s="193">
        <v>110</v>
      </c>
    </row>
    <row r="114" ht="16.9" customHeight="1" spans="1:2">
      <c r="A114" s="4" t="s">
        <v>319</v>
      </c>
      <c r="B114" s="193">
        <v>150</v>
      </c>
    </row>
    <row r="115" ht="16.9" customHeight="1" spans="1:2">
      <c r="A115" s="4" t="s">
        <v>321</v>
      </c>
      <c r="B115" s="193">
        <v>656</v>
      </c>
    </row>
    <row r="116" ht="16.9" customHeight="1" spans="1:2">
      <c r="A116" s="4" t="s">
        <v>323</v>
      </c>
      <c r="B116" s="193">
        <v>0</v>
      </c>
    </row>
    <row r="117" ht="16.9" customHeight="1" spans="1:2">
      <c r="A117" s="4" t="s">
        <v>160</v>
      </c>
      <c r="B117" s="193">
        <v>291</v>
      </c>
    </row>
    <row r="118" ht="16.9" customHeight="1" spans="1:2">
      <c r="A118" s="4" t="s">
        <v>326</v>
      </c>
      <c r="B118" s="193">
        <v>4180</v>
      </c>
    </row>
    <row r="119" ht="16.9" customHeight="1" spans="1:2">
      <c r="A119" s="4" t="s">
        <v>328</v>
      </c>
      <c r="B119" s="193">
        <v>8729</v>
      </c>
    </row>
    <row r="120" ht="16.9" customHeight="1" spans="1:2">
      <c r="A120" s="4" t="s">
        <v>141</v>
      </c>
      <c r="B120" s="193">
        <v>4048</v>
      </c>
    </row>
    <row r="121" ht="16.9" customHeight="1" spans="1:2">
      <c r="A121" s="4" t="s">
        <v>143</v>
      </c>
      <c r="B121" s="193">
        <v>1515</v>
      </c>
    </row>
    <row r="122" ht="16.9" customHeight="1" spans="1:2">
      <c r="A122" s="4" t="s">
        <v>145</v>
      </c>
      <c r="B122" s="193">
        <v>40</v>
      </c>
    </row>
    <row r="123" ht="16.9" customHeight="1" spans="1:2">
      <c r="A123" s="4" t="s">
        <v>333</v>
      </c>
      <c r="B123" s="193">
        <v>400</v>
      </c>
    </row>
    <row r="124" ht="16.9" customHeight="1" spans="1:2">
      <c r="A124" s="4" t="s">
        <v>335</v>
      </c>
      <c r="B124" s="193">
        <v>0</v>
      </c>
    </row>
    <row r="125" ht="16.9" customHeight="1" spans="1:2">
      <c r="A125" s="4" t="s">
        <v>337</v>
      </c>
      <c r="B125" s="193">
        <v>0</v>
      </c>
    </row>
    <row r="126" ht="16.9" customHeight="1" spans="1:2">
      <c r="A126" s="4" t="s">
        <v>160</v>
      </c>
      <c r="B126" s="193">
        <v>18</v>
      </c>
    </row>
    <row r="127" ht="16.9" customHeight="1" spans="1:2">
      <c r="A127" s="4" t="s">
        <v>340</v>
      </c>
      <c r="B127" s="193">
        <v>2708</v>
      </c>
    </row>
    <row r="128" ht="16.9" customHeight="1" spans="1:2">
      <c r="A128" s="4" t="s">
        <v>342</v>
      </c>
      <c r="B128" s="193">
        <v>17060</v>
      </c>
    </row>
    <row r="129" ht="16.9" customHeight="1" spans="1:2">
      <c r="A129" s="4" t="s">
        <v>141</v>
      </c>
      <c r="B129" s="193">
        <v>2973</v>
      </c>
    </row>
    <row r="130" ht="16.9" customHeight="1" spans="1:2">
      <c r="A130" s="4" t="s">
        <v>143</v>
      </c>
      <c r="B130" s="193">
        <v>0</v>
      </c>
    </row>
    <row r="131" ht="16.9" customHeight="1" spans="1:2">
      <c r="A131" s="4" t="s">
        <v>145</v>
      </c>
      <c r="B131" s="193">
        <v>109</v>
      </c>
    </row>
    <row r="132" ht="16.9" customHeight="1" spans="1:2">
      <c r="A132" s="4" t="s">
        <v>347</v>
      </c>
      <c r="B132" s="193">
        <v>0</v>
      </c>
    </row>
    <row r="133" ht="16.9" customHeight="1" spans="1:2">
      <c r="A133" s="4" t="s">
        <v>349</v>
      </c>
      <c r="B133" s="193">
        <v>0</v>
      </c>
    </row>
    <row r="134" ht="16.9" customHeight="1" spans="1:2">
      <c r="A134" s="4" t="s">
        <v>351</v>
      </c>
      <c r="B134" s="193">
        <v>340</v>
      </c>
    </row>
    <row r="135" ht="16.9" customHeight="1" spans="1:2">
      <c r="A135" s="4" t="s">
        <v>353</v>
      </c>
      <c r="B135" s="193">
        <v>0</v>
      </c>
    </row>
    <row r="136" ht="16.9" customHeight="1" spans="1:2">
      <c r="A136" s="4" t="s">
        <v>355</v>
      </c>
      <c r="B136" s="193">
        <v>8895</v>
      </c>
    </row>
    <row r="137" ht="16.9" customHeight="1" spans="1:2">
      <c r="A137" s="4" t="s">
        <v>160</v>
      </c>
      <c r="B137" s="193">
        <v>213</v>
      </c>
    </row>
    <row r="138" ht="16.9" customHeight="1" spans="1:2">
      <c r="A138" s="4" t="s">
        <v>358</v>
      </c>
      <c r="B138" s="193">
        <v>4530</v>
      </c>
    </row>
    <row r="139" ht="16.9" customHeight="1" spans="1:2">
      <c r="A139" s="4" t="s">
        <v>360</v>
      </c>
      <c r="B139" s="193">
        <v>1183</v>
      </c>
    </row>
    <row r="140" ht="16.9" customHeight="1" spans="1:2">
      <c r="A140" s="4" t="s">
        <v>141</v>
      </c>
      <c r="B140" s="193">
        <v>380</v>
      </c>
    </row>
    <row r="141" ht="16.9" customHeight="1" spans="1:2">
      <c r="A141" s="4" t="s">
        <v>143</v>
      </c>
      <c r="B141" s="193">
        <v>803</v>
      </c>
    </row>
    <row r="142" ht="16.9" customHeight="1" spans="1:2">
      <c r="A142" s="4" t="s">
        <v>145</v>
      </c>
      <c r="B142" s="193">
        <v>0</v>
      </c>
    </row>
    <row r="143" ht="16.9" customHeight="1" spans="1:2">
      <c r="A143" s="4" t="s">
        <v>365</v>
      </c>
      <c r="B143" s="193">
        <v>0</v>
      </c>
    </row>
    <row r="144" ht="16.9" customHeight="1" spans="1:2">
      <c r="A144" s="4" t="s">
        <v>367</v>
      </c>
      <c r="B144" s="193">
        <v>0</v>
      </c>
    </row>
    <row r="145" ht="16.9" customHeight="1" spans="1:2">
      <c r="A145" s="4" t="s">
        <v>369</v>
      </c>
      <c r="B145" s="193">
        <v>0</v>
      </c>
    </row>
    <row r="146" ht="16.9" customHeight="1" spans="1:2">
      <c r="A146" s="4" t="s">
        <v>371</v>
      </c>
      <c r="B146" s="193">
        <v>0</v>
      </c>
    </row>
    <row r="147" ht="16.9" customHeight="1" spans="1:2">
      <c r="A147" s="4" t="s">
        <v>373</v>
      </c>
      <c r="B147" s="193">
        <v>0</v>
      </c>
    </row>
    <row r="148" ht="16.9" customHeight="1" spans="1:2">
      <c r="A148" s="4" t="s">
        <v>375</v>
      </c>
      <c r="B148" s="193">
        <v>0</v>
      </c>
    </row>
    <row r="149" ht="16.9" customHeight="1" spans="1:2">
      <c r="A149" s="4" t="s">
        <v>160</v>
      </c>
      <c r="B149" s="193">
        <v>0</v>
      </c>
    </row>
    <row r="150" ht="16.9" customHeight="1" spans="1:2">
      <c r="A150" s="4" t="s">
        <v>378</v>
      </c>
      <c r="B150" s="193">
        <v>0</v>
      </c>
    </row>
    <row r="151" ht="16.9" customHeight="1" spans="1:2">
      <c r="A151" s="4" t="s">
        <v>380</v>
      </c>
      <c r="B151" s="193">
        <v>4681</v>
      </c>
    </row>
    <row r="152" ht="16.9" customHeight="1" spans="1:2">
      <c r="A152" s="4" t="s">
        <v>141</v>
      </c>
      <c r="B152" s="193">
        <v>2349</v>
      </c>
    </row>
    <row r="153" ht="16.9" customHeight="1" spans="1:2">
      <c r="A153" s="4" t="s">
        <v>143</v>
      </c>
      <c r="B153" s="193">
        <v>0</v>
      </c>
    </row>
    <row r="154" ht="16.9" customHeight="1" spans="1:2">
      <c r="A154" s="4" t="s">
        <v>145</v>
      </c>
      <c r="B154" s="193">
        <v>402</v>
      </c>
    </row>
    <row r="155" ht="16.9" customHeight="1" spans="1:2">
      <c r="A155" s="4" t="s">
        <v>385</v>
      </c>
      <c r="B155" s="193">
        <v>635</v>
      </c>
    </row>
    <row r="156" ht="16.9" customHeight="1" spans="1:2">
      <c r="A156" s="4" t="s">
        <v>387</v>
      </c>
      <c r="B156" s="193">
        <v>101</v>
      </c>
    </row>
    <row r="157" ht="16.9" customHeight="1" spans="1:2">
      <c r="A157" s="4" t="s">
        <v>389</v>
      </c>
      <c r="B157" s="193">
        <v>205</v>
      </c>
    </row>
    <row r="158" ht="16.9" customHeight="1" spans="1:2">
      <c r="A158" s="4" t="s">
        <v>248</v>
      </c>
      <c r="B158" s="193">
        <v>90</v>
      </c>
    </row>
    <row r="159" ht="16.9" customHeight="1" spans="1:2">
      <c r="A159" s="4" t="s">
        <v>160</v>
      </c>
      <c r="B159" s="193">
        <v>621</v>
      </c>
    </row>
    <row r="160" ht="16.9" customHeight="1" spans="1:2">
      <c r="A160" s="4" t="s">
        <v>393</v>
      </c>
      <c r="B160" s="193">
        <v>278</v>
      </c>
    </row>
    <row r="161" ht="16.9" customHeight="1" spans="1:2">
      <c r="A161" s="4" t="s">
        <v>395</v>
      </c>
      <c r="B161" s="193">
        <v>30761</v>
      </c>
    </row>
    <row r="162" ht="16.9" customHeight="1" spans="1:2">
      <c r="A162" s="4" t="s">
        <v>141</v>
      </c>
      <c r="B162" s="193">
        <v>1773</v>
      </c>
    </row>
    <row r="163" ht="16.9" customHeight="1" spans="1:2">
      <c r="A163" s="4" t="s">
        <v>143</v>
      </c>
      <c r="B163" s="193">
        <v>-102</v>
      </c>
    </row>
    <row r="164" ht="16.9" customHeight="1" spans="1:2">
      <c r="A164" s="4" t="s">
        <v>145</v>
      </c>
      <c r="B164" s="193">
        <v>73</v>
      </c>
    </row>
    <row r="165" ht="16.9" customHeight="1" spans="1:2">
      <c r="A165" s="4" t="s">
        <v>400</v>
      </c>
      <c r="B165" s="193">
        <v>30</v>
      </c>
    </row>
    <row r="166" ht="16.9" customHeight="1" spans="1:2">
      <c r="A166" s="4" t="s">
        <v>402</v>
      </c>
      <c r="B166" s="193">
        <v>0</v>
      </c>
    </row>
    <row r="167" ht="16.9" customHeight="1" spans="1:2">
      <c r="A167" s="4" t="s">
        <v>404</v>
      </c>
      <c r="B167" s="193">
        <v>4339</v>
      </c>
    </row>
    <row r="168" ht="16.9" customHeight="1" spans="1:2">
      <c r="A168" s="4" t="s">
        <v>406</v>
      </c>
      <c r="B168" s="193">
        <v>445</v>
      </c>
    </row>
    <row r="169" ht="16.9" customHeight="1" spans="1:2">
      <c r="A169" s="4" t="s">
        <v>408</v>
      </c>
      <c r="B169" s="193">
        <v>0</v>
      </c>
    </row>
    <row r="170" ht="16.9" customHeight="1" spans="1:2">
      <c r="A170" s="4" t="s">
        <v>410</v>
      </c>
      <c r="B170" s="193">
        <v>982</v>
      </c>
    </row>
    <row r="171" ht="16.9" customHeight="1" spans="1:2">
      <c r="A171" s="4" t="s">
        <v>248</v>
      </c>
      <c r="B171" s="193">
        <v>585</v>
      </c>
    </row>
    <row r="172" ht="16.9" customHeight="1" spans="1:2">
      <c r="A172" s="4" t="s">
        <v>160</v>
      </c>
      <c r="B172" s="193">
        <v>11747</v>
      </c>
    </row>
    <row r="173" ht="16.9" customHeight="1" spans="1:2">
      <c r="A173" s="4" t="s">
        <v>414</v>
      </c>
      <c r="B173" s="193">
        <v>10889</v>
      </c>
    </row>
    <row r="174" ht="16.9" customHeight="1" spans="1:2">
      <c r="A174" s="4" t="s">
        <v>416</v>
      </c>
      <c r="B174" s="193">
        <v>7526</v>
      </c>
    </row>
    <row r="175" ht="16.9" customHeight="1" spans="1:2">
      <c r="A175" s="4" t="s">
        <v>141</v>
      </c>
      <c r="B175" s="193">
        <v>1641</v>
      </c>
    </row>
    <row r="176" ht="16.9" customHeight="1" spans="1:2">
      <c r="A176" s="4" t="s">
        <v>143</v>
      </c>
      <c r="B176" s="193">
        <v>0</v>
      </c>
    </row>
    <row r="177" ht="16.9" customHeight="1" spans="1:2">
      <c r="A177" s="4" t="s">
        <v>145</v>
      </c>
      <c r="B177" s="193">
        <v>157</v>
      </c>
    </row>
    <row r="178" ht="16.9" customHeight="1" spans="1:2">
      <c r="A178" s="4" t="s">
        <v>421</v>
      </c>
      <c r="B178" s="193">
        <v>1867</v>
      </c>
    </row>
    <row r="179" ht="16.9" customHeight="1" spans="1:2">
      <c r="A179" s="4" t="s">
        <v>160</v>
      </c>
      <c r="B179" s="193">
        <v>500</v>
      </c>
    </row>
    <row r="180" ht="16.9" customHeight="1" spans="1:2">
      <c r="A180" s="4" t="s">
        <v>424</v>
      </c>
      <c r="B180" s="193">
        <v>3361</v>
      </c>
    </row>
    <row r="181" ht="16.9" customHeight="1" spans="1:2">
      <c r="A181" s="4" t="s">
        <v>426</v>
      </c>
      <c r="B181" s="193">
        <v>7017</v>
      </c>
    </row>
    <row r="182" ht="16.9" customHeight="1" spans="1:2">
      <c r="A182" s="4" t="s">
        <v>141</v>
      </c>
      <c r="B182" s="193">
        <v>0</v>
      </c>
    </row>
    <row r="183" ht="16.9" customHeight="1" spans="1:2">
      <c r="A183" s="4" t="s">
        <v>143</v>
      </c>
      <c r="B183" s="193">
        <v>0</v>
      </c>
    </row>
    <row r="184" ht="16.9" customHeight="1" spans="1:2">
      <c r="A184" s="4" t="s">
        <v>145</v>
      </c>
      <c r="B184" s="193">
        <v>0</v>
      </c>
    </row>
    <row r="185" ht="16.9" customHeight="1" spans="1:2">
      <c r="A185" s="4" t="s">
        <v>431</v>
      </c>
      <c r="B185" s="193">
        <v>582</v>
      </c>
    </row>
    <row r="186" ht="16.9" customHeight="1" spans="1:2">
      <c r="A186" s="4" t="s">
        <v>160</v>
      </c>
      <c r="B186" s="193">
        <v>235</v>
      </c>
    </row>
    <row r="187" ht="16.9" customHeight="1" spans="1:2">
      <c r="A187" s="4" t="s">
        <v>434</v>
      </c>
      <c r="B187" s="193">
        <v>6200</v>
      </c>
    </row>
    <row r="188" ht="16.9" customHeight="1" spans="1:2">
      <c r="A188" s="4" t="s">
        <v>436</v>
      </c>
      <c r="B188" s="193">
        <v>5337</v>
      </c>
    </row>
    <row r="189" ht="16.9" customHeight="1" spans="1:2">
      <c r="A189" s="4" t="s">
        <v>141</v>
      </c>
      <c r="B189" s="193">
        <v>1881</v>
      </c>
    </row>
    <row r="190" ht="16.9" customHeight="1" spans="1:2">
      <c r="A190" s="4" t="s">
        <v>143</v>
      </c>
      <c r="B190" s="193">
        <v>0</v>
      </c>
    </row>
    <row r="191" ht="16.9" customHeight="1" spans="1:2">
      <c r="A191" s="4" t="s">
        <v>145</v>
      </c>
      <c r="B191" s="193">
        <v>63</v>
      </c>
    </row>
    <row r="192" ht="16.9" customHeight="1" spans="1:2">
      <c r="A192" s="4" t="s">
        <v>441</v>
      </c>
      <c r="B192" s="193">
        <v>0</v>
      </c>
    </row>
    <row r="193" ht="16.9" customHeight="1" spans="1:2">
      <c r="A193" s="4" t="s">
        <v>443</v>
      </c>
      <c r="B193" s="193">
        <v>704</v>
      </c>
    </row>
    <row r="194" ht="16.9" customHeight="1" spans="1:2">
      <c r="A194" s="4" t="s">
        <v>445</v>
      </c>
      <c r="B194" s="193">
        <v>2065</v>
      </c>
    </row>
    <row r="195" ht="16.9" customHeight="1" spans="1:2">
      <c r="A195" s="4" t="s">
        <v>160</v>
      </c>
      <c r="B195" s="193">
        <v>237</v>
      </c>
    </row>
    <row r="196" ht="16.9" customHeight="1" spans="1:2">
      <c r="A196" s="4" t="s">
        <v>448</v>
      </c>
      <c r="B196" s="193">
        <v>387</v>
      </c>
    </row>
    <row r="197" ht="16.9" customHeight="1" spans="1:2">
      <c r="A197" s="4" t="s">
        <v>450</v>
      </c>
      <c r="B197" s="193">
        <v>4390</v>
      </c>
    </row>
    <row r="198" ht="16.9" customHeight="1" spans="1:2">
      <c r="A198" s="4" t="s">
        <v>141</v>
      </c>
      <c r="B198" s="193">
        <v>1175</v>
      </c>
    </row>
    <row r="199" ht="16.9" customHeight="1" spans="1:2">
      <c r="A199" s="4" t="s">
        <v>143</v>
      </c>
      <c r="B199" s="193">
        <v>0</v>
      </c>
    </row>
    <row r="200" ht="16.9" customHeight="1" spans="1:2">
      <c r="A200" s="4" t="s">
        <v>145</v>
      </c>
      <c r="B200" s="193">
        <v>0</v>
      </c>
    </row>
    <row r="201" ht="16.9" customHeight="1" spans="1:2">
      <c r="A201" s="4" t="s">
        <v>455</v>
      </c>
      <c r="B201" s="193">
        <v>3215</v>
      </c>
    </row>
    <row r="202" ht="16.9" customHeight="1" spans="1:2">
      <c r="A202" s="4" t="s">
        <v>457</v>
      </c>
      <c r="B202" s="193">
        <v>0</v>
      </c>
    </row>
    <row r="203" ht="16.9" customHeight="1" spans="1:2">
      <c r="A203" s="4" t="s">
        <v>459</v>
      </c>
      <c r="B203" s="193">
        <v>4723</v>
      </c>
    </row>
    <row r="204" ht="16.9" customHeight="1" spans="1:2">
      <c r="A204" s="4" t="s">
        <v>141</v>
      </c>
      <c r="B204" s="193">
        <v>2860</v>
      </c>
    </row>
    <row r="205" ht="16.9" customHeight="1" spans="1:2">
      <c r="A205" s="4" t="s">
        <v>143</v>
      </c>
      <c r="B205" s="193">
        <v>144</v>
      </c>
    </row>
    <row r="206" ht="16.9" customHeight="1" spans="1:2">
      <c r="A206" s="4" t="s">
        <v>145</v>
      </c>
      <c r="B206" s="193">
        <v>0</v>
      </c>
    </row>
    <row r="207" ht="16.9" customHeight="1" spans="1:2">
      <c r="A207" s="4" t="s">
        <v>173</v>
      </c>
      <c r="B207" s="193">
        <v>0</v>
      </c>
    </row>
    <row r="208" ht="16.9" customHeight="1" spans="1:2">
      <c r="A208" s="4" t="s">
        <v>160</v>
      </c>
      <c r="B208" s="193">
        <v>0</v>
      </c>
    </row>
    <row r="209" ht="16.9" customHeight="1" spans="1:2">
      <c r="A209" s="4" t="s">
        <v>466</v>
      </c>
      <c r="B209" s="193">
        <v>1719</v>
      </c>
    </row>
    <row r="210" ht="16.9" customHeight="1" spans="1:2">
      <c r="A210" s="4" t="s">
        <v>468</v>
      </c>
      <c r="B210" s="193">
        <v>9450</v>
      </c>
    </row>
    <row r="211" ht="16.9" customHeight="1" spans="1:2">
      <c r="A211" s="4" t="s">
        <v>141</v>
      </c>
      <c r="B211" s="193">
        <v>2461</v>
      </c>
    </row>
    <row r="212" ht="16.9" customHeight="1" spans="1:2">
      <c r="A212" s="4" t="s">
        <v>143</v>
      </c>
      <c r="B212" s="193">
        <v>202</v>
      </c>
    </row>
    <row r="213" ht="16.9" customHeight="1" spans="1:2">
      <c r="A213" s="4" t="s">
        <v>145</v>
      </c>
      <c r="B213" s="193">
        <v>25</v>
      </c>
    </row>
    <row r="214" ht="16.9" customHeight="1" spans="1:2">
      <c r="A214" s="4" t="s">
        <v>473</v>
      </c>
      <c r="B214" s="193">
        <v>0</v>
      </c>
    </row>
    <row r="215" ht="16.9" customHeight="1" spans="1:2">
      <c r="A215" s="4" t="s">
        <v>475</v>
      </c>
      <c r="B215" s="193">
        <v>0</v>
      </c>
    </row>
    <row r="216" ht="16.9" customHeight="1" spans="1:2">
      <c r="A216" s="4" t="s">
        <v>160</v>
      </c>
      <c r="B216" s="193">
        <v>184</v>
      </c>
    </row>
    <row r="217" ht="16.9" customHeight="1" spans="1:2">
      <c r="A217" s="4" t="s">
        <v>478</v>
      </c>
      <c r="B217" s="193">
        <v>6578</v>
      </c>
    </row>
    <row r="218" ht="16.9" customHeight="1" spans="1:2">
      <c r="A218" s="4" t="s">
        <v>480</v>
      </c>
      <c r="B218" s="193">
        <v>18128</v>
      </c>
    </row>
    <row r="219" ht="16.9" customHeight="1" spans="1:2">
      <c r="A219" s="4" t="s">
        <v>141</v>
      </c>
      <c r="B219" s="193">
        <v>8360</v>
      </c>
    </row>
    <row r="220" ht="16.9" customHeight="1" spans="1:2">
      <c r="A220" s="4" t="s">
        <v>143</v>
      </c>
      <c r="B220" s="193">
        <v>-460</v>
      </c>
    </row>
    <row r="221" ht="16.9" customHeight="1" spans="1:2">
      <c r="A221" s="4" t="s">
        <v>145</v>
      </c>
      <c r="B221" s="193">
        <v>247</v>
      </c>
    </row>
    <row r="222" ht="16.9" customHeight="1" spans="1:2">
      <c r="A222" s="4" t="s">
        <v>485</v>
      </c>
      <c r="B222" s="193">
        <v>818</v>
      </c>
    </row>
    <row r="223" ht="16.9" customHeight="1" spans="1:2">
      <c r="A223" s="4" t="s">
        <v>160</v>
      </c>
      <c r="B223" s="193">
        <v>854</v>
      </c>
    </row>
    <row r="224" ht="16.9" customHeight="1" spans="1:2">
      <c r="A224" s="4" t="s">
        <v>488</v>
      </c>
      <c r="B224" s="193">
        <v>8309</v>
      </c>
    </row>
    <row r="225" ht="16.9" customHeight="1" spans="1:2">
      <c r="A225" s="4" t="s">
        <v>490</v>
      </c>
      <c r="B225" s="193">
        <v>6673</v>
      </c>
    </row>
    <row r="226" ht="16.9" customHeight="1" spans="1:2">
      <c r="A226" s="4" t="s">
        <v>141</v>
      </c>
      <c r="B226" s="193">
        <v>2262</v>
      </c>
    </row>
    <row r="227" ht="16.9" customHeight="1" spans="1:2">
      <c r="A227" s="4" t="s">
        <v>143</v>
      </c>
      <c r="B227" s="193">
        <v>0</v>
      </c>
    </row>
    <row r="228" ht="16.9" customHeight="1" spans="1:2">
      <c r="A228" s="4" t="s">
        <v>145</v>
      </c>
      <c r="B228" s="193">
        <v>0</v>
      </c>
    </row>
    <row r="229" ht="16.9" customHeight="1" spans="1:2">
      <c r="A229" s="4" t="s">
        <v>160</v>
      </c>
      <c r="B229" s="193">
        <v>54</v>
      </c>
    </row>
    <row r="230" ht="16.9" customHeight="1" spans="1:2">
      <c r="A230" s="4" t="s">
        <v>496</v>
      </c>
      <c r="B230" s="193">
        <v>4357</v>
      </c>
    </row>
    <row r="231" ht="16.9" customHeight="1" spans="1:2">
      <c r="A231" s="4" t="s">
        <v>498</v>
      </c>
      <c r="B231" s="193">
        <v>4456</v>
      </c>
    </row>
    <row r="232" ht="16.9" customHeight="1" spans="1:2">
      <c r="A232" s="4" t="s">
        <v>141</v>
      </c>
      <c r="B232" s="193">
        <v>1694</v>
      </c>
    </row>
    <row r="233" ht="16.9" customHeight="1" spans="1:2">
      <c r="A233" s="4" t="s">
        <v>143</v>
      </c>
      <c r="B233" s="193">
        <v>0</v>
      </c>
    </row>
    <row r="234" ht="16.9" customHeight="1" spans="1:2">
      <c r="A234" s="4" t="s">
        <v>145</v>
      </c>
      <c r="B234" s="193">
        <v>0</v>
      </c>
    </row>
    <row r="235" ht="16.9" customHeight="1" spans="1:2">
      <c r="A235" s="4" t="s">
        <v>160</v>
      </c>
      <c r="B235" s="193">
        <v>94</v>
      </c>
    </row>
    <row r="236" ht="16.9" customHeight="1" spans="1:2">
      <c r="A236" s="4" t="s">
        <v>504</v>
      </c>
      <c r="B236" s="193">
        <v>2668</v>
      </c>
    </row>
    <row r="237" ht="16.9" customHeight="1" spans="1:2">
      <c r="A237" s="4" t="s">
        <v>506</v>
      </c>
      <c r="B237" s="193">
        <v>4313</v>
      </c>
    </row>
    <row r="238" ht="16.9" customHeight="1" spans="1:2">
      <c r="A238" s="4" t="s">
        <v>141</v>
      </c>
      <c r="B238" s="193">
        <v>1233</v>
      </c>
    </row>
    <row r="239" ht="16.9" customHeight="1" spans="1:2">
      <c r="A239" s="4" t="s">
        <v>143</v>
      </c>
      <c r="B239" s="193">
        <v>818</v>
      </c>
    </row>
    <row r="240" ht="16.9" customHeight="1" spans="1:2">
      <c r="A240" s="4" t="s">
        <v>145</v>
      </c>
      <c r="B240" s="193">
        <v>0</v>
      </c>
    </row>
    <row r="241" ht="16.9" customHeight="1" spans="1:2">
      <c r="A241" s="4" t="s">
        <v>160</v>
      </c>
      <c r="B241" s="193">
        <v>11</v>
      </c>
    </row>
    <row r="242" ht="16.9" customHeight="1" spans="1:2">
      <c r="A242" s="4" t="s">
        <v>512</v>
      </c>
      <c r="B242" s="193">
        <v>2251</v>
      </c>
    </row>
    <row r="243" ht="16.9" customHeight="1" spans="1:2">
      <c r="A243" s="4" t="s">
        <v>514</v>
      </c>
      <c r="B243" s="193">
        <v>0</v>
      </c>
    </row>
    <row r="244" ht="16.9" customHeight="1" spans="1:2">
      <c r="A244" s="4" t="s">
        <v>141</v>
      </c>
      <c r="B244" s="193">
        <v>0</v>
      </c>
    </row>
    <row r="245" ht="16.9" customHeight="1" spans="1:2">
      <c r="A245" s="4" t="s">
        <v>143</v>
      </c>
      <c r="B245" s="193">
        <v>0</v>
      </c>
    </row>
    <row r="246" ht="16.9" customHeight="1" spans="1:2">
      <c r="A246" s="4" t="s">
        <v>145</v>
      </c>
      <c r="B246" s="193">
        <v>0</v>
      </c>
    </row>
    <row r="247" ht="16.9" customHeight="1" spans="1:2">
      <c r="A247" s="4" t="s">
        <v>160</v>
      </c>
      <c r="B247" s="193">
        <v>0</v>
      </c>
    </row>
    <row r="248" ht="16.9" customHeight="1" spans="1:2">
      <c r="A248" s="4" t="s">
        <v>520</v>
      </c>
      <c r="B248" s="193">
        <v>0</v>
      </c>
    </row>
    <row r="249" ht="16.9" customHeight="1" spans="1:2">
      <c r="A249" s="4" t="s">
        <v>522</v>
      </c>
      <c r="B249" s="193">
        <v>5178</v>
      </c>
    </row>
    <row r="250" ht="16.9" customHeight="1" spans="1:2">
      <c r="A250" s="4" t="s">
        <v>141</v>
      </c>
      <c r="B250" s="193">
        <v>1567</v>
      </c>
    </row>
    <row r="251" ht="16.9" customHeight="1" spans="1:2">
      <c r="A251" s="4" t="s">
        <v>143</v>
      </c>
      <c r="B251" s="193">
        <v>510</v>
      </c>
    </row>
    <row r="252" ht="16.9" customHeight="1" spans="1:2">
      <c r="A252" s="4" t="s">
        <v>145</v>
      </c>
      <c r="B252" s="193">
        <v>0</v>
      </c>
    </row>
    <row r="253" ht="16.9" customHeight="1" spans="1:2">
      <c r="A253" s="4" t="s">
        <v>160</v>
      </c>
      <c r="B253" s="193">
        <v>27</v>
      </c>
    </row>
    <row r="254" ht="16.9" customHeight="1" spans="1:2">
      <c r="A254" s="4" t="s">
        <v>528</v>
      </c>
      <c r="B254" s="193">
        <v>3074</v>
      </c>
    </row>
    <row r="255" ht="16.9" customHeight="1" spans="1:2">
      <c r="A255" s="4" t="s">
        <v>530</v>
      </c>
      <c r="B255" s="193">
        <v>15772</v>
      </c>
    </row>
    <row r="256" ht="16.9" customHeight="1" spans="1:2">
      <c r="A256" s="4" t="s">
        <v>532</v>
      </c>
      <c r="B256" s="193">
        <v>0</v>
      </c>
    </row>
    <row r="257" ht="16.9" customHeight="1" spans="1:2">
      <c r="A257" s="4" t="s">
        <v>534</v>
      </c>
      <c r="B257" s="193">
        <v>15772</v>
      </c>
    </row>
    <row r="258" ht="16.9" customHeight="1" spans="1:2">
      <c r="A258" s="4" t="s">
        <v>536</v>
      </c>
      <c r="B258" s="193">
        <v>745</v>
      </c>
    </row>
    <row r="259" ht="16.9" customHeight="1" spans="1:2">
      <c r="A259" s="4" t="s">
        <v>3711</v>
      </c>
      <c r="B259" s="193">
        <v>745</v>
      </c>
    </row>
    <row r="260" ht="16.9" customHeight="1" spans="1:2">
      <c r="A260" s="4" t="s">
        <v>141</v>
      </c>
      <c r="B260" s="193">
        <v>0</v>
      </c>
    </row>
    <row r="261" ht="16.9" customHeight="1" spans="1:2">
      <c r="A261" s="4" t="s">
        <v>143</v>
      </c>
      <c r="B261" s="193">
        <v>0</v>
      </c>
    </row>
    <row r="262" ht="16.9" customHeight="1" spans="1:2">
      <c r="A262" s="4" t="s">
        <v>145</v>
      </c>
      <c r="B262" s="193">
        <v>0</v>
      </c>
    </row>
    <row r="263" ht="16.9" customHeight="1" spans="1:2">
      <c r="A263" s="4" t="s">
        <v>485</v>
      </c>
      <c r="B263" s="193">
        <v>0</v>
      </c>
    </row>
    <row r="264" ht="16.9" customHeight="1" spans="1:2">
      <c r="A264" s="4" t="s">
        <v>160</v>
      </c>
      <c r="B264" s="193">
        <v>0</v>
      </c>
    </row>
    <row r="265" ht="16.9" customHeight="1" spans="1:2">
      <c r="A265" s="4" t="s">
        <v>3680</v>
      </c>
      <c r="B265" s="193">
        <v>745</v>
      </c>
    </row>
    <row r="266" ht="16.9" customHeight="1" spans="1:2">
      <c r="A266" s="4" t="s">
        <v>3712</v>
      </c>
      <c r="B266" s="193">
        <v>0</v>
      </c>
    </row>
    <row r="267" ht="16.9" customHeight="1" spans="1:2">
      <c r="A267" s="4" t="s">
        <v>3713</v>
      </c>
      <c r="B267" s="193">
        <v>0</v>
      </c>
    </row>
    <row r="268" ht="16.9" customHeight="1" spans="1:2">
      <c r="A268" s="4" t="s">
        <v>3714</v>
      </c>
      <c r="B268" s="193">
        <v>0</v>
      </c>
    </row>
    <row r="269" ht="16.9" customHeight="1" spans="1:2">
      <c r="A269" s="4" t="s">
        <v>3715</v>
      </c>
      <c r="B269" s="193">
        <v>0</v>
      </c>
    </row>
    <row r="270" ht="16.9" customHeight="1" spans="1:2">
      <c r="A270" s="4" t="s">
        <v>3716</v>
      </c>
      <c r="B270" s="193">
        <v>0</v>
      </c>
    </row>
    <row r="271" ht="16.9" customHeight="1" spans="1:2">
      <c r="A271" s="4" t="s">
        <v>3717</v>
      </c>
      <c r="B271" s="193">
        <v>0</v>
      </c>
    </row>
    <row r="272" ht="16.9" customHeight="1" spans="1:2">
      <c r="A272" s="4" t="s">
        <v>3718</v>
      </c>
      <c r="B272" s="193">
        <v>0</v>
      </c>
    </row>
    <row r="273" ht="16.9" customHeight="1" spans="1:2">
      <c r="A273" s="4" t="s">
        <v>3719</v>
      </c>
      <c r="B273" s="193">
        <v>0</v>
      </c>
    </row>
    <row r="274" ht="16.9" customHeight="1" spans="1:2">
      <c r="A274" s="4" t="s">
        <v>3720</v>
      </c>
      <c r="B274" s="193">
        <v>0</v>
      </c>
    </row>
    <row r="275" ht="16.9" customHeight="1" spans="1:2">
      <c r="A275" s="4" t="s">
        <v>3721</v>
      </c>
      <c r="B275" s="193">
        <v>0</v>
      </c>
    </row>
    <row r="276" ht="16.9" customHeight="1" spans="1:2">
      <c r="A276" s="4" t="s">
        <v>3722</v>
      </c>
      <c r="B276" s="193">
        <v>0</v>
      </c>
    </row>
    <row r="277" ht="16.9" customHeight="1" spans="1:2">
      <c r="A277" s="4" t="s">
        <v>3723</v>
      </c>
      <c r="B277" s="193">
        <v>0</v>
      </c>
    </row>
    <row r="278" ht="16.9" customHeight="1" spans="1:2">
      <c r="A278" s="4" t="s">
        <v>3724</v>
      </c>
      <c r="B278" s="193">
        <v>0</v>
      </c>
    </row>
    <row r="279" ht="16.9" customHeight="1" spans="1:2">
      <c r="A279" s="4" t="s">
        <v>3725</v>
      </c>
      <c r="B279" s="193">
        <v>0</v>
      </c>
    </row>
    <row r="280" ht="16.9" customHeight="1" spans="1:2">
      <c r="A280" s="4" t="s">
        <v>3726</v>
      </c>
      <c r="B280" s="193">
        <v>0</v>
      </c>
    </row>
    <row r="281" ht="16.9" customHeight="1" spans="1:2">
      <c r="A281" s="4" t="s">
        <v>3727</v>
      </c>
      <c r="B281" s="193">
        <v>0</v>
      </c>
    </row>
    <row r="282" ht="16.9" customHeight="1" spans="1:2">
      <c r="A282" s="4" t="s">
        <v>538</v>
      </c>
      <c r="B282" s="193">
        <v>0</v>
      </c>
    </row>
    <row r="283" ht="16.9" customHeight="1" spans="1:2">
      <c r="A283" s="4" t="s">
        <v>3728</v>
      </c>
      <c r="B283" s="193">
        <v>0</v>
      </c>
    </row>
    <row r="284" ht="16.9" customHeight="1" spans="1:2">
      <c r="A284" s="4" t="s">
        <v>3729</v>
      </c>
      <c r="B284" s="193">
        <v>0</v>
      </c>
    </row>
    <row r="285" ht="16.9" customHeight="1" spans="1:2">
      <c r="A285" s="4" t="s">
        <v>3730</v>
      </c>
      <c r="B285" s="193">
        <v>0</v>
      </c>
    </row>
    <row r="286" ht="16.9" customHeight="1" spans="1:2">
      <c r="A286" s="4" t="s">
        <v>3731</v>
      </c>
      <c r="B286" s="193">
        <v>0</v>
      </c>
    </row>
    <row r="287" ht="16.9" customHeight="1" spans="1:2">
      <c r="A287" s="4" t="s">
        <v>3732</v>
      </c>
      <c r="B287" s="193">
        <v>0</v>
      </c>
    </row>
    <row r="288" ht="16.9" customHeight="1" spans="1:2">
      <c r="A288" s="4" t="s">
        <v>3733</v>
      </c>
      <c r="B288" s="193">
        <v>0</v>
      </c>
    </row>
    <row r="289" ht="16.9" customHeight="1" spans="1:2">
      <c r="A289" s="4" t="s">
        <v>3734</v>
      </c>
      <c r="B289" s="193">
        <v>0</v>
      </c>
    </row>
    <row r="290" ht="16.9" customHeight="1" spans="1:2">
      <c r="A290" s="4" t="s">
        <v>3735</v>
      </c>
      <c r="B290" s="193">
        <v>0</v>
      </c>
    </row>
    <row r="291" ht="16.9" customHeight="1" spans="1:2">
      <c r="A291" s="4" t="s">
        <v>3736</v>
      </c>
      <c r="B291" s="193">
        <v>0</v>
      </c>
    </row>
    <row r="292" ht="16.9" customHeight="1" spans="1:2">
      <c r="A292" s="4" t="s">
        <v>3507</v>
      </c>
      <c r="B292" s="193">
        <v>0</v>
      </c>
    </row>
    <row r="293" ht="16.9" customHeight="1" spans="1:2">
      <c r="A293" s="4" t="s">
        <v>3737</v>
      </c>
      <c r="B293" s="193">
        <v>0</v>
      </c>
    </row>
    <row r="294" ht="16.9" customHeight="1" spans="1:2">
      <c r="A294" s="4" t="s">
        <v>3738</v>
      </c>
      <c r="B294" s="193">
        <v>0</v>
      </c>
    </row>
    <row r="295" ht="16.9" customHeight="1" spans="1:2">
      <c r="A295" s="4" t="s">
        <v>542</v>
      </c>
      <c r="B295" s="193">
        <v>27506</v>
      </c>
    </row>
    <row r="296" ht="16.9" customHeight="1" spans="1:2">
      <c r="A296" s="4" t="s">
        <v>3740</v>
      </c>
      <c r="B296" s="193">
        <v>0</v>
      </c>
    </row>
    <row r="297" ht="16.9" customHeight="1" spans="1:2">
      <c r="A297" s="4" t="s">
        <v>3741</v>
      </c>
      <c r="B297" s="193">
        <v>0</v>
      </c>
    </row>
    <row r="298" ht="16.9" customHeight="1" spans="1:2">
      <c r="A298" s="4" t="s">
        <v>3742</v>
      </c>
      <c r="B298" s="193">
        <v>0</v>
      </c>
    </row>
    <row r="299" ht="16.9" customHeight="1" spans="1:2">
      <c r="A299" s="4" t="s">
        <v>3743</v>
      </c>
      <c r="B299" s="193">
        <v>0</v>
      </c>
    </row>
    <row r="300" ht="16.9" customHeight="1" spans="1:2">
      <c r="A300" s="4" t="s">
        <v>3744</v>
      </c>
      <c r="B300" s="193">
        <v>0</v>
      </c>
    </row>
    <row r="301" ht="16.9" customHeight="1" spans="1:2">
      <c r="A301" s="4" t="s">
        <v>3745</v>
      </c>
      <c r="B301" s="193">
        <v>0</v>
      </c>
    </row>
    <row r="302" ht="16.9" customHeight="1" spans="1:2">
      <c r="A302" s="4" t="s">
        <v>544</v>
      </c>
      <c r="B302" s="193">
        <v>16790</v>
      </c>
    </row>
    <row r="303" ht="16.9" customHeight="1" spans="1:2">
      <c r="A303" s="4" t="s">
        <v>546</v>
      </c>
      <c r="B303" s="193">
        <v>850</v>
      </c>
    </row>
    <row r="304" ht="16.9" customHeight="1" spans="1:2">
      <c r="A304" s="4" t="s">
        <v>548</v>
      </c>
      <c r="B304" s="193">
        <v>25</v>
      </c>
    </row>
    <row r="305" ht="16.9" customHeight="1" spans="1:2">
      <c r="A305" s="4" t="s">
        <v>550</v>
      </c>
      <c r="B305" s="193">
        <v>1713</v>
      </c>
    </row>
    <row r="306" ht="16.9" customHeight="1" spans="1:2">
      <c r="A306" s="4" t="s">
        <v>552</v>
      </c>
      <c r="B306" s="193">
        <v>35</v>
      </c>
    </row>
    <row r="307" ht="16.9" customHeight="1" spans="1:2">
      <c r="A307" s="4" t="s">
        <v>554</v>
      </c>
      <c r="B307" s="193">
        <v>30</v>
      </c>
    </row>
    <row r="308" ht="16.9" customHeight="1" spans="1:2">
      <c r="A308" s="4" t="s">
        <v>556</v>
      </c>
      <c r="B308" s="193">
        <v>742</v>
      </c>
    </row>
    <row r="309" ht="16.9" customHeight="1" spans="1:2">
      <c r="A309" s="4" t="s">
        <v>558</v>
      </c>
      <c r="B309" s="193">
        <v>12825</v>
      </c>
    </row>
    <row r="310" ht="16.9" customHeight="1" spans="1:2">
      <c r="A310" s="4" t="s">
        <v>560</v>
      </c>
      <c r="B310" s="193">
        <v>570</v>
      </c>
    </row>
    <row r="311" ht="16.9" customHeight="1" spans="1:2">
      <c r="A311" s="4" t="s">
        <v>562</v>
      </c>
      <c r="B311" s="193">
        <v>10716</v>
      </c>
    </row>
    <row r="312" ht="16.9" customHeight="1" spans="1:2">
      <c r="A312" s="4" t="s">
        <v>3746</v>
      </c>
      <c r="B312" s="193">
        <v>10716</v>
      </c>
    </row>
    <row r="313" ht="16.9" customHeight="1" spans="1:2">
      <c r="A313" s="4" t="s">
        <v>564</v>
      </c>
      <c r="B313" s="193">
        <v>455931</v>
      </c>
    </row>
    <row r="314" ht="16.9" customHeight="1" spans="1:2">
      <c r="A314" s="4" t="s">
        <v>566</v>
      </c>
      <c r="B314" s="193">
        <v>31589</v>
      </c>
    </row>
    <row r="315" ht="16.9" customHeight="1" spans="1:2">
      <c r="A315" s="4" t="s">
        <v>568</v>
      </c>
      <c r="B315" s="193">
        <v>7841</v>
      </c>
    </row>
    <row r="316" ht="16.9" customHeight="1" spans="1:2">
      <c r="A316" s="4" t="s">
        <v>570</v>
      </c>
      <c r="B316" s="193">
        <v>5754</v>
      </c>
    </row>
    <row r="317" ht="16.9" customHeight="1" spans="1:2">
      <c r="A317" s="4" t="s">
        <v>572</v>
      </c>
      <c r="B317" s="193">
        <v>7063</v>
      </c>
    </row>
    <row r="318" ht="16.9" customHeight="1" spans="1:2">
      <c r="A318" s="4" t="s">
        <v>574</v>
      </c>
      <c r="B318" s="193">
        <v>932</v>
      </c>
    </row>
    <row r="319" ht="16.9" customHeight="1" spans="1:2">
      <c r="A319" s="4" t="s">
        <v>576</v>
      </c>
      <c r="B319" s="193">
        <v>82</v>
      </c>
    </row>
    <row r="320" ht="16.9" customHeight="1" spans="1:2">
      <c r="A320" s="4" t="s">
        <v>578</v>
      </c>
      <c r="B320" s="193">
        <v>8417</v>
      </c>
    </row>
    <row r="321" ht="16.9" customHeight="1" spans="1:2">
      <c r="A321" s="4" t="s">
        <v>580</v>
      </c>
      <c r="B321" s="193">
        <v>0</v>
      </c>
    </row>
    <row r="322" ht="16.9" customHeight="1" spans="1:2">
      <c r="A322" s="4" t="s">
        <v>582</v>
      </c>
      <c r="B322" s="193">
        <v>0</v>
      </c>
    </row>
    <row r="323" ht="16.9" customHeight="1" spans="1:2">
      <c r="A323" s="4" t="s">
        <v>584</v>
      </c>
      <c r="B323" s="193">
        <v>0</v>
      </c>
    </row>
    <row r="324" ht="16.9" customHeight="1" spans="1:2">
      <c r="A324" s="4" t="s">
        <v>586</v>
      </c>
      <c r="B324" s="193">
        <v>1500</v>
      </c>
    </row>
    <row r="325" ht="16.9" customHeight="1" spans="1:2">
      <c r="A325" s="4" t="s">
        <v>588</v>
      </c>
      <c r="B325" s="193">
        <v>86343</v>
      </c>
    </row>
    <row r="326" ht="16.9" customHeight="1" spans="1:2">
      <c r="A326" s="4" t="s">
        <v>141</v>
      </c>
      <c r="B326" s="193">
        <v>27506</v>
      </c>
    </row>
    <row r="327" ht="16.9" customHeight="1" spans="1:2">
      <c r="A327" s="4" t="s">
        <v>143</v>
      </c>
      <c r="B327" s="193">
        <v>2932</v>
      </c>
    </row>
    <row r="328" ht="16.9" customHeight="1" spans="1:2">
      <c r="A328" s="4" t="s">
        <v>145</v>
      </c>
      <c r="B328" s="193">
        <v>0</v>
      </c>
    </row>
    <row r="329" ht="16.9" customHeight="1" spans="1:2">
      <c r="A329" s="4" t="s">
        <v>593</v>
      </c>
      <c r="B329" s="193">
        <v>398</v>
      </c>
    </row>
    <row r="330" ht="16.9" customHeight="1" spans="1:2">
      <c r="A330" s="4" t="s">
        <v>595</v>
      </c>
      <c r="B330" s="193">
        <v>717</v>
      </c>
    </row>
    <row r="331" ht="16.9" customHeight="1" spans="1:2">
      <c r="A331" s="4" t="s">
        <v>597</v>
      </c>
      <c r="B331" s="193">
        <v>1173</v>
      </c>
    </row>
    <row r="332" ht="16.9" customHeight="1" spans="1:2">
      <c r="A332" s="4" t="s">
        <v>599</v>
      </c>
      <c r="B332" s="193">
        <v>148</v>
      </c>
    </row>
    <row r="333" ht="16.9" customHeight="1" spans="1:2">
      <c r="A333" s="4" t="s">
        <v>601</v>
      </c>
      <c r="B333" s="193">
        <v>2885</v>
      </c>
    </row>
    <row r="334" ht="16.9" customHeight="1" spans="1:2">
      <c r="A334" s="4" t="s">
        <v>603</v>
      </c>
      <c r="B334" s="193">
        <v>957</v>
      </c>
    </row>
    <row r="335" ht="16.9" customHeight="1" spans="1:2">
      <c r="A335" s="4" t="s">
        <v>605</v>
      </c>
      <c r="B335" s="193">
        <v>9</v>
      </c>
    </row>
    <row r="336" ht="16.9" customHeight="1" spans="1:2">
      <c r="A336" s="4" t="s">
        <v>607</v>
      </c>
      <c r="B336" s="193">
        <v>16226</v>
      </c>
    </row>
    <row r="337" ht="16.9" customHeight="1" spans="1:2">
      <c r="A337" s="4" t="s">
        <v>609</v>
      </c>
      <c r="B337" s="193">
        <v>8372</v>
      </c>
    </row>
    <row r="338" ht="16.9" customHeight="1" spans="1:2">
      <c r="A338" s="4" t="s">
        <v>611</v>
      </c>
      <c r="B338" s="193">
        <v>4917</v>
      </c>
    </row>
    <row r="339" ht="16.9" customHeight="1" spans="1:2">
      <c r="A339" s="4" t="s">
        <v>613</v>
      </c>
      <c r="B339" s="193">
        <v>-21</v>
      </c>
    </row>
    <row r="340" ht="16.9" customHeight="1" spans="1:2">
      <c r="A340" s="4" t="s">
        <v>615</v>
      </c>
      <c r="B340" s="193">
        <v>4200</v>
      </c>
    </row>
    <row r="341" ht="16.9" customHeight="1" spans="1:2">
      <c r="A341" s="4" t="s">
        <v>617</v>
      </c>
      <c r="B341" s="193">
        <v>1500</v>
      </c>
    </row>
    <row r="342" ht="16.9" customHeight="1" spans="1:2">
      <c r="A342" s="4" t="s">
        <v>619</v>
      </c>
      <c r="B342" s="193">
        <v>330</v>
      </c>
    </row>
    <row r="343" ht="16.9" customHeight="1" spans="1:2">
      <c r="A343" s="4" t="s">
        <v>621</v>
      </c>
      <c r="B343" s="193">
        <v>0</v>
      </c>
    </row>
    <row r="344" ht="16.9" customHeight="1" spans="1:2">
      <c r="A344" s="4" t="s">
        <v>248</v>
      </c>
      <c r="B344" s="193">
        <v>410</v>
      </c>
    </row>
    <row r="345" ht="16.9" customHeight="1" spans="1:2">
      <c r="A345" s="4" t="s">
        <v>160</v>
      </c>
      <c r="B345" s="193">
        <v>195</v>
      </c>
    </row>
    <row r="346" ht="16.9" customHeight="1" spans="1:2">
      <c r="A346" s="4" t="s">
        <v>625</v>
      </c>
      <c r="B346" s="193">
        <v>13489</v>
      </c>
    </row>
    <row r="347" ht="16.9" customHeight="1" spans="1:2">
      <c r="A347" s="4" t="s">
        <v>627</v>
      </c>
      <c r="B347" s="193">
        <v>28133</v>
      </c>
    </row>
    <row r="348" ht="16.9" customHeight="1" spans="1:2">
      <c r="A348" s="4" t="s">
        <v>141</v>
      </c>
      <c r="B348" s="193">
        <v>21199</v>
      </c>
    </row>
    <row r="349" ht="16.9" customHeight="1" spans="1:2">
      <c r="A349" s="4" t="s">
        <v>143</v>
      </c>
      <c r="B349" s="193">
        <v>0</v>
      </c>
    </row>
    <row r="350" ht="16.9" customHeight="1" spans="1:2">
      <c r="A350" s="4" t="s">
        <v>145</v>
      </c>
      <c r="B350" s="193">
        <v>0</v>
      </c>
    </row>
    <row r="351" ht="16.9" customHeight="1" spans="1:2">
      <c r="A351" s="4" t="s">
        <v>632</v>
      </c>
      <c r="B351" s="193">
        <v>325</v>
      </c>
    </row>
    <row r="352" ht="16.9" customHeight="1" spans="1:2">
      <c r="A352" s="4" t="s">
        <v>160</v>
      </c>
      <c r="B352" s="193">
        <v>311</v>
      </c>
    </row>
    <row r="353" ht="16.9" customHeight="1" spans="1:2">
      <c r="A353" s="4" t="s">
        <v>635</v>
      </c>
      <c r="B353" s="193">
        <v>6298</v>
      </c>
    </row>
    <row r="354" ht="16.9" customHeight="1" spans="1:2">
      <c r="A354" s="4" t="s">
        <v>637</v>
      </c>
      <c r="B354" s="193">
        <v>14029</v>
      </c>
    </row>
    <row r="355" ht="16.9" customHeight="1" spans="1:2">
      <c r="A355" s="4" t="s">
        <v>141</v>
      </c>
      <c r="B355" s="193">
        <v>7740</v>
      </c>
    </row>
    <row r="356" ht="16.9" customHeight="1" spans="1:2">
      <c r="A356" s="4" t="s">
        <v>143</v>
      </c>
      <c r="B356" s="193">
        <v>72</v>
      </c>
    </row>
    <row r="357" ht="16.9" customHeight="1" spans="1:2">
      <c r="A357" s="4" t="s">
        <v>145</v>
      </c>
      <c r="B357" s="193">
        <v>137</v>
      </c>
    </row>
    <row r="358" ht="16.9" customHeight="1" spans="1:2">
      <c r="A358" s="4" t="s">
        <v>642</v>
      </c>
      <c r="B358" s="193">
        <v>346</v>
      </c>
    </row>
    <row r="359" ht="16.9" customHeight="1" spans="1:2">
      <c r="A359" s="4" t="s">
        <v>644</v>
      </c>
      <c r="B359" s="193">
        <v>93</v>
      </c>
    </row>
    <row r="360" ht="16.9" customHeight="1" spans="1:2">
      <c r="A360" s="4" t="s">
        <v>646</v>
      </c>
      <c r="B360" s="193">
        <v>55</v>
      </c>
    </row>
    <row r="361" ht="16.9" customHeight="1" spans="1:2">
      <c r="A361" s="4" t="s">
        <v>648</v>
      </c>
      <c r="B361" s="193">
        <v>5</v>
      </c>
    </row>
    <row r="362" ht="16.9" customHeight="1" spans="1:2">
      <c r="A362" s="4" t="s">
        <v>650</v>
      </c>
      <c r="B362" s="193">
        <v>69</v>
      </c>
    </row>
    <row r="363" ht="16.9" customHeight="1" spans="1:2">
      <c r="A363" s="4" t="s">
        <v>652</v>
      </c>
      <c r="B363" s="193">
        <v>291</v>
      </c>
    </row>
    <row r="364" ht="16.9" customHeight="1" spans="1:2">
      <c r="A364" s="4" t="s">
        <v>160</v>
      </c>
      <c r="B364" s="193">
        <v>53</v>
      </c>
    </row>
    <row r="365" ht="16.9" customHeight="1" spans="1:2">
      <c r="A365" s="4" t="s">
        <v>655</v>
      </c>
      <c r="B365" s="193">
        <v>5168</v>
      </c>
    </row>
    <row r="366" ht="16.9" customHeight="1" spans="1:2">
      <c r="A366" s="4" t="s">
        <v>657</v>
      </c>
      <c r="B366" s="193">
        <v>12029</v>
      </c>
    </row>
    <row r="367" ht="16.9" customHeight="1" spans="1:2">
      <c r="A367" s="4" t="s">
        <v>141</v>
      </c>
      <c r="B367" s="193">
        <v>7761</v>
      </c>
    </row>
    <row r="368" ht="16.9" customHeight="1" spans="1:2">
      <c r="A368" s="4" t="s">
        <v>143</v>
      </c>
      <c r="B368" s="193">
        <v>87</v>
      </c>
    </row>
    <row r="369" ht="16.9" customHeight="1" spans="1:2">
      <c r="A369" s="4" t="s">
        <v>145</v>
      </c>
      <c r="B369" s="193">
        <v>0</v>
      </c>
    </row>
    <row r="370" ht="16.9" customHeight="1" spans="1:2">
      <c r="A370" s="4" t="s">
        <v>662</v>
      </c>
      <c r="B370" s="193">
        <v>36</v>
      </c>
    </row>
    <row r="371" ht="16.9" customHeight="1" spans="1:2">
      <c r="A371" s="4" t="s">
        <v>664</v>
      </c>
      <c r="B371" s="193">
        <v>0</v>
      </c>
    </row>
    <row r="372" ht="16.9" customHeight="1" spans="1:2">
      <c r="A372" s="4" t="s">
        <v>666</v>
      </c>
      <c r="B372" s="193">
        <v>0</v>
      </c>
    </row>
    <row r="373" ht="16.9" customHeight="1" spans="1:2">
      <c r="A373" s="4" t="s">
        <v>160</v>
      </c>
      <c r="B373" s="193">
        <v>36</v>
      </c>
    </row>
    <row r="374" ht="16.9" customHeight="1" spans="1:2">
      <c r="A374" s="4" t="s">
        <v>669</v>
      </c>
      <c r="B374" s="193">
        <v>4109</v>
      </c>
    </row>
    <row r="375" ht="16.9" customHeight="1" spans="1:2">
      <c r="A375" s="4" t="s">
        <v>671</v>
      </c>
      <c r="B375" s="193">
        <v>6037</v>
      </c>
    </row>
    <row r="376" ht="16.9" customHeight="1" spans="1:2">
      <c r="A376" s="4" t="s">
        <v>141</v>
      </c>
      <c r="B376" s="193">
        <v>3055</v>
      </c>
    </row>
    <row r="377" ht="16.9" customHeight="1" spans="1:2">
      <c r="A377" s="4" t="s">
        <v>143</v>
      </c>
      <c r="B377" s="193">
        <v>0</v>
      </c>
    </row>
    <row r="378" ht="16.9" customHeight="1" spans="1:2">
      <c r="A378" s="4" t="s">
        <v>145</v>
      </c>
      <c r="B378" s="193">
        <v>0</v>
      </c>
    </row>
    <row r="379" ht="16.9" customHeight="1" spans="1:2">
      <c r="A379" s="4" t="s">
        <v>676</v>
      </c>
      <c r="B379" s="193">
        <v>200</v>
      </c>
    </row>
    <row r="380" ht="16.9" customHeight="1" spans="1:2">
      <c r="A380" s="4" t="s">
        <v>678</v>
      </c>
      <c r="B380" s="193">
        <v>300</v>
      </c>
    </row>
    <row r="381" ht="16.9" customHeight="1" spans="1:2">
      <c r="A381" s="4" t="s">
        <v>680</v>
      </c>
      <c r="B381" s="193">
        <v>0</v>
      </c>
    </row>
    <row r="382" ht="16.9" customHeight="1" spans="1:2">
      <c r="A382" s="4" t="s">
        <v>682</v>
      </c>
      <c r="B382" s="193">
        <v>359</v>
      </c>
    </row>
    <row r="383" ht="16.9" customHeight="1" spans="1:2">
      <c r="A383" s="4" t="s">
        <v>684</v>
      </c>
      <c r="B383" s="193">
        <v>105</v>
      </c>
    </row>
    <row r="384" ht="16.9" customHeight="1" spans="1:2">
      <c r="A384" s="4" t="s">
        <v>686</v>
      </c>
      <c r="B384" s="193">
        <v>0</v>
      </c>
    </row>
    <row r="385" ht="16.9" customHeight="1" spans="1:2">
      <c r="A385" s="4" t="s">
        <v>160</v>
      </c>
      <c r="B385" s="193">
        <v>0</v>
      </c>
    </row>
    <row r="386" ht="16.9" customHeight="1" spans="1:2">
      <c r="A386" s="4" t="s">
        <v>689</v>
      </c>
      <c r="B386" s="193">
        <v>2018</v>
      </c>
    </row>
    <row r="387" ht="16.9" customHeight="1" spans="1:2">
      <c r="A387" s="4" t="s">
        <v>691</v>
      </c>
      <c r="B387" s="193">
        <v>221117</v>
      </c>
    </row>
    <row r="388" ht="16.9" customHeight="1" spans="1:2">
      <c r="A388" s="4" t="s">
        <v>141</v>
      </c>
      <c r="B388" s="193">
        <v>145558</v>
      </c>
    </row>
    <row r="389" ht="16.9" customHeight="1" spans="1:2">
      <c r="A389" s="4" t="s">
        <v>143</v>
      </c>
      <c r="B389" s="193">
        <v>0</v>
      </c>
    </row>
    <row r="390" ht="16.9" customHeight="1" spans="1:2">
      <c r="A390" s="4" t="s">
        <v>145</v>
      </c>
      <c r="B390" s="193">
        <v>0</v>
      </c>
    </row>
    <row r="391" ht="16.9" customHeight="1" spans="1:2">
      <c r="A391" s="4" t="s">
        <v>696</v>
      </c>
      <c r="B391" s="193">
        <v>37871</v>
      </c>
    </row>
    <row r="392" ht="16.9" customHeight="1" spans="1:2">
      <c r="A392" s="4" t="s">
        <v>698</v>
      </c>
      <c r="B392" s="193">
        <v>6334</v>
      </c>
    </row>
    <row r="393" ht="16.9" customHeight="1" spans="1:2">
      <c r="A393" s="4" t="s">
        <v>700</v>
      </c>
      <c r="B393" s="193">
        <v>10469</v>
      </c>
    </row>
    <row r="394" ht="16.9" customHeight="1" spans="1:2">
      <c r="A394" s="4" t="s">
        <v>160</v>
      </c>
      <c r="B394" s="193">
        <v>0</v>
      </c>
    </row>
    <row r="395" ht="16.9" customHeight="1" spans="1:2">
      <c r="A395" s="4" t="s">
        <v>703</v>
      </c>
      <c r="B395" s="193">
        <v>20885</v>
      </c>
    </row>
    <row r="396" ht="16.9" customHeight="1" spans="1:2">
      <c r="A396" s="4" t="s">
        <v>705</v>
      </c>
      <c r="B396" s="193">
        <v>49470</v>
      </c>
    </row>
    <row r="397" ht="16.9" customHeight="1" spans="1:2">
      <c r="A397" s="4" t="s">
        <v>141</v>
      </c>
      <c r="B397" s="193">
        <v>19321</v>
      </c>
    </row>
    <row r="398" ht="16.9" customHeight="1" spans="1:2">
      <c r="A398" s="4" t="s">
        <v>143</v>
      </c>
      <c r="B398" s="193">
        <v>44</v>
      </c>
    </row>
    <row r="399" ht="16.9" customHeight="1" spans="1:2">
      <c r="A399" s="4" t="s">
        <v>145</v>
      </c>
      <c r="B399" s="193">
        <v>0</v>
      </c>
    </row>
    <row r="400" ht="16.9" customHeight="1" spans="1:2">
      <c r="A400" s="4" t="s">
        <v>710</v>
      </c>
      <c r="B400" s="193">
        <v>8551</v>
      </c>
    </row>
    <row r="401" ht="16.9" customHeight="1" spans="1:2">
      <c r="A401" s="4" t="s">
        <v>712</v>
      </c>
      <c r="B401" s="193">
        <v>1818</v>
      </c>
    </row>
    <row r="402" ht="16.9" customHeight="1" spans="1:2">
      <c r="A402" s="4" t="s">
        <v>714</v>
      </c>
      <c r="B402" s="193">
        <v>16081</v>
      </c>
    </row>
    <row r="403" ht="16.9" customHeight="1" spans="1:2">
      <c r="A403" s="4" t="s">
        <v>160</v>
      </c>
      <c r="B403" s="193">
        <v>0</v>
      </c>
    </row>
    <row r="404" ht="16.9" customHeight="1" spans="1:2">
      <c r="A404" s="4" t="s">
        <v>717</v>
      </c>
      <c r="B404" s="193">
        <v>3655</v>
      </c>
    </row>
    <row r="405" ht="16.9" customHeight="1" spans="1:2">
      <c r="A405" s="4" t="s">
        <v>719</v>
      </c>
      <c r="B405" s="193">
        <v>317</v>
      </c>
    </row>
    <row r="406" ht="16.9" customHeight="1" spans="1:2">
      <c r="A406" s="4" t="s">
        <v>141</v>
      </c>
      <c r="B406" s="193">
        <v>200</v>
      </c>
    </row>
    <row r="407" ht="16.9" customHeight="1" spans="1:2">
      <c r="A407" s="4" t="s">
        <v>143</v>
      </c>
      <c r="B407" s="193">
        <v>0</v>
      </c>
    </row>
    <row r="408" ht="16.9" customHeight="1" spans="1:2">
      <c r="A408" s="4" t="s">
        <v>145</v>
      </c>
      <c r="B408" s="193">
        <v>0</v>
      </c>
    </row>
    <row r="409" ht="16.9" customHeight="1" spans="1:2">
      <c r="A409" s="4" t="s">
        <v>724</v>
      </c>
      <c r="B409" s="193">
        <v>0</v>
      </c>
    </row>
    <row r="410" ht="16.9" customHeight="1" spans="1:2">
      <c r="A410" s="4" t="s">
        <v>726</v>
      </c>
      <c r="B410" s="193">
        <v>0</v>
      </c>
    </row>
    <row r="411" ht="16.9" customHeight="1" spans="1:2">
      <c r="A411" s="4" t="s">
        <v>160</v>
      </c>
      <c r="B411" s="193">
        <v>117</v>
      </c>
    </row>
    <row r="412" ht="16.9" customHeight="1" spans="1:2">
      <c r="A412" s="4" t="s">
        <v>729</v>
      </c>
      <c r="B412" s="193">
        <v>0</v>
      </c>
    </row>
    <row r="413" ht="16.9" customHeight="1" spans="1:2">
      <c r="A413" s="4" t="s">
        <v>731</v>
      </c>
      <c r="B413" s="193">
        <v>0</v>
      </c>
    </row>
    <row r="414" ht="16.9" customHeight="1" spans="1:2">
      <c r="A414" s="4" t="s">
        <v>141</v>
      </c>
      <c r="B414" s="193">
        <v>0</v>
      </c>
    </row>
    <row r="415" ht="16.9" customHeight="1" spans="1:2">
      <c r="A415" s="4" t="s">
        <v>143</v>
      </c>
      <c r="B415" s="193">
        <v>0</v>
      </c>
    </row>
    <row r="416" ht="16.9" customHeight="1" spans="1:2">
      <c r="A416" s="4" t="s">
        <v>735</v>
      </c>
      <c r="B416" s="193">
        <v>0</v>
      </c>
    </row>
    <row r="417" ht="16.9" customHeight="1" spans="1:2">
      <c r="A417" s="4" t="s">
        <v>737</v>
      </c>
      <c r="B417" s="193">
        <v>0</v>
      </c>
    </row>
    <row r="418" ht="16.9" customHeight="1" spans="1:2">
      <c r="A418" s="4" t="s">
        <v>739</v>
      </c>
      <c r="B418" s="193">
        <v>0</v>
      </c>
    </row>
    <row r="419" ht="16.9" customHeight="1" spans="1:2">
      <c r="A419" s="4" t="s">
        <v>617</v>
      </c>
      <c r="B419" s="193">
        <v>0</v>
      </c>
    </row>
    <row r="420" ht="16.9" customHeight="1" spans="1:2">
      <c r="A420" s="4" t="s">
        <v>742</v>
      </c>
      <c r="B420" s="193">
        <v>0</v>
      </c>
    </row>
    <row r="421" ht="16.9" customHeight="1" spans="1:2">
      <c r="A421" s="4" t="s">
        <v>744</v>
      </c>
      <c r="B421" s="193">
        <v>6867</v>
      </c>
    </row>
    <row r="422" ht="16.9" customHeight="1" spans="1:2">
      <c r="A422" s="4" t="s">
        <v>3747</v>
      </c>
      <c r="B422" s="193">
        <v>6867</v>
      </c>
    </row>
    <row r="423" ht="16.9" customHeight="1" spans="1:2">
      <c r="A423" s="4" t="s">
        <v>3748</v>
      </c>
      <c r="B423" s="193">
        <v>0</v>
      </c>
    </row>
    <row r="424" ht="16.9" customHeight="1" spans="1:2">
      <c r="A424" s="4" t="s">
        <v>746</v>
      </c>
      <c r="B424" s="193">
        <v>824226</v>
      </c>
    </row>
    <row r="425" ht="16.9" customHeight="1" spans="1:2">
      <c r="A425" s="4" t="s">
        <v>748</v>
      </c>
      <c r="B425" s="193">
        <v>7456</v>
      </c>
    </row>
    <row r="426" ht="16.9" customHeight="1" spans="1:2">
      <c r="A426" s="4" t="s">
        <v>141</v>
      </c>
      <c r="B426" s="193">
        <v>2471</v>
      </c>
    </row>
    <row r="427" ht="16.9" customHeight="1" spans="1:2">
      <c r="A427" s="4" t="s">
        <v>143</v>
      </c>
      <c r="B427" s="193">
        <v>920</v>
      </c>
    </row>
    <row r="428" ht="16.9" customHeight="1" spans="1:2">
      <c r="A428" s="4" t="s">
        <v>145</v>
      </c>
      <c r="B428" s="193">
        <v>145</v>
      </c>
    </row>
    <row r="429" ht="16.9" customHeight="1" spans="1:2">
      <c r="A429" s="4" t="s">
        <v>753</v>
      </c>
      <c r="B429" s="193">
        <v>3920</v>
      </c>
    </row>
    <row r="430" ht="16.9" customHeight="1" spans="1:2">
      <c r="A430" s="4" t="s">
        <v>755</v>
      </c>
      <c r="B430" s="193">
        <v>636443</v>
      </c>
    </row>
    <row r="431" ht="16.9" customHeight="1" spans="1:2">
      <c r="A431" s="4" t="s">
        <v>757</v>
      </c>
      <c r="B431" s="193">
        <v>3579</v>
      </c>
    </row>
    <row r="432" ht="16.9" customHeight="1" spans="1:2">
      <c r="A432" s="4" t="s">
        <v>759</v>
      </c>
      <c r="B432" s="193">
        <v>41319</v>
      </c>
    </row>
    <row r="433" ht="16.9" customHeight="1" spans="1:2">
      <c r="A433" s="4" t="s">
        <v>761</v>
      </c>
      <c r="B433" s="193">
        <v>39490</v>
      </c>
    </row>
    <row r="434" ht="16.9" customHeight="1" spans="1:2">
      <c r="A434" s="4" t="s">
        <v>763</v>
      </c>
      <c r="B434" s="193">
        <v>4360</v>
      </c>
    </row>
    <row r="435" ht="16.9" customHeight="1" spans="1:2">
      <c r="A435" s="4" t="s">
        <v>765</v>
      </c>
      <c r="B435" s="193">
        <v>528898</v>
      </c>
    </row>
    <row r="436" ht="16.9" customHeight="1" spans="1:2">
      <c r="A436" s="4" t="s">
        <v>767</v>
      </c>
      <c r="B436" s="193">
        <v>0</v>
      </c>
    </row>
    <row r="437" ht="16.9" customHeight="1" spans="1:2">
      <c r="A437" s="4" t="s">
        <v>769</v>
      </c>
      <c r="B437" s="193">
        <v>0</v>
      </c>
    </row>
    <row r="438" ht="16.9" customHeight="1" spans="1:2">
      <c r="A438" s="4" t="s">
        <v>771</v>
      </c>
      <c r="B438" s="193">
        <v>18797</v>
      </c>
    </row>
    <row r="439" ht="16.9" customHeight="1" spans="1:2">
      <c r="A439" s="4" t="s">
        <v>773</v>
      </c>
      <c r="B439" s="193">
        <v>165691</v>
      </c>
    </row>
    <row r="440" ht="16.9" customHeight="1" spans="1:2">
      <c r="A440" s="4" t="s">
        <v>775</v>
      </c>
      <c r="B440" s="193">
        <v>0</v>
      </c>
    </row>
    <row r="441" ht="16.9" customHeight="1" spans="1:2">
      <c r="A441" s="4" t="s">
        <v>777</v>
      </c>
      <c r="B441" s="193">
        <v>47823</v>
      </c>
    </row>
    <row r="442" ht="16.9" customHeight="1" spans="1:2">
      <c r="A442" s="4" t="s">
        <v>779</v>
      </c>
      <c r="B442" s="193">
        <v>29017</v>
      </c>
    </row>
    <row r="443" ht="16.9" customHeight="1" spans="1:2">
      <c r="A443" s="4" t="s">
        <v>781</v>
      </c>
      <c r="B443" s="193">
        <v>50</v>
      </c>
    </row>
    <row r="444" ht="16.9" customHeight="1" spans="1:2">
      <c r="A444" s="4" t="s">
        <v>783</v>
      </c>
      <c r="B444" s="193">
        <v>88054</v>
      </c>
    </row>
    <row r="445" ht="16.9" customHeight="1" spans="1:2">
      <c r="A445" s="4" t="s">
        <v>785</v>
      </c>
      <c r="B445" s="193">
        <v>747</v>
      </c>
    </row>
    <row r="446" ht="16.9" customHeight="1" spans="1:2">
      <c r="A446" s="4" t="s">
        <v>787</v>
      </c>
      <c r="B446" s="193">
        <v>715</v>
      </c>
    </row>
    <row r="447" ht="16.9" customHeight="1" spans="1:2">
      <c r="A447" s="4" t="s">
        <v>789</v>
      </c>
      <c r="B447" s="193">
        <v>0</v>
      </c>
    </row>
    <row r="448" ht="16.9" customHeight="1" spans="1:2">
      <c r="A448" s="4" t="s">
        <v>791</v>
      </c>
      <c r="B448" s="193">
        <v>133</v>
      </c>
    </row>
    <row r="449" ht="16.9" customHeight="1" spans="1:2">
      <c r="A449" s="4" t="s">
        <v>793</v>
      </c>
      <c r="B449" s="193">
        <v>582</v>
      </c>
    </row>
    <row r="450" ht="16.9" customHeight="1" spans="1:2">
      <c r="A450" s="4" t="s">
        <v>795</v>
      </c>
      <c r="B450" s="193">
        <v>0</v>
      </c>
    </row>
    <row r="451" ht="16.9" customHeight="1" spans="1:2">
      <c r="A451" s="4" t="s">
        <v>797</v>
      </c>
      <c r="B451" s="193">
        <v>0</v>
      </c>
    </row>
    <row r="452" ht="16.9" customHeight="1" spans="1:2">
      <c r="A452" s="4" t="s">
        <v>799</v>
      </c>
      <c r="B452" s="193">
        <v>2406</v>
      </c>
    </row>
    <row r="453" ht="16.9" customHeight="1" spans="1:2">
      <c r="A453" s="4" t="s">
        <v>801</v>
      </c>
      <c r="B453" s="193">
        <v>2406</v>
      </c>
    </row>
    <row r="454" ht="16.9" customHeight="1" spans="1:2">
      <c r="A454" s="4" t="s">
        <v>803</v>
      </c>
      <c r="B454" s="193">
        <v>0</v>
      </c>
    </row>
    <row r="455" ht="16.9" customHeight="1" spans="1:2">
      <c r="A455" s="4" t="s">
        <v>805</v>
      </c>
      <c r="B455" s="193">
        <v>0</v>
      </c>
    </row>
    <row r="456" ht="16.9" customHeight="1" spans="1:2">
      <c r="A456" s="4" t="s">
        <v>807</v>
      </c>
      <c r="B456" s="193">
        <v>-101</v>
      </c>
    </row>
    <row r="457" ht="16.9" customHeight="1" spans="1:2">
      <c r="A457" s="4" t="s">
        <v>809</v>
      </c>
      <c r="B457" s="193">
        <v>-101</v>
      </c>
    </row>
    <row r="458" ht="16.9" customHeight="1" spans="1:2">
      <c r="A458" s="4" t="s">
        <v>811</v>
      </c>
      <c r="B458" s="193">
        <v>0</v>
      </c>
    </row>
    <row r="459" ht="16.9" customHeight="1" spans="1:2">
      <c r="A459" s="4" t="s">
        <v>813</v>
      </c>
      <c r="B459" s="193">
        <v>0</v>
      </c>
    </row>
    <row r="460" ht="16.9" customHeight="1" spans="1:2">
      <c r="A460" s="4" t="s">
        <v>815</v>
      </c>
      <c r="B460" s="193">
        <v>284</v>
      </c>
    </row>
    <row r="461" ht="16.9" customHeight="1" spans="1:2">
      <c r="A461" s="4" t="s">
        <v>817</v>
      </c>
      <c r="B461" s="193">
        <v>284</v>
      </c>
    </row>
    <row r="462" ht="16.9" customHeight="1" spans="1:2">
      <c r="A462" s="4" t="s">
        <v>819</v>
      </c>
      <c r="B462" s="193">
        <v>0</v>
      </c>
    </row>
    <row r="463" ht="16.9" customHeight="1" spans="1:2">
      <c r="A463" s="4" t="s">
        <v>821</v>
      </c>
      <c r="B463" s="193">
        <v>0</v>
      </c>
    </row>
    <row r="464" ht="16.9" customHeight="1" spans="1:2">
      <c r="A464" s="4" t="s">
        <v>823</v>
      </c>
      <c r="B464" s="193">
        <v>10225</v>
      </c>
    </row>
    <row r="465" ht="16.9" customHeight="1" spans="1:2">
      <c r="A465" s="4" t="s">
        <v>825</v>
      </c>
      <c r="B465" s="193">
        <v>0</v>
      </c>
    </row>
    <row r="466" ht="16.9" customHeight="1" spans="1:2">
      <c r="A466" s="4" t="s">
        <v>827</v>
      </c>
      <c r="B466" s="193">
        <v>10225</v>
      </c>
    </row>
    <row r="467" ht="16.9" customHeight="1" spans="1:2">
      <c r="A467" s="4" t="s">
        <v>829</v>
      </c>
      <c r="B467" s="193">
        <v>0</v>
      </c>
    </row>
    <row r="468" ht="16.9" customHeight="1" spans="1:2">
      <c r="A468" s="4" t="s">
        <v>831</v>
      </c>
      <c r="B468" s="193">
        <v>0</v>
      </c>
    </row>
    <row r="469" ht="16.9" customHeight="1" spans="1:2">
      <c r="A469" s="4" t="s">
        <v>833</v>
      </c>
      <c r="B469" s="193">
        <v>0</v>
      </c>
    </row>
    <row r="470" ht="16.9" customHeight="1" spans="1:2">
      <c r="A470" s="4" t="s">
        <v>835</v>
      </c>
      <c r="B470" s="193">
        <v>300</v>
      </c>
    </row>
    <row r="471" ht="16.9" customHeight="1" spans="1:2">
      <c r="A471" s="4" t="s">
        <v>837</v>
      </c>
      <c r="B471" s="193">
        <v>0</v>
      </c>
    </row>
    <row r="472" ht="16.9" customHeight="1" spans="1:2">
      <c r="A472" s="4" t="s">
        <v>839</v>
      </c>
      <c r="B472" s="193">
        <v>0</v>
      </c>
    </row>
    <row r="473" ht="16.9" customHeight="1" spans="1:2">
      <c r="A473" s="4" t="s">
        <v>841</v>
      </c>
      <c r="B473" s="193">
        <v>0</v>
      </c>
    </row>
    <row r="474" ht="16.9" customHeight="1" spans="1:2">
      <c r="A474" s="4" t="s">
        <v>843</v>
      </c>
      <c r="B474" s="193">
        <v>300</v>
      </c>
    </row>
    <row r="475" ht="16.9" customHeight="1" spans="1:2">
      <c r="A475" s="4" t="s">
        <v>845</v>
      </c>
      <c r="B475" s="193">
        <v>0</v>
      </c>
    </row>
    <row r="476" ht="16.9" customHeight="1" spans="1:2">
      <c r="A476" s="4" t="s">
        <v>847</v>
      </c>
      <c r="B476" s="193">
        <v>0</v>
      </c>
    </row>
    <row r="477" ht="16.9" customHeight="1" spans="1:2">
      <c r="A477" s="4" t="s">
        <v>849</v>
      </c>
      <c r="B477" s="193">
        <v>807</v>
      </c>
    </row>
    <row r="478" ht="16.9" customHeight="1" spans="1:2">
      <c r="A478" s="4" t="s">
        <v>3749</v>
      </c>
      <c r="B478" s="193">
        <v>807</v>
      </c>
    </row>
    <row r="479" ht="16.9" customHeight="1" spans="1:2">
      <c r="A479" s="4" t="s">
        <v>851</v>
      </c>
      <c r="B479" s="193">
        <v>173439</v>
      </c>
    </row>
    <row r="480" ht="16.9" customHeight="1" spans="1:2">
      <c r="A480" s="4" t="s">
        <v>853</v>
      </c>
      <c r="B480" s="193">
        <v>1843</v>
      </c>
    </row>
    <row r="481" ht="16.9" customHeight="1" spans="1:2">
      <c r="A481" s="4" t="s">
        <v>141</v>
      </c>
      <c r="B481" s="193">
        <v>1343</v>
      </c>
    </row>
    <row r="482" ht="16.9" customHeight="1" spans="1:2">
      <c r="A482" s="4" t="s">
        <v>143</v>
      </c>
      <c r="B482" s="193">
        <v>0</v>
      </c>
    </row>
    <row r="483" ht="16.9" customHeight="1" spans="1:2">
      <c r="A483" s="4" t="s">
        <v>145</v>
      </c>
      <c r="B483" s="193">
        <v>307</v>
      </c>
    </row>
    <row r="484" ht="16.9" customHeight="1" spans="1:2">
      <c r="A484" s="4" t="s">
        <v>858</v>
      </c>
      <c r="B484" s="193">
        <v>193</v>
      </c>
    </row>
    <row r="485" ht="16.9" customHeight="1" spans="1:2">
      <c r="A485" s="4" t="s">
        <v>860</v>
      </c>
      <c r="B485" s="193">
        <v>10867</v>
      </c>
    </row>
    <row r="486" ht="16.9" customHeight="1" spans="1:2">
      <c r="A486" s="4" t="s">
        <v>862</v>
      </c>
      <c r="B486" s="193">
        <v>0</v>
      </c>
    </row>
    <row r="487" ht="16.9" customHeight="1" spans="1:2">
      <c r="A487" s="4" t="s">
        <v>864</v>
      </c>
      <c r="B487" s="193">
        <v>0</v>
      </c>
    </row>
    <row r="488" ht="16.9" customHeight="1" spans="1:2">
      <c r="A488" s="4" t="s">
        <v>866</v>
      </c>
      <c r="B488" s="193">
        <v>0</v>
      </c>
    </row>
    <row r="489" ht="16.9" customHeight="1" spans="1:2">
      <c r="A489" s="4" t="s">
        <v>868</v>
      </c>
      <c r="B489" s="193">
        <v>3219</v>
      </c>
    </row>
    <row r="490" ht="16.9" customHeight="1" spans="1:2">
      <c r="A490" s="4" t="s">
        <v>870</v>
      </c>
      <c r="B490" s="193">
        <v>0</v>
      </c>
    </row>
    <row r="491" ht="16.9" customHeight="1" spans="1:2">
      <c r="A491" s="4" t="s">
        <v>872</v>
      </c>
      <c r="B491" s="193">
        <v>4018</v>
      </c>
    </row>
    <row r="492" ht="16.9" customHeight="1" spans="1:2">
      <c r="A492" s="4" t="s">
        <v>874</v>
      </c>
      <c r="B492" s="193">
        <v>0</v>
      </c>
    </row>
    <row r="493" ht="16.9" customHeight="1" spans="1:2">
      <c r="A493" s="4" t="s">
        <v>876</v>
      </c>
      <c r="B493" s="193">
        <v>3630</v>
      </c>
    </row>
    <row r="494" ht="16.9" customHeight="1" spans="1:2">
      <c r="A494" s="4" t="s">
        <v>878</v>
      </c>
      <c r="B494" s="193">
        <v>31112</v>
      </c>
    </row>
    <row r="495" ht="16.9" customHeight="1" spans="1:2">
      <c r="A495" s="4" t="s">
        <v>862</v>
      </c>
      <c r="B495" s="193">
        <v>16669</v>
      </c>
    </row>
    <row r="496" ht="16.9" customHeight="1" spans="1:2">
      <c r="A496" s="4" t="s">
        <v>881</v>
      </c>
      <c r="B496" s="193">
        <v>8721</v>
      </c>
    </row>
    <row r="497" ht="16.9" customHeight="1" spans="1:2">
      <c r="A497" s="4" t="s">
        <v>883</v>
      </c>
      <c r="B497" s="193">
        <v>5732</v>
      </c>
    </row>
    <row r="498" ht="16.9" customHeight="1" spans="1:2">
      <c r="A498" s="4" t="s">
        <v>885</v>
      </c>
      <c r="B498" s="193">
        <v>0</v>
      </c>
    </row>
    <row r="499" ht="16.9" customHeight="1" spans="1:2">
      <c r="A499" s="4" t="s">
        <v>887</v>
      </c>
      <c r="B499" s="193">
        <v>-10</v>
      </c>
    </row>
    <row r="500" ht="16.9" customHeight="1" spans="1:2">
      <c r="A500" s="4" t="s">
        <v>889</v>
      </c>
      <c r="B500" s="193">
        <v>30504</v>
      </c>
    </row>
    <row r="501" ht="16.9" customHeight="1" spans="1:2">
      <c r="A501" s="4" t="s">
        <v>862</v>
      </c>
      <c r="B501" s="193">
        <v>2314</v>
      </c>
    </row>
    <row r="502" ht="16.9" customHeight="1" spans="1:2">
      <c r="A502" s="4" t="s">
        <v>892</v>
      </c>
      <c r="B502" s="193">
        <v>18192</v>
      </c>
    </row>
    <row r="503" ht="16.9" customHeight="1" spans="1:2">
      <c r="A503" s="4" t="s">
        <v>894</v>
      </c>
      <c r="B503" s="193">
        <v>3599</v>
      </c>
    </row>
    <row r="504" ht="16.9" customHeight="1" spans="1:2">
      <c r="A504" s="4" t="s">
        <v>896</v>
      </c>
      <c r="B504" s="193">
        <v>1500</v>
      </c>
    </row>
    <row r="505" ht="16.9" customHeight="1" spans="1:2">
      <c r="A505" s="4" t="s">
        <v>898</v>
      </c>
      <c r="B505" s="193">
        <v>4899</v>
      </c>
    </row>
    <row r="506" ht="16.9" customHeight="1" spans="1:2">
      <c r="A506" s="4" t="s">
        <v>900</v>
      </c>
      <c r="B506" s="193">
        <v>9770</v>
      </c>
    </row>
    <row r="507" ht="16.9" customHeight="1" spans="1:2">
      <c r="A507" s="4" t="s">
        <v>862</v>
      </c>
      <c r="B507" s="193">
        <v>1212</v>
      </c>
    </row>
    <row r="508" ht="16.9" customHeight="1" spans="1:2">
      <c r="A508" s="4" t="s">
        <v>903</v>
      </c>
      <c r="B508" s="193">
        <v>80</v>
      </c>
    </row>
    <row r="509" ht="16.9" customHeight="1" spans="1:2">
      <c r="A509" s="4" t="s">
        <v>905</v>
      </c>
      <c r="B509" s="193">
        <v>6442</v>
      </c>
    </row>
    <row r="510" ht="16.9" customHeight="1" spans="1:2">
      <c r="A510" s="4" t="s">
        <v>907</v>
      </c>
      <c r="B510" s="193">
        <v>2036</v>
      </c>
    </row>
    <row r="511" ht="16.9" customHeight="1" spans="1:2">
      <c r="A511" s="4" t="s">
        <v>909</v>
      </c>
      <c r="B511" s="193">
        <v>5102</v>
      </c>
    </row>
    <row r="512" ht="16.9" customHeight="1" spans="1:2">
      <c r="A512" s="4" t="s">
        <v>911</v>
      </c>
      <c r="B512" s="193">
        <v>2703</v>
      </c>
    </row>
    <row r="513" ht="16.9" customHeight="1" spans="1:2">
      <c r="A513" s="4" t="s">
        <v>913</v>
      </c>
      <c r="B513" s="193">
        <v>498</v>
      </c>
    </row>
    <row r="514" ht="16.9" customHeight="1" spans="1:2">
      <c r="A514" s="4" t="s">
        <v>915</v>
      </c>
      <c r="B514" s="193">
        <v>0</v>
      </c>
    </row>
    <row r="515" ht="16.9" customHeight="1" spans="1:2">
      <c r="A515" s="4" t="s">
        <v>917</v>
      </c>
      <c r="B515" s="193">
        <v>1901</v>
      </c>
    </row>
    <row r="516" ht="16.9" customHeight="1" spans="1:2">
      <c r="A516" s="4" t="s">
        <v>919</v>
      </c>
      <c r="B516" s="193">
        <v>5488</v>
      </c>
    </row>
    <row r="517" ht="16.9" customHeight="1" spans="1:2">
      <c r="A517" s="4" t="s">
        <v>862</v>
      </c>
      <c r="B517" s="193">
        <v>1270</v>
      </c>
    </row>
    <row r="518" ht="16.9" customHeight="1" spans="1:2">
      <c r="A518" s="4" t="s">
        <v>922</v>
      </c>
      <c r="B518" s="193">
        <v>3968</v>
      </c>
    </row>
    <row r="519" ht="16.9" customHeight="1" spans="1:2">
      <c r="A519" s="4" t="s">
        <v>924</v>
      </c>
      <c r="B519" s="193">
        <v>0</v>
      </c>
    </row>
    <row r="520" ht="16.9" customHeight="1" spans="1:2">
      <c r="A520" s="4" t="s">
        <v>926</v>
      </c>
      <c r="B520" s="193">
        <v>100</v>
      </c>
    </row>
    <row r="521" ht="16.9" customHeight="1" spans="1:2">
      <c r="A521" s="4" t="s">
        <v>928</v>
      </c>
      <c r="B521" s="193">
        <v>150</v>
      </c>
    </row>
    <row r="522" ht="16.9" customHeight="1" spans="1:2">
      <c r="A522" s="4" t="s">
        <v>930</v>
      </c>
      <c r="B522" s="193">
        <v>0</v>
      </c>
    </row>
    <row r="523" ht="16.9" customHeight="1" spans="1:2">
      <c r="A523" s="4" t="s">
        <v>932</v>
      </c>
      <c r="B523" s="193">
        <v>2664</v>
      </c>
    </row>
    <row r="524" ht="16.9" customHeight="1" spans="1:2">
      <c r="A524" s="4" t="s">
        <v>934</v>
      </c>
      <c r="B524" s="193">
        <v>1849</v>
      </c>
    </row>
    <row r="525" ht="16.9" customHeight="1" spans="1:2">
      <c r="A525" s="4" t="s">
        <v>936</v>
      </c>
      <c r="B525" s="193">
        <v>0</v>
      </c>
    </row>
    <row r="526" ht="16.9" customHeight="1" spans="1:2">
      <c r="A526" s="4" t="s">
        <v>938</v>
      </c>
      <c r="B526" s="193">
        <v>815</v>
      </c>
    </row>
    <row r="527" ht="16.9" customHeight="1" spans="1:2">
      <c r="A527" s="4" t="s">
        <v>940</v>
      </c>
      <c r="B527" s="193">
        <v>1653</v>
      </c>
    </row>
    <row r="528" ht="16.9" customHeight="1" spans="1:2">
      <c r="A528" s="4" t="s">
        <v>3750</v>
      </c>
      <c r="B528" s="193">
        <v>1653</v>
      </c>
    </row>
    <row r="529" ht="16.9" customHeight="1" spans="1:2">
      <c r="A529" s="4" t="s">
        <v>942</v>
      </c>
      <c r="B529" s="193">
        <v>74436</v>
      </c>
    </row>
    <row r="530" ht="16.9" customHeight="1" spans="1:2">
      <c r="A530" s="4" t="s">
        <v>944</v>
      </c>
      <c r="B530" s="193">
        <v>1771</v>
      </c>
    </row>
    <row r="531" ht="16.9" customHeight="1" spans="1:2">
      <c r="A531" s="4" t="s">
        <v>946</v>
      </c>
      <c r="B531" s="193">
        <v>0</v>
      </c>
    </row>
    <row r="532" ht="16.9" customHeight="1" spans="1:2">
      <c r="A532" s="4" t="s">
        <v>948</v>
      </c>
      <c r="B532" s="193">
        <v>9143</v>
      </c>
    </row>
    <row r="533" ht="16.9" customHeight="1" spans="1:2">
      <c r="A533" s="4" t="s">
        <v>950</v>
      </c>
      <c r="B533" s="193">
        <v>63522</v>
      </c>
    </row>
    <row r="534" ht="16.9" customHeight="1" spans="1:2">
      <c r="A534" s="4" t="s">
        <v>952</v>
      </c>
      <c r="B534" s="193">
        <v>89185</v>
      </c>
    </row>
    <row r="535" ht="16.9" customHeight="1" spans="1:2">
      <c r="A535" s="4" t="s">
        <v>954</v>
      </c>
      <c r="B535" s="193">
        <v>29213</v>
      </c>
    </row>
    <row r="536" ht="16.9" customHeight="1" spans="1:2">
      <c r="A536" s="4" t="s">
        <v>141</v>
      </c>
      <c r="B536" s="193">
        <v>1412</v>
      </c>
    </row>
    <row r="537" ht="16.9" customHeight="1" spans="1:2">
      <c r="A537" s="4" t="s">
        <v>143</v>
      </c>
      <c r="B537" s="193">
        <v>119</v>
      </c>
    </row>
    <row r="538" ht="16.9" customHeight="1" spans="1:2">
      <c r="A538" s="4" t="s">
        <v>145</v>
      </c>
      <c r="B538" s="193">
        <v>168</v>
      </c>
    </row>
    <row r="539" ht="16.9" customHeight="1" spans="1:2">
      <c r="A539" s="4" t="s">
        <v>959</v>
      </c>
      <c r="B539" s="193">
        <v>2782</v>
      </c>
    </row>
    <row r="540" ht="16.9" customHeight="1" spans="1:2">
      <c r="A540" s="4" t="s">
        <v>961</v>
      </c>
      <c r="B540" s="193">
        <v>290</v>
      </c>
    </row>
    <row r="541" ht="16.9" customHeight="1" spans="1:2">
      <c r="A541" s="4" t="s">
        <v>963</v>
      </c>
      <c r="B541" s="193">
        <v>0</v>
      </c>
    </row>
    <row r="542" ht="16.9" customHeight="1" spans="1:2">
      <c r="A542" s="4" t="s">
        <v>965</v>
      </c>
      <c r="B542" s="193">
        <v>6707</v>
      </c>
    </row>
    <row r="543" ht="16.9" customHeight="1" spans="1:2">
      <c r="A543" s="4" t="s">
        <v>967</v>
      </c>
      <c r="B543" s="193">
        <v>1167</v>
      </c>
    </row>
    <row r="544" ht="16.9" customHeight="1" spans="1:2">
      <c r="A544" s="4" t="s">
        <v>969</v>
      </c>
      <c r="B544" s="193">
        <v>2029</v>
      </c>
    </row>
    <row r="545" ht="16.9" customHeight="1" spans="1:2">
      <c r="A545" s="4" t="s">
        <v>971</v>
      </c>
      <c r="B545" s="193">
        <v>300</v>
      </c>
    </row>
    <row r="546" ht="16.9" customHeight="1" spans="1:2">
      <c r="A546" s="4" t="s">
        <v>973</v>
      </c>
      <c r="B546" s="193">
        <v>3799</v>
      </c>
    </row>
    <row r="547" ht="16.9" customHeight="1" spans="1:2">
      <c r="A547" s="4" t="s">
        <v>975</v>
      </c>
      <c r="B547" s="193">
        <v>100</v>
      </c>
    </row>
    <row r="548" ht="16.9" customHeight="1" spans="1:2">
      <c r="A548" s="4" t="s">
        <v>977</v>
      </c>
      <c r="B548" s="193">
        <v>10340</v>
      </c>
    </row>
    <row r="549" ht="16.9" customHeight="1" spans="1:2">
      <c r="A549" s="4" t="s">
        <v>979</v>
      </c>
      <c r="B549" s="193">
        <v>4375</v>
      </c>
    </row>
    <row r="550" ht="16.9" customHeight="1" spans="1:2">
      <c r="A550" s="4" t="s">
        <v>141</v>
      </c>
      <c r="B550" s="193">
        <v>0</v>
      </c>
    </row>
    <row r="551" ht="16.9" customHeight="1" spans="1:2">
      <c r="A551" s="4" t="s">
        <v>143</v>
      </c>
      <c r="B551" s="193">
        <v>0</v>
      </c>
    </row>
    <row r="552" ht="16.9" customHeight="1" spans="1:2">
      <c r="A552" s="4" t="s">
        <v>145</v>
      </c>
      <c r="B552" s="193">
        <v>0</v>
      </c>
    </row>
    <row r="553" ht="16.9" customHeight="1" spans="1:2">
      <c r="A553" s="4" t="s">
        <v>984</v>
      </c>
      <c r="B553" s="193">
        <v>1369</v>
      </c>
    </row>
    <row r="554" ht="16.9" customHeight="1" spans="1:2">
      <c r="A554" s="4" t="s">
        <v>986</v>
      </c>
      <c r="B554" s="193">
        <v>2795</v>
      </c>
    </row>
    <row r="555" ht="16.9" customHeight="1" spans="1:2">
      <c r="A555" s="4" t="s">
        <v>988</v>
      </c>
      <c r="B555" s="193">
        <v>0</v>
      </c>
    </row>
    <row r="556" ht="16.9" customHeight="1" spans="1:2">
      <c r="A556" s="4" t="s">
        <v>990</v>
      </c>
      <c r="B556" s="193">
        <v>211</v>
      </c>
    </row>
    <row r="557" ht="16.9" customHeight="1" spans="1:2">
      <c r="A557" s="4" t="s">
        <v>992</v>
      </c>
      <c r="B557" s="193">
        <v>8943</v>
      </c>
    </row>
    <row r="558" ht="16.9" customHeight="1" spans="1:2">
      <c r="A558" s="4" t="s">
        <v>141</v>
      </c>
      <c r="B558" s="193">
        <v>637</v>
      </c>
    </row>
    <row r="559" ht="16.9" customHeight="1" spans="1:2">
      <c r="A559" s="4" t="s">
        <v>143</v>
      </c>
      <c r="B559" s="193">
        <v>0</v>
      </c>
    </row>
    <row r="560" ht="16.9" customHeight="1" spans="1:2">
      <c r="A560" s="4" t="s">
        <v>145</v>
      </c>
      <c r="B560" s="193">
        <v>338</v>
      </c>
    </row>
    <row r="561" ht="16.9" customHeight="1" spans="1:2">
      <c r="A561" s="4" t="s">
        <v>997</v>
      </c>
      <c r="B561" s="193">
        <v>620</v>
      </c>
    </row>
    <row r="562" ht="16.9" customHeight="1" spans="1:2">
      <c r="A562" s="4" t="s">
        <v>999</v>
      </c>
      <c r="B562" s="193">
        <v>0</v>
      </c>
    </row>
    <row r="563" ht="16.9" customHeight="1" spans="1:2">
      <c r="A563" s="4" t="s">
        <v>1001</v>
      </c>
      <c r="B563" s="193">
        <v>7648</v>
      </c>
    </row>
    <row r="564" ht="16.9" customHeight="1" spans="1:2">
      <c r="A564" s="4" t="s">
        <v>1003</v>
      </c>
      <c r="B564" s="193">
        <v>-607</v>
      </c>
    </row>
    <row r="565" ht="16.9" customHeight="1" spans="1:2">
      <c r="A565" s="4" t="s">
        <v>1005</v>
      </c>
      <c r="B565" s="193">
        <v>335</v>
      </c>
    </row>
    <row r="566" ht="16.9" customHeight="1" spans="1:2">
      <c r="A566" s="4" t="s">
        <v>1007</v>
      </c>
      <c r="B566" s="193">
        <v>33</v>
      </c>
    </row>
    <row r="567" ht="16.9" customHeight="1" spans="1:2">
      <c r="A567" s="4" t="s">
        <v>1009</v>
      </c>
      <c r="B567" s="193">
        <v>-61</v>
      </c>
    </row>
    <row r="568" ht="16.9" customHeight="1" spans="1:2">
      <c r="A568" s="4" t="s">
        <v>1011</v>
      </c>
      <c r="B568" s="193">
        <v>20720</v>
      </c>
    </row>
    <row r="569" ht="16.9" customHeight="1" spans="1:2">
      <c r="A569" s="4" t="s">
        <v>141</v>
      </c>
      <c r="B569" s="193">
        <v>916</v>
      </c>
    </row>
    <row r="570" ht="16.9" customHeight="1" spans="1:2">
      <c r="A570" s="4" t="s">
        <v>143</v>
      </c>
      <c r="B570" s="193">
        <v>0</v>
      </c>
    </row>
    <row r="571" ht="16.9" customHeight="1" spans="1:2">
      <c r="A571" s="4" t="s">
        <v>145</v>
      </c>
      <c r="B571" s="193">
        <v>0</v>
      </c>
    </row>
    <row r="572" ht="16.9" customHeight="1" spans="1:2">
      <c r="A572" s="4" t="s">
        <v>1016</v>
      </c>
      <c r="B572" s="193">
        <v>4913</v>
      </c>
    </row>
    <row r="573" ht="16.9" customHeight="1" spans="1:2">
      <c r="A573" s="4" t="s">
        <v>1018</v>
      </c>
      <c r="B573" s="193">
        <v>1127</v>
      </c>
    </row>
    <row r="574" ht="16.9" customHeight="1" spans="1:2">
      <c r="A574" s="4" t="s">
        <v>1020</v>
      </c>
      <c r="B574" s="193">
        <v>73</v>
      </c>
    </row>
    <row r="575" ht="16.9" customHeight="1" spans="1:2">
      <c r="A575" s="4" t="s">
        <v>1022</v>
      </c>
      <c r="B575" s="193">
        <v>13691</v>
      </c>
    </row>
    <row r="576" ht="16.9" customHeight="1" spans="1:2">
      <c r="A576" s="4" t="s">
        <v>1024</v>
      </c>
      <c r="B576" s="193">
        <v>5353</v>
      </c>
    </row>
    <row r="577" ht="16.9" customHeight="1" spans="1:2">
      <c r="A577" s="4" t="s">
        <v>141</v>
      </c>
      <c r="B577" s="193">
        <v>797</v>
      </c>
    </row>
    <row r="578" ht="16.9" customHeight="1" spans="1:2">
      <c r="A578" s="4" t="s">
        <v>143</v>
      </c>
      <c r="B578" s="193">
        <v>120</v>
      </c>
    </row>
    <row r="579" ht="16.9" customHeight="1" spans="1:2">
      <c r="A579" s="4" t="s">
        <v>145</v>
      </c>
      <c r="B579" s="193">
        <v>49</v>
      </c>
    </row>
    <row r="580" ht="16.9" customHeight="1" spans="1:2">
      <c r="A580" s="4" t="s">
        <v>1029</v>
      </c>
      <c r="B580" s="193">
        <v>0</v>
      </c>
    </row>
    <row r="581" ht="16.9" customHeight="1" spans="1:2">
      <c r="A581" s="4" t="s">
        <v>1031</v>
      </c>
      <c r="B581" s="193">
        <v>4131</v>
      </c>
    </row>
    <row r="582" ht="16.9" customHeight="1" spans="1:2">
      <c r="A582" s="4" t="s">
        <v>1033</v>
      </c>
      <c r="B582" s="193">
        <v>57</v>
      </c>
    </row>
    <row r="583" ht="16.9" customHeight="1" spans="1:2">
      <c r="A583" s="4" t="s">
        <v>1035</v>
      </c>
      <c r="B583" s="193">
        <v>59</v>
      </c>
    </row>
    <row r="584" ht="16.9" customHeight="1" spans="1:2">
      <c r="A584" s="4" t="s">
        <v>1037</v>
      </c>
      <c r="B584" s="193">
        <v>140</v>
      </c>
    </row>
    <row r="585" ht="16.9" customHeight="1" spans="1:2">
      <c r="A585" s="4" t="s">
        <v>1039</v>
      </c>
      <c r="B585" s="193">
        <v>20581</v>
      </c>
    </row>
    <row r="586" ht="16.9" customHeight="1" spans="1:2">
      <c r="A586" s="4" t="s">
        <v>1041</v>
      </c>
      <c r="B586" s="193">
        <v>3656</v>
      </c>
    </row>
    <row r="587" ht="16.9" customHeight="1" spans="1:2">
      <c r="A587" s="4" t="s">
        <v>1043</v>
      </c>
      <c r="B587" s="193">
        <v>15570</v>
      </c>
    </row>
    <row r="588" ht="16.9" customHeight="1" spans="1:2">
      <c r="A588" s="4" t="s">
        <v>1045</v>
      </c>
      <c r="B588" s="193">
        <v>1355</v>
      </c>
    </row>
    <row r="589" ht="16.9" customHeight="1" spans="1:2">
      <c r="A589" s="4" t="s">
        <v>1047</v>
      </c>
      <c r="B589" s="193">
        <v>1187282</v>
      </c>
    </row>
    <row r="590" ht="16.9" customHeight="1" spans="1:2">
      <c r="A590" s="4" t="s">
        <v>1049</v>
      </c>
      <c r="B590" s="193">
        <v>8342</v>
      </c>
    </row>
    <row r="591" ht="16.9" customHeight="1" spans="1:2">
      <c r="A591" s="4" t="s">
        <v>141</v>
      </c>
      <c r="B591" s="193">
        <v>1319</v>
      </c>
    </row>
    <row r="592" ht="16.9" customHeight="1" spans="1:2">
      <c r="A592" s="4" t="s">
        <v>143</v>
      </c>
      <c r="B592" s="193">
        <v>22</v>
      </c>
    </row>
    <row r="593" ht="16.9" customHeight="1" spans="1:2">
      <c r="A593" s="4" t="s">
        <v>145</v>
      </c>
      <c r="B593" s="193">
        <v>354</v>
      </c>
    </row>
    <row r="594" ht="16.9" customHeight="1" spans="1:2">
      <c r="A594" s="4" t="s">
        <v>1054</v>
      </c>
      <c r="B594" s="193">
        <v>0</v>
      </c>
    </row>
    <row r="595" ht="16.9" customHeight="1" spans="1:2">
      <c r="A595" s="4" t="s">
        <v>1056</v>
      </c>
      <c r="B595" s="193">
        <v>100</v>
      </c>
    </row>
    <row r="596" ht="16.9" customHeight="1" spans="1:2">
      <c r="A596" s="4" t="s">
        <v>1058</v>
      </c>
      <c r="B596" s="193">
        <v>53</v>
      </c>
    </row>
    <row r="597" ht="16.9" customHeight="1" spans="1:2">
      <c r="A597" s="4" t="s">
        <v>1060</v>
      </c>
      <c r="B597" s="193">
        <v>2309</v>
      </c>
    </row>
    <row r="598" ht="16.9" customHeight="1" spans="1:2">
      <c r="A598" s="4" t="s">
        <v>248</v>
      </c>
      <c r="B598" s="193">
        <v>1412</v>
      </c>
    </row>
    <row r="599" ht="16.9" customHeight="1" spans="1:2">
      <c r="A599" s="4" t="s">
        <v>1063</v>
      </c>
      <c r="B599" s="193">
        <v>555</v>
      </c>
    </row>
    <row r="600" ht="16.9" customHeight="1" spans="1:2">
      <c r="A600" s="4" t="s">
        <v>1065</v>
      </c>
      <c r="B600" s="193">
        <v>0</v>
      </c>
    </row>
    <row r="601" ht="16.9" customHeight="1" spans="1:2">
      <c r="A601" s="4" t="s">
        <v>1067</v>
      </c>
      <c r="B601" s="193">
        <v>169</v>
      </c>
    </row>
    <row r="602" ht="16.9" customHeight="1" spans="1:2">
      <c r="A602" s="4" t="s">
        <v>1069</v>
      </c>
      <c r="B602" s="193">
        <v>115</v>
      </c>
    </row>
    <row r="603" ht="16.9" customHeight="1" spans="1:2">
      <c r="A603" s="4" t="s">
        <v>1071</v>
      </c>
      <c r="B603" s="193">
        <v>1934</v>
      </c>
    </row>
    <row r="604" ht="16.9" customHeight="1" spans="1:2">
      <c r="A604" s="4" t="s">
        <v>1073</v>
      </c>
      <c r="B604" s="193">
        <v>13372</v>
      </c>
    </row>
    <row r="605" ht="16.9" customHeight="1" spans="1:2">
      <c r="A605" s="4" t="s">
        <v>141</v>
      </c>
      <c r="B605" s="193">
        <v>1952</v>
      </c>
    </row>
    <row r="606" ht="16.9" customHeight="1" spans="1:2">
      <c r="A606" s="4" t="s">
        <v>143</v>
      </c>
      <c r="B606" s="193">
        <v>0</v>
      </c>
    </row>
    <row r="607" ht="16.9" customHeight="1" spans="1:2">
      <c r="A607" s="4" t="s">
        <v>145</v>
      </c>
      <c r="B607" s="193">
        <v>156</v>
      </c>
    </row>
    <row r="608" ht="16.9" customHeight="1" spans="1:2">
      <c r="A608" s="4" t="s">
        <v>1078</v>
      </c>
      <c r="B608" s="193">
        <v>1349</v>
      </c>
    </row>
    <row r="609" ht="16.9" customHeight="1" spans="1:2">
      <c r="A609" s="4" t="s">
        <v>1080</v>
      </c>
      <c r="B609" s="193">
        <v>4377</v>
      </c>
    </row>
    <row r="610" ht="16.9" customHeight="1" spans="1:2">
      <c r="A610" s="4" t="s">
        <v>1082</v>
      </c>
      <c r="B610" s="193">
        <v>0</v>
      </c>
    </row>
    <row r="611" ht="16.9" customHeight="1" spans="1:2">
      <c r="A611" s="4" t="s">
        <v>1084</v>
      </c>
      <c r="B611" s="193">
        <v>3239</v>
      </c>
    </row>
    <row r="612" ht="16.9" customHeight="1" spans="1:2">
      <c r="A612" s="4" t="s">
        <v>1086</v>
      </c>
      <c r="B612" s="193">
        <v>93</v>
      </c>
    </row>
    <row r="613" ht="16.9" customHeight="1" spans="1:2">
      <c r="A613" s="4" t="s">
        <v>1088</v>
      </c>
      <c r="B613" s="193">
        <v>33</v>
      </c>
    </row>
    <row r="614" ht="16.9" customHeight="1" spans="1:2">
      <c r="A614" s="4" t="s">
        <v>1090</v>
      </c>
      <c r="B614" s="193">
        <v>2173</v>
      </c>
    </row>
    <row r="615" ht="16.9" customHeight="1" spans="1:2">
      <c r="A615" s="4" t="s">
        <v>1092</v>
      </c>
      <c r="B615" s="193">
        <v>692401</v>
      </c>
    </row>
    <row r="616" ht="16.9" customHeight="1" spans="1:2">
      <c r="A616" s="4" t="s">
        <v>1094</v>
      </c>
      <c r="B616" s="193">
        <v>692401</v>
      </c>
    </row>
    <row r="617" ht="16.9" customHeight="1" spans="1:2">
      <c r="A617" s="4" t="s">
        <v>1096</v>
      </c>
      <c r="B617" s="193">
        <v>0</v>
      </c>
    </row>
    <row r="618" ht="16.9" customHeight="1" spans="1:2">
      <c r="A618" s="4" t="s">
        <v>1098</v>
      </c>
      <c r="B618" s="193">
        <v>0</v>
      </c>
    </row>
    <row r="619" ht="16.9" customHeight="1" spans="1:2">
      <c r="A619" s="4" t="s">
        <v>1100</v>
      </c>
      <c r="B619" s="193">
        <v>0</v>
      </c>
    </row>
    <row r="620" ht="16.9" customHeight="1" spans="1:2">
      <c r="A620" s="4" t="s">
        <v>1102</v>
      </c>
      <c r="B620" s="193">
        <v>0</v>
      </c>
    </row>
    <row r="621" ht="16.9" customHeight="1" spans="1:2">
      <c r="A621" s="4" t="s">
        <v>1104</v>
      </c>
      <c r="B621" s="193">
        <v>0</v>
      </c>
    </row>
    <row r="622" ht="16.9" customHeight="1" spans="1:2">
      <c r="A622" s="4" t="s">
        <v>1106</v>
      </c>
      <c r="B622" s="193">
        <v>0</v>
      </c>
    </row>
    <row r="623" ht="16.9" customHeight="1" spans="1:2">
      <c r="A623" s="4" t="s">
        <v>1108</v>
      </c>
      <c r="B623" s="193">
        <v>422335</v>
      </c>
    </row>
    <row r="624" ht="16.9" customHeight="1" spans="1:2">
      <c r="A624" s="4" t="s">
        <v>1110</v>
      </c>
      <c r="B624" s="193">
        <v>101609</v>
      </c>
    </row>
    <row r="625" ht="16.9" customHeight="1" spans="1:2">
      <c r="A625" s="4" t="s">
        <v>1112</v>
      </c>
      <c r="B625" s="193">
        <v>296700</v>
      </c>
    </row>
    <row r="626" ht="16.9" customHeight="1" spans="1:2">
      <c r="A626" s="4" t="s">
        <v>1114</v>
      </c>
      <c r="B626" s="193">
        <v>1809</v>
      </c>
    </row>
    <row r="627" ht="16.9" customHeight="1" spans="1:2">
      <c r="A627" s="4" t="s">
        <v>1116</v>
      </c>
      <c r="B627" s="193">
        <v>0</v>
      </c>
    </row>
    <row r="628" ht="16.9" customHeight="1" spans="1:2">
      <c r="A628" s="4" t="s">
        <v>1118</v>
      </c>
      <c r="B628" s="193">
        <v>22217</v>
      </c>
    </row>
    <row r="629" ht="16.9" customHeight="1" spans="1:2">
      <c r="A629" s="4" t="s">
        <v>1120</v>
      </c>
      <c r="B629" s="193">
        <v>0</v>
      </c>
    </row>
    <row r="630" ht="16.9" customHeight="1" spans="1:2">
      <c r="A630" s="4" t="s">
        <v>1122</v>
      </c>
      <c r="B630" s="193">
        <v>0</v>
      </c>
    </row>
    <row r="631" ht="16.9" customHeight="1" spans="1:2">
      <c r="A631" s="4" t="s">
        <v>1124</v>
      </c>
      <c r="B631" s="193">
        <v>0</v>
      </c>
    </row>
    <row r="632" ht="16.9" customHeight="1" spans="1:2">
      <c r="A632" s="4" t="s">
        <v>1126</v>
      </c>
      <c r="B632" s="193">
        <v>0</v>
      </c>
    </row>
    <row r="633" ht="16.9" customHeight="1" spans="1:2">
      <c r="A633" s="4" t="s">
        <v>1128</v>
      </c>
      <c r="B633" s="193">
        <v>29867</v>
      </c>
    </row>
    <row r="634" ht="16.9" customHeight="1" spans="1:2">
      <c r="A634" s="4" t="s">
        <v>1130</v>
      </c>
      <c r="B634" s="193">
        <v>0</v>
      </c>
    </row>
    <row r="635" ht="16.9" customHeight="1" spans="1:2">
      <c r="A635" s="4" t="s">
        <v>1132</v>
      </c>
      <c r="B635" s="193">
        <v>0</v>
      </c>
    </row>
    <row r="636" ht="16.9" customHeight="1" spans="1:2">
      <c r="A636" s="4" t="s">
        <v>1134</v>
      </c>
      <c r="B636" s="193">
        <v>0</v>
      </c>
    </row>
    <row r="637" ht="16.9" customHeight="1" spans="1:2">
      <c r="A637" s="4" t="s">
        <v>1136</v>
      </c>
      <c r="B637" s="193">
        <v>0</v>
      </c>
    </row>
    <row r="638" ht="16.9" customHeight="1" spans="1:2">
      <c r="A638" s="4" t="s">
        <v>1138</v>
      </c>
      <c r="B638" s="193">
        <v>0</v>
      </c>
    </row>
    <row r="639" ht="16.9" customHeight="1" spans="1:2">
      <c r="A639" s="4" t="s">
        <v>1140</v>
      </c>
      <c r="B639" s="193">
        <v>4695</v>
      </c>
    </row>
    <row r="640" ht="16.9" customHeight="1" spans="1:2">
      <c r="A640" s="4" t="s">
        <v>1142</v>
      </c>
      <c r="B640" s="193">
        <v>0</v>
      </c>
    </row>
    <row r="641" ht="16.9" customHeight="1" spans="1:2">
      <c r="A641" s="4" t="s">
        <v>1144</v>
      </c>
      <c r="B641" s="193">
        <v>0</v>
      </c>
    </row>
    <row r="642" ht="16.9" customHeight="1" spans="1:2">
      <c r="A642" s="4" t="s">
        <v>1146</v>
      </c>
      <c r="B642" s="193">
        <v>0</v>
      </c>
    </row>
    <row r="643" ht="16.9" customHeight="1" spans="1:2">
      <c r="A643" s="4" t="s">
        <v>1148</v>
      </c>
      <c r="B643" s="193">
        <v>222</v>
      </c>
    </row>
    <row r="644" ht="16.9" customHeight="1" spans="1:2">
      <c r="A644" s="4" t="s">
        <v>1150</v>
      </c>
      <c r="B644" s="193">
        <v>2250</v>
      </c>
    </row>
    <row r="645" ht="16.9" customHeight="1" spans="1:2">
      <c r="A645" s="4" t="s">
        <v>1152</v>
      </c>
      <c r="B645" s="193">
        <v>0</v>
      </c>
    </row>
    <row r="646" ht="16.9" customHeight="1" spans="1:2">
      <c r="A646" s="4" t="s">
        <v>1154</v>
      </c>
      <c r="B646" s="193">
        <v>22700</v>
      </c>
    </row>
    <row r="647" ht="16.9" customHeight="1" spans="1:2">
      <c r="A647" s="4" t="s">
        <v>1156</v>
      </c>
      <c r="B647" s="193">
        <v>1183</v>
      </c>
    </row>
    <row r="648" ht="16.9" customHeight="1" spans="1:2">
      <c r="A648" s="4" t="s">
        <v>1158</v>
      </c>
      <c r="B648" s="193">
        <v>25</v>
      </c>
    </row>
    <row r="649" ht="16.9" customHeight="1" spans="1:2">
      <c r="A649" s="4" t="s">
        <v>1160</v>
      </c>
      <c r="B649" s="193">
        <v>419</v>
      </c>
    </row>
    <row r="650" ht="16.9" customHeight="1" spans="1:2">
      <c r="A650" s="4" t="s">
        <v>1162</v>
      </c>
      <c r="B650" s="193">
        <v>0</v>
      </c>
    </row>
    <row r="651" ht="16.9" customHeight="1" spans="1:2">
      <c r="A651" s="4" t="s">
        <v>1164</v>
      </c>
      <c r="B651" s="193">
        <v>640</v>
      </c>
    </row>
    <row r="652" ht="16.9" customHeight="1" spans="1:2">
      <c r="A652" s="4" t="s">
        <v>1166</v>
      </c>
      <c r="B652" s="193">
        <v>0</v>
      </c>
    </row>
    <row r="653" ht="16.9" customHeight="1" spans="1:2">
      <c r="A653" s="4" t="s">
        <v>1168</v>
      </c>
      <c r="B653" s="193">
        <v>0</v>
      </c>
    </row>
    <row r="654" ht="16.9" customHeight="1" spans="1:2">
      <c r="A654" s="4" t="s">
        <v>1170</v>
      </c>
      <c r="B654" s="193">
        <v>99</v>
      </c>
    </row>
    <row r="655" ht="16.9" customHeight="1" spans="1:2">
      <c r="A655" s="4" t="s">
        <v>1172</v>
      </c>
      <c r="B655" s="193">
        <v>139</v>
      </c>
    </row>
    <row r="656" ht="16.9" customHeight="1" spans="1:2">
      <c r="A656" s="4" t="s">
        <v>1174</v>
      </c>
      <c r="B656" s="193">
        <v>-1</v>
      </c>
    </row>
    <row r="657" ht="16.9" customHeight="1" spans="1:2">
      <c r="A657" s="4" t="s">
        <v>1176</v>
      </c>
      <c r="B657" s="193">
        <v>-117</v>
      </c>
    </row>
    <row r="658" ht="16.9" customHeight="1" spans="1:2">
      <c r="A658" s="4" t="s">
        <v>1178</v>
      </c>
      <c r="B658" s="193">
        <v>232</v>
      </c>
    </row>
    <row r="659" ht="16.9" customHeight="1" spans="1:2">
      <c r="A659" s="4" t="s">
        <v>1180</v>
      </c>
      <c r="B659" s="193">
        <v>25</v>
      </c>
    </row>
    <row r="660" ht="16.9" customHeight="1" spans="1:2">
      <c r="A660" s="4" t="s">
        <v>1182</v>
      </c>
      <c r="B660" s="193">
        <v>0</v>
      </c>
    </row>
    <row r="661" ht="16.9" customHeight="1" spans="1:2">
      <c r="A661" s="4" t="s">
        <v>1184</v>
      </c>
      <c r="B661" s="193">
        <v>201</v>
      </c>
    </row>
    <row r="662" ht="16.9" customHeight="1" spans="1:2">
      <c r="A662" s="4" t="s">
        <v>1186</v>
      </c>
      <c r="B662" s="193">
        <v>0</v>
      </c>
    </row>
    <row r="663" ht="16.9" customHeight="1" spans="1:2">
      <c r="A663" s="4" t="s">
        <v>1188</v>
      </c>
      <c r="B663" s="193">
        <v>0</v>
      </c>
    </row>
    <row r="664" ht="16.9" customHeight="1" spans="1:2">
      <c r="A664" s="4" t="s">
        <v>1190</v>
      </c>
      <c r="B664" s="193">
        <v>0</v>
      </c>
    </row>
    <row r="665" ht="16.9" customHeight="1" spans="1:2">
      <c r="A665" s="4" t="s">
        <v>1192</v>
      </c>
      <c r="B665" s="193">
        <v>-12</v>
      </c>
    </row>
    <row r="666" ht="16.9" customHeight="1" spans="1:2">
      <c r="A666" s="4" t="s">
        <v>1194</v>
      </c>
      <c r="B666" s="193">
        <v>213</v>
      </c>
    </row>
    <row r="667" ht="16.9" customHeight="1" spans="1:2">
      <c r="A667" s="4" t="s">
        <v>1196</v>
      </c>
      <c r="B667" s="193">
        <v>0</v>
      </c>
    </row>
    <row r="668" ht="16.9" customHeight="1" spans="1:2">
      <c r="A668" s="4" t="s">
        <v>1198</v>
      </c>
      <c r="B668" s="193">
        <v>8391</v>
      </c>
    </row>
    <row r="669" ht="16.9" customHeight="1" spans="1:2">
      <c r="A669" s="4" t="s">
        <v>141</v>
      </c>
      <c r="B669" s="193">
        <v>709</v>
      </c>
    </row>
    <row r="670" ht="16.9" customHeight="1" spans="1:2">
      <c r="A670" s="4" t="s">
        <v>143</v>
      </c>
      <c r="B670" s="193">
        <v>0</v>
      </c>
    </row>
    <row r="671" ht="16.9" customHeight="1" spans="1:2">
      <c r="A671" s="4" t="s">
        <v>145</v>
      </c>
      <c r="B671" s="193">
        <v>0</v>
      </c>
    </row>
    <row r="672" ht="16.9" customHeight="1" spans="1:2">
      <c r="A672" s="4" t="s">
        <v>1203</v>
      </c>
      <c r="B672" s="193">
        <v>1881</v>
      </c>
    </row>
    <row r="673" ht="16.9" customHeight="1" spans="1:2">
      <c r="A673" s="4" t="s">
        <v>1205</v>
      </c>
      <c r="B673" s="193">
        <v>2175</v>
      </c>
    </row>
    <row r="674" ht="16.9" customHeight="1" spans="1:2">
      <c r="A674" s="4" t="s">
        <v>1207</v>
      </c>
      <c r="B674" s="193">
        <v>2723</v>
      </c>
    </row>
    <row r="675" ht="16.9" customHeight="1" spans="1:2">
      <c r="A675" s="4" t="s">
        <v>1209</v>
      </c>
      <c r="B675" s="193">
        <v>903</v>
      </c>
    </row>
    <row r="676" ht="16.9" customHeight="1" spans="1:2">
      <c r="A676" s="4" t="s">
        <v>1211</v>
      </c>
      <c r="B676" s="193">
        <v>514</v>
      </c>
    </row>
    <row r="677" ht="16.9" customHeight="1" spans="1:2">
      <c r="A677" s="4" t="s">
        <v>1213</v>
      </c>
      <c r="B677" s="193">
        <v>334</v>
      </c>
    </row>
    <row r="678" ht="16.9" customHeight="1" spans="1:2">
      <c r="A678" s="4" t="s">
        <v>1215</v>
      </c>
      <c r="B678" s="193">
        <v>0</v>
      </c>
    </row>
    <row r="679" ht="16.9" customHeight="1" spans="1:2">
      <c r="A679" s="4" t="s">
        <v>1217</v>
      </c>
      <c r="B679" s="193">
        <v>180</v>
      </c>
    </row>
    <row r="680" ht="16.9" customHeight="1" spans="1:2">
      <c r="A680" s="4" t="s">
        <v>1219</v>
      </c>
      <c r="B680" s="193">
        <v>0</v>
      </c>
    </row>
    <row r="681" ht="16.9" customHeight="1" spans="1:2">
      <c r="A681" s="4" t="s">
        <v>1221</v>
      </c>
      <c r="B681" s="193">
        <v>1358</v>
      </c>
    </row>
    <row r="682" ht="16.9" customHeight="1" spans="1:2">
      <c r="A682" s="4" t="s">
        <v>141</v>
      </c>
      <c r="B682" s="193">
        <v>466</v>
      </c>
    </row>
    <row r="683" ht="16.9" customHeight="1" spans="1:2">
      <c r="A683" s="4" t="s">
        <v>143</v>
      </c>
      <c r="B683" s="193">
        <v>0</v>
      </c>
    </row>
    <row r="684" ht="16.9" customHeight="1" spans="1:2">
      <c r="A684" s="4" t="s">
        <v>145</v>
      </c>
      <c r="B684" s="193">
        <v>0</v>
      </c>
    </row>
    <row r="685" ht="16.9" customHeight="1" spans="1:2">
      <c r="A685" s="4" t="s">
        <v>1226</v>
      </c>
      <c r="B685" s="193">
        <v>892</v>
      </c>
    </row>
    <row r="686" ht="16.9" customHeight="1" spans="1:2">
      <c r="A686" s="4" t="s">
        <v>1228</v>
      </c>
      <c r="B686" s="193">
        <v>0</v>
      </c>
    </row>
    <row r="687" ht="16.9" customHeight="1" spans="1:2">
      <c r="A687" s="4" t="s">
        <v>1230</v>
      </c>
      <c r="B687" s="193">
        <v>0</v>
      </c>
    </row>
    <row r="688" ht="16.9" customHeight="1" spans="1:2">
      <c r="A688" s="4" t="s">
        <v>1232</v>
      </c>
      <c r="B688" s="193">
        <v>0</v>
      </c>
    </row>
    <row r="689" ht="16.9" customHeight="1" spans="1:2">
      <c r="A689" s="4" t="s">
        <v>1234</v>
      </c>
      <c r="B689" s="193">
        <v>44</v>
      </c>
    </row>
    <row r="690" ht="16.9" customHeight="1" spans="1:2">
      <c r="A690" s="4" t="s">
        <v>1236</v>
      </c>
      <c r="B690" s="193">
        <v>0</v>
      </c>
    </row>
    <row r="691" ht="16.9" customHeight="1" spans="1:2">
      <c r="A691" s="4" t="s">
        <v>1238</v>
      </c>
      <c r="B691" s="193">
        <v>44</v>
      </c>
    </row>
    <row r="692" ht="16.9" customHeight="1" spans="1:2">
      <c r="A692" s="4" t="s">
        <v>1240</v>
      </c>
      <c r="B692" s="193">
        <v>0</v>
      </c>
    </row>
    <row r="693" ht="16.9" customHeight="1" spans="1:2">
      <c r="A693" s="4" t="s">
        <v>1242</v>
      </c>
      <c r="B693" s="193">
        <v>0</v>
      </c>
    </row>
    <row r="694" ht="16.9" customHeight="1" spans="1:2">
      <c r="A694" s="4" t="s">
        <v>1244</v>
      </c>
      <c r="B694" s="193">
        <v>0</v>
      </c>
    </row>
    <row r="695" ht="16.9" customHeight="1" spans="1:2">
      <c r="A695" s="4" t="s">
        <v>1246</v>
      </c>
      <c r="B695" s="193">
        <v>3000</v>
      </c>
    </row>
    <row r="696" ht="16.9" customHeight="1" spans="1:2">
      <c r="A696" s="4" t="s">
        <v>1247</v>
      </c>
      <c r="B696" s="193">
        <v>3000</v>
      </c>
    </row>
    <row r="697" ht="16.9" customHeight="1" spans="1:2">
      <c r="A697" s="4" t="s">
        <v>1249</v>
      </c>
      <c r="B697" s="193">
        <v>0</v>
      </c>
    </row>
    <row r="698" ht="16.9" customHeight="1" spans="1:2">
      <c r="A698" s="4" t="s">
        <v>1251</v>
      </c>
      <c r="B698" s="193">
        <v>0</v>
      </c>
    </row>
    <row r="699" ht="16.9" customHeight="1" spans="1:2">
      <c r="A699" s="4" t="s">
        <v>1253</v>
      </c>
      <c r="B699" s="193">
        <v>0</v>
      </c>
    </row>
    <row r="700" ht="16.9" customHeight="1" spans="1:2">
      <c r="A700" s="4" t="s">
        <v>1255</v>
      </c>
      <c r="B700" s="193">
        <v>0</v>
      </c>
    </row>
    <row r="701" ht="16.9" customHeight="1" spans="1:2">
      <c r="A701" s="4" t="s">
        <v>1257</v>
      </c>
      <c r="B701" s="193">
        <v>6135</v>
      </c>
    </row>
    <row r="702" ht="16.9" customHeight="1" spans="1:2">
      <c r="A702" s="4" t="s">
        <v>1259</v>
      </c>
      <c r="B702" s="193">
        <v>6135</v>
      </c>
    </row>
    <row r="703" ht="16.9" customHeight="1" spans="1:2">
      <c r="A703" s="4" t="s">
        <v>1261</v>
      </c>
      <c r="B703" s="193">
        <v>351019</v>
      </c>
    </row>
    <row r="704" ht="16.9" customHeight="1" spans="1:2">
      <c r="A704" s="4" t="s">
        <v>1263</v>
      </c>
      <c r="B704" s="193">
        <v>2534</v>
      </c>
    </row>
    <row r="705" ht="16.9" customHeight="1" spans="1:2">
      <c r="A705" s="4" t="s">
        <v>141</v>
      </c>
      <c r="B705" s="193">
        <v>2406</v>
      </c>
    </row>
    <row r="706" ht="16.9" customHeight="1" spans="1:2">
      <c r="A706" s="4" t="s">
        <v>143</v>
      </c>
      <c r="B706" s="193">
        <v>0</v>
      </c>
    </row>
    <row r="707" ht="16.9" customHeight="1" spans="1:2">
      <c r="A707" s="4" t="s">
        <v>145</v>
      </c>
      <c r="B707" s="193">
        <v>128</v>
      </c>
    </row>
    <row r="708" ht="16.9" customHeight="1" spans="1:2">
      <c r="A708" s="4" t="s">
        <v>1268</v>
      </c>
      <c r="B708" s="193">
        <v>0</v>
      </c>
    </row>
    <row r="709" ht="16.9" customHeight="1" spans="1:2">
      <c r="A709" s="4" t="s">
        <v>1270</v>
      </c>
      <c r="B709" s="193">
        <v>106567</v>
      </c>
    </row>
    <row r="710" ht="16.9" customHeight="1" spans="1:2">
      <c r="A710" s="4" t="s">
        <v>1272</v>
      </c>
      <c r="B710" s="193">
        <v>83123</v>
      </c>
    </row>
    <row r="711" ht="16.9" customHeight="1" spans="1:2">
      <c r="A711" s="4" t="s">
        <v>1274</v>
      </c>
      <c r="B711" s="193">
        <v>7115</v>
      </c>
    </row>
    <row r="712" ht="16.9" customHeight="1" spans="1:2">
      <c r="A712" s="4" t="s">
        <v>1276</v>
      </c>
      <c r="B712" s="193">
        <v>3461</v>
      </c>
    </row>
    <row r="713" ht="16.9" customHeight="1" spans="1:2">
      <c r="A713" s="4" t="s">
        <v>1278</v>
      </c>
      <c r="B713" s="193">
        <v>0</v>
      </c>
    </row>
    <row r="714" ht="16.9" customHeight="1" spans="1:2">
      <c r="A714" s="4" t="s">
        <v>1280</v>
      </c>
      <c r="B714" s="193">
        <v>0</v>
      </c>
    </row>
    <row r="715" ht="16.9" customHeight="1" spans="1:2">
      <c r="A715" s="4" t="s">
        <v>1282</v>
      </c>
      <c r="B715" s="193">
        <v>0</v>
      </c>
    </row>
    <row r="716" ht="16.9" customHeight="1" spans="1:2">
      <c r="A716" s="4" t="s">
        <v>1284</v>
      </c>
      <c r="B716" s="193">
        <v>8</v>
      </c>
    </row>
    <row r="717" ht="16.9" customHeight="1" spans="1:2">
      <c r="A717" s="4" t="s">
        <v>1286</v>
      </c>
      <c r="B717" s="193">
        <v>9731</v>
      </c>
    </row>
    <row r="718" ht="16.9" customHeight="1" spans="1:2">
      <c r="A718" s="4" t="s">
        <v>1288</v>
      </c>
      <c r="B718" s="193">
        <v>0</v>
      </c>
    </row>
    <row r="719" ht="16.9" customHeight="1" spans="1:2">
      <c r="A719" s="4" t="s">
        <v>1290</v>
      </c>
      <c r="B719" s="193">
        <v>475</v>
      </c>
    </row>
    <row r="720" ht="16.9" customHeight="1" spans="1:2">
      <c r="A720" s="4" t="s">
        <v>1292</v>
      </c>
      <c r="B720" s="193">
        <v>0</v>
      </c>
    </row>
    <row r="721" ht="16.9" customHeight="1" spans="1:2">
      <c r="A721" s="4" t="s">
        <v>1294</v>
      </c>
      <c r="B721" s="193">
        <v>2654</v>
      </c>
    </row>
    <row r="722" ht="16.9" customHeight="1" spans="1:2">
      <c r="A722" s="4" t="s">
        <v>1296</v>
      </c>
      <c r="B722" s="193">
        <v>-7050</v>
      </c>
    </row>
    <row r="723" ht="16.9" customHeight="1" spans="1:2">
      <c r="A723" s="4" t="s">
        <v>1298</v>
      </c>
      <c r="B723" s="193">
        <v>0</v>
      </c>
    </row>
    <row r="724" ht="16.9" customHeight="1" spans="1:2">
      <c r="A724" s="4" t="s">
        <v>1300</v>
      </c>
      <c r="B724" s="193">
        <v>0</v>
      </c>
    </row>
    <row r="725" ht="16.9" customHeight="1" spans="1:2">
      <c r="A725" s="4" t="s">
        <v>1302</v>
      </c>
      <c r="B725" s="193">
        <v>-7050</v>
      </c>
    </row>
    <row r="726" ht="16.9" customHeight="1" spans="1:2">
      <c r="A726" s="4" t="s">
        <v>1304</v>
      </c>
      <c r="B726" s="193">
        <v>68910</v>
      </c>
    </row>
    <row r="727" ht="16.9" customHeight="1" spans="1:2">
      <c r="A727" s="4" t="s">
        <v>1306</v>
      </c>
      <c r="B727" s="193">
        <v>7258</v>
      </c>
    </row>
    <row r="728" ht="16.9" customHeight="1" spans="1:2">
      <c r="A728" s="4" t="s">
        <v>1308</v>
      </c>
      <c r="B728" s="193">
        <v>666</v>
      </c>
    </row>
    <row r="729" ht="16.9" customHeight="1" spans="1:2">
      <c r="A729" s="4" t="s">
        <v>1310</v>
      </c>
      <c r="B729" s="193">
        <v>1559</v>
      </c>
    </row>
    <row r="730" ht="16.9" customHeight="1" spans="1:2">
      <c r="A730" s="4" t="s">
        <v>1312</v>
      </c>
      <c r="B730" s="193">
        <v>0</v>
      </c>
    </row>
    <row r="731" ht="16.9" customHeight="1" spans="1:2">
      <c r="A731" s="4" t="s">
        <v>1314</v>
      </c>
      <c r="B731" s="193">
        <v>708</v>
      </c>
    </row>
    <row r="732" ht="16.9" customHeight="1" spans="1:2">
      <c r="A732" s="4" t="s">
        <v>1316</v>
      </c>
      <c r="B732" s="193">
        <v>0</v>
      </c>
    </row>
    <row r="733" ht="16.9" customHeight="1" spans="1:2">
      <c r="A733" s="4" t="s">
        <v>1318</v>
      </c>
      <c r="B733" s="193">
        <v>0</v>
      </c>
    </row>
    <row r="734" ht="16.9" customHeight="1" spans="1:2">
      <c r="A734" s="4" t="s">
        <v>1320</v>
      </c>
      <c r="B734" s="193">
        <v>0</v>
      </c>
    </row>
    <row r="735" ht="16.9" customHeight="1" spans="1:2">
      <c r="A735" s="4" t="s">
        <v>1322</v>
      </c>
      <c r="B735" s="193">
        <v>58480</v>
      </c>
    </row>
    <row r="736" ht="16.9" customHeight="1" spans="1:2">
      <c r="A736" s="4" t="s">
        <v>1324</v>
      </c>
      <c r="B736" s="193">
        <v>239</v>
      </c>
    </row>
    <row r="737" ht="16.9" customHeight="1" spans="1:2">
      <c r="A737" s="4" t="s">
        <v>1326</v>
      </c>
      <c r="B737" s="193">
        <v>0</v>
      </c>
    </row>
    <row r="738" ht="16.9" customHeight="1" spans="1:2">
      <c r="A738" s="4" t="s">
        <v>1328</v>
      </c>
      <c r="B738" s="193">
        <v>137862</v>
      </c>
    </row>
    <row r="739" ht="16.9" customHeight="1" spans="1:2">
      <c r="A739" s="4" t="s">
        <v>1330</v>
      </c>
      <c r="B739" s="193">
        <v>31940</v>
      </c>
    </row>
    <row r="740" ht="16.9" customHeight="1" spans="1:2">
      <c r="A740" s="4" t="s">
        <v>1332</v>
      </c>
      <c r="B740" s="193">
        <v>28207</v>
      </c>
    </row>
    <row r="741" ht="16.9" customHeight="1" spans="1:2">
      <c r="A741" s="4" t="s">
        <v>1334</v>
      </c>
      <c r="B741" s="193">
        <v>31107</v>
      </c>
    </row>
    <row r="742" ht="16.9" customHeight="1" spans="1:2">
      <c r="A742" s="4" t="s">
        <v>1336</v>
      </c>
      <c r="B742" s="193">
        <v>209</v>
      </c>
    </row>
    <row r="743" ht="16.9" customHeight="1" spans="1:2">
      <c r="A743" s="4" t="s">
        <v>1338</v>
      </c>
      <c r="B743" s="193">
        <v>20</v>
      </c>
    </row>
    <row r="744" ht="16.9" customHeight="1" spans="1:2">
      <c r="A744" s="4" t="s">
        <v>1340</v>
      </c>
      <c r="B744" s="193">
        <v>16854</v>
      </c>
    </row>
    <row r="745" ht="16.9" customHeight="1" spans="1:2">
      <c r="A745" s="4" t="s">
        <v>1342</v>
      </c>
      <c r="B745" s="193">
        <v>600</v>
      </c>
    </row>
    <row r="746" ht="16.9" customHeight="1" spans="1:2">
      <c r="A746" s="4" t="s">
        <v>1344</v>
      </c>
      <c r="B746" s="193">
        <v>180</v>
      </c>
    </row>
    <row r="747" ht="16.9" customHeight="1" spans="1:2">
      <c r="A747" s="4" t="s">
        <v>1346</v>
      </c>
      <c r="B747" s="193">
        <v>28745</v>
      </c>
    </row>
    <row r="748" ht="16.9" customHeight="1" spans="1:2">
      <c r="A748" s="4" t="s">
        <v>1348</v>
      </c>
      <c r="B748" s="193">
        <v>1721</v>
      </c>
    </row>
    <row r="749" ht="16.9" customHeight="1" spans="1:2">
      <c r="A749" s="4" t="s">
        <v>1350</v>
      </c>
      <c r="B749" s="193">
        <v>1721</v>
      </c>
    </row>
    <row r="750" ht="16.9" customHeight="1" spans="1:2">
      <c r="A750" s="4" t="s">
        <v>1352</v>
      </c>
      <c r="B750" s="193">
        <v>0</v>
      </c>
    </row>
    <row r="751" ht="16.9" customHeight="1" spans="1:2">
      <c r="A751" s="4" t="s">
        <v>1354</v>
      </c>
      <c r="B751" s="193">
        <v>22756</v>
      </c>
    </row>
    <row r="752" ht="16.9" customHeight="1" spans="1:2">
      <c r="A752" s="4" t="s">
        <v>1356</v>
      </c>
      <c r="B752" s="193">
        <v>293</v>
      </c>
    </row>
    <row r="753" ht="16.9" customHeight="1" spans="1:2">
      <c r="A753" s="4" t="s">
        <v>1358</v>
      </c>
      <c r="B753" s="193">
        <v>464</v>
      </c>
    </row>
    <row r="754" ht="16.9" customHeight="1" spans="1:2">
      <c r="A754" s="4" t="s">
        <v>1360</v>
      </c>
      <c r="B754" s="193">
        <v>21999</v>
      </c>
    </row>
    <row r="755" ht="16.9" customHeight="1" spans="1:2">
      <c r="A755" s="4" t="s">
        <v>1362</v>
      </c>
      <c r="B755" s="193">
        <v>8856</v>
      </c>
    </row>
    <row r="756" ht="16.9" customHeight="1" spans="1:2">
      <c r="A756" s="4" t="s">
        <v>141</v>
      </c>
      <c r="B756" s="193">
        <v>2669</v>
      </c>
    </row>
    <row r="757" ht="16.9" customHeight="1" spans="1:2">
      <c r="A757" s="4" t="s">
        <v>143</v>
      </c>
      <c r="B757" s="193">
        <v>0</v>
      </c>
    </row>
    <row r="758" ht="16.9" customHeight="1" spans="1:2">
      <c r="A758" s="4" t="s">
        <v>145</v>
      </c>
      <c r="B758" s="193">
        <v>82</v>
      </c>
    </row>
    <row r="759" ht="16.9" customHeight="1" spans="1:2">
      <c r="A759" s="4" t="s">
        <v>1367</v>
      </c>
      <c r="B759" s="193">
        <v>793</v>
      </c>
    </row>
    <row r="760" ht="16.9" customHeight="1" spans="1:2">
      <c r="A760" s="4" t="s">
        <v>1369</v>
      </c>
      <c r="B760" s="193">
        <v>49</v>
      </c>
    </row>
    <row r="761" ht="16.9" customHeight="1" spans="1:2">
      <c r="A761" s="4" t="s">
        <v>1371</v>
      </c>
      <c r="B761" s="193">
        <v>1160</v>
      </c>
    </row>
    <row r="762" ht="16.9" customHeight="1" spans="1:2">
      <c r="A762" s="4" t="s">
        <v>1373</v>
      </c>
      <c r="B762" s="193">
        <v>2108</v>
      </c>
    </row>
    <row r="763" ht="16.9" customHeight="1" spans="1:2">
      <c r="A763" s="4" t="s">
        <v>160</v>
      </c>
      <c r="B763" s="193">
        <v>1317</v>
      </c>
    </row>
    <row r="764" ht="16.9" customHeight="1" spans="1:2">
      <c r="A764" s="4" t="s">
        <v>1376</v>
      </c>
      <c r="B764" s="193">
        <v>678</v>
      </c>
    </row>
    <row r="765" ht="16.9" customHeight="1" spans="1:2">
      <c r="A765" s="4" t="s">
        <v>3751</v>
      </c>
      <c r="B765" s="193">
        <v>8863</v>
      </c>
    </row>
    <row r="766" ht="16.9" customHeight="1" spans="1:2">
      <c r="A766" s="4" t="s">
        <v>1378</v>
      </c>
      <c r="B766" s="193">
        <v>8863</v>
      </c>
    </row>
    <row r="767" ht="16.9" customHeight="1" spans="1:2">
      <c r="A767" s="4" t="s">
        <v>1380</v>
      </c>
      <c r="B767" s="193">
        <v>30012</v>
      </c>
    </row>
    <row r="768" ht="16.9" customHeight="1" spans="1:2">
      <c r="A768" s="4" t="s">
        <v>1382</v>
      </c>
      <c r="B768" s="193">
        <v>7317</v>
      </c>
    </row>
    <row r="769" ht="16.9" customHeight="1" spans="1:2">
      <c r="A769" s="4" t="s">
        <v>141</v>
      </c>
      <c r="B769" s="193">
        <v>1856</v>
      </c>
    </row>
    <row r="770" ht="16.9" customHeight="1" spans="1:2">
      <c r="A770" s="4" t="s">
        <v>143</v>
      </c>
      <c r="B770" s="193">
        <v>0</v>
      </c>
    </row>
    <row r="771" ht="16.9" customHeight="1" spans="1:2">
      <c r="A771" s="4" t="s">
        <v>145</v>
      </c>
      <c r="B771" s="193">
        <v>89</v>
      </c>
    </row>
    <row r="772" ht="16.9" customHeight="1" spans="1:2">
      <c r="A772" s="4" t="s">
        <v>1387</v>
      </c>
      <c r="B772" s="193">
        <v>476</v>
      </c>
    </row>
    <row r="773" ht="16.9" customHeight="1" spans="1:2">
      <c r="A773" s="4" t="s">
        <v>1389</v>
      </c>
      <c r="B773" s="193">
        <v>0</v>
      </c>
    </row>
    <row r="774" ht="16.9" customHeight="1" spans="1:2">
      <c r="A774" s="4" t="s">
        <v>1391</v>
      </c>
      <c r="B774" s="193">
        <v>248</v>
      </c>
    </row>
    <row r="775" ht="16.9" customHeight="1" spans="1:2">
      <c r="A775" s="4" t="s">
        <v>1393</v>
      </c>
      <c r="B775" s="193">
        <v>0</v>
      </c>
    </row>
    <row r="776" ht="16.9" customHeight="1" spans="1:2">
      <c r="A776" s="4" t="s">
        <v>1395</v>
      </c>
      <c r="B776" s="193">
        <v>4648</v>
      </c>
    </row>
    <row r="777" ht="16.9" customHeight="1" spans="1:2">
      <c r="A777" s="4" t="s">
        <v>1397</v>
      </c>
      <c r="B777" s="193">
        <v>1307</v>
      </c>
    </row>
    <row r="778" ht="16.9" customHeight="1" spans="1:2">
      <c r="A778" s="4" t="s">
        <v>1399</v>
      </c>
      <c r="B778" s="193">
        <v>0</v>
      </c>
    </row>
    <row r="779" ht="16.9" customHeight="1" spans="1:2">
      <c r="A779" s="4" t="s">
        <v>1401</v>
      </c>
      <c r="B779" s="193">
        <v>429</v>
      </c>
    </row>
    <row r="780" ht="16.9" customHeight="1" spans="1:2">
      <c r="A780" s="4" t="s">
        <v>1403</v>
      </c>
      <c r="B780" s="193">
        <v>878</v>
      </c>
    </row>
    <row r="781" ht="16.9" customHeight="1" spans="1:2">
      <c r="A781" s="4" t="s">
        <v>1405</v>
      </c>
      <c r="B781" s="193">
        <v>541</v>
      </c>
    </row>
    <row r="782" ht="16.9" customHeight="1" spans="1:2">
      <c r="A782" s="4" t="s">
        <v>1407</v>
      </c>
      <c r="B782" s="193">
        <v>0</v>
      </c>
    </row>
    <row r="783" ht="16.9" customHeight="1" spans="1:2">
      <c r="A783" s="4" t="s">
        <v>1409</v>
      </c>
      <c r="B783" s="193">
        <v>-1009</v>
      </c>
    </row>
    <row r="784" ht="16.9" customHeight="1" spans="1:2">
      <c r="A784" s="4" t="s">
        <v>1411</v>
      </c>
      <c r="B784" s="193">
        <v>0</v>
      </c>
    </row>
    <row r="785" ht="16.9" customHeight="1" spans="1:2">
      <c r="A785" s="4" t="s">
        <v>1413</v>
      </c>
      <c r="B785" s="193">
        <v>96</v>
      </c>
    </row>
    <row r="786" ht="16.9" customHeight="1" spans="1:2">
      <c r="A786" s="4" t="s">
        <v>1415</v>
      </c>
      <c r="B786" s="193">
        <v>0</v>
      </c>
    </row>
    <row r="787" ht="16.9" customHeight="1" spans="1:2">
      <c r="A787" s="4" t="s">
        <v>1417</v>
      </c>
      <c r="B787" s="193">
        <v>0</v>
      </c>
    </row>
    <row r="788" ht="16.9" customHeight="1" spans="1:2">
      <c r="A788" s="4" t="s">
        <v>1419</v>
      </c>
      <c r="B788" s="193">
        <v>1345</v>
      </c>
    </row>
    <row r="789" ht="16.9" customHeight="1" spans="1:2">
      <c r="A789" s="4" t="s">
        <v>1421</v>
      </c>
      <c r="B789" s="193">
        <v>109</v>
      </c>
    </row>
    <row r="790" ht="16.9" customHeight="1" spans="1:2">
      <c r="A790" s="4" t="s">
        <v>1423</v>
      </c>
      <c r="B790" s="193">
        <v>95</v>
      </c>
    </row>
    <row r="791" ht="16.9" customHeight="1" spans="1:2">
      <c r="A791" s="4" t="s">
        <v>1425</v>
      </c>
      <c r="B791" s="193">
        <v>261</v>
      </c>
    </row>
    <row r="792" ht="16.9" customHeight="1" spans="1:2">
      <c r="A792" s="4" t="s">
        <v>1427</v>
      </c>
      <c r="B792" s="193">
        <v>34</v>
      </c>
    </row>
    <row r="793" ht="16.9" customHeight="1" spans="1:2">
      <c r="A793" s="4" t="s">
        <v>1429</v>
      </c>
      <c r="B793" s="193">
        <v>0</v>
      </c>
    </row>
    <row r="794" ht="16.9" customHeight="1" spans="1:2">
      <c r="A794" s="4" t="s">
        <v>1431</v>
      </c>
      <c r="B794" s="193">
        <v>-200</v>
      </c>
    </row>
    <row r="795" ht="16.9" customHeight="1" spans="1:2">
      <c r="A795" s="4" t="s">
        <v>1433</v>
      </c>
      <c r="B795" s="193">
        <v>0</v>
      </c>
    </row>
    <row r="796" ht="16.9" customHeight="1" spans="1:2">
      <c r="A796" s="4" t="s">
        <v>1435</v>
      </c>
      <c r="B796" s="193">
        <v>2612</v>
      </c>
    </row>
    <row r="797" ht="16.9" customHeight="1" spans="1:2">
      <c r="A797" s="4" t="s">
        <v>1437</v>
      </c>
      <c r="B797" s="193">
        <v>1776</v>
      </c>
    </row>
    <row r="798" ht="16.9" customHeight="1" spans="1:2">
      <c r="A798" s="4" t="s">
        <v>1439</v>
      </c>
      <c r="B798" s="193">
        <v>110</v>
      </c>
    </row>
    <row r="799" ht="16.9" customHeight="1" spans="1:2">
      <c r="A799" s="4" t="s">
        <v>1441</v>
      </c>
      <c r="B799" s="193">
        <v>726</v>
      </c>
    </row>
    <row r="800" ht="16.9" customHeight="1" spans="1:2">
      <c r="A800" s="4" t="s">
        <v>1443</v>
      </c>
      <c r="B800" s="193">
        <v>0</v>
      </c>
    </row>
    <row r="801" ht="16.9" customHeight="1" spans="1:2">
      <c r="A801" s="4" t="s">
        <v>1445</v>
      </c>
      <c r="B801" s="193">
        <v>0</v>
      </c>
    </row>
    <row r="802" ht="16.9" customHeight="1" spans="1:2">
      <c r="A802" s="4" t="s">
        <v>1447</v>
      </c>
      <c r="B802" s="193">
        <v>140</v>
      </c>
    </row>
    <row r="803" ht="16.9" customHeight="1" spans="1:2">
      <c r="A803" s="4" t="s">
        <v>1449</v>
      </c>
      <c r="B803" s="193">
        <v>0</v>
      </c>
    </row>
    <row r="804" ht="16.9" customHeight="1" spans="1:2">
      <c r="A804" s="4" t="s">
        <v>1451</v>
      </c>
      <c r="B804" s="193">
        <v>0</v>
      </c>
    </row>
    <row r="805" ht="16.9" customHeight="1" spans="1:2">
      <c r="A805" s="4" t="s">
        <v>1453</v>
      </c>
      <c r="B805" s="193">
        <v>0</v>
      </c>
    </row>
    <row r="806" ht="16.9" customHeight="1" spans="1:2">
      <c r="A806" s="4" t="s">
        <v>1455</v>
      </c>
      <c r="B806" s="193">
        <v>0</v>
      </c>
    </row>
    <row r="807" ht="16.9" customHeight="1" spans="1:2">
      <c r="A807" s="4" t="s">
        <v>1457</v>
      </c>
      <c r="B807" s="193">
        <v>140</v>
      </c>
    </row>
    <row r="808" ht="16.9" customHeight="1" spans="1:2">
      <c r="A808" s="4" t="s">
        <v>1459</v>
      </c>
      <c r="B808" s="193">
        <v>0</v>
      </c>
    </row>
    <row r="809" ht="16.9" customHeight="1" spans="1:2">
      <c r="A809" s="4" t="s">
        <v>1461</v>
      </c>
      <c r="B809" s="193">
        <v>0</v>
      </c>
    </row>
    <row r="810" ht="16.9" customHeight="1" spans="1:2">
      <c r="A810" s="4" t="s">
        <v>1463</v>
      </c>
      <c r="B810" s="193">
        <v>0</v>
      </c>
    </row>
    <row r="811" ht="16.9" customHeight="1" spans="1:2">
      <c r="A811" s="4" t="s">
        <v>1465</v>
      </c>
      <c r="B811" s="193">
        <v>0</v>
      </c>
    </row>
    <row r="812" ht="16.9" customHeight="1" spans="1:2">
      <c r="A812" s="4" t="s">
        <v>1467</v>
      </c>
      <c r="B812" s="193">
        <v>0</v>
      </c>
    </row>
    <row r="813" ht="16.9" customHeight="1" spans="1:2">
      <c r="A813" s="4" t="s">
        <v>1469</v>
      </c>
      <c r="B813" s="193">
        <v>0</v>
      </c>
    </row>
    <row r="814" ht="16.9" customHeight="1" spans="1:2">
      <c r="A814" s="4" t="s">
        <v>1471</v>
      </c>
      <c r="B814" s="193">
        <v>0</v>
      </c>
    </row>
    <row r="815" ht="16.9" customHeight="1" spans="1:2">
      <c r="A815" s="4" t="s">
        <v>3752</v>
      </c>
      <c r="B815" s="193">
        <v>0</v>
      </c>
    </row>
    <row r="816" ht="16.9" customHeight="1" spans="1:2">
      <c r="A816" s="4" t="s">
        <v>1473</v>
      </c>
      <c r="B816" s="193">
        <v>734</v>
      </c>
    </row>
    <row r="817" ht="16.9" customHeight="1" spans="1:2">
      <c r="A817" s="4" t="s">
        <v>3753</v>
      </c>
      <c r="B817" s="193">
        <v>734</v>
      </c>
    </row>
    <row r="818" ht="16.9" customHeight="1" spans="1:2">
      <c r="A818" s="4" t="s">
        <v>1475</v>
      </c>
      <c r="B818" s="193">
        <v>2254</v>
      </c>
    </row>
    <row r="819" ht="16.9" customHeight="1" spans="1:2">
      <c r="A819" s="4" t="s">
        <v>1477</v>
      </c>
      <c r="B819" s="193">
        <v>2272</v>
      </c>
    </row>
    <row r="820" ht="16.9" customHeight="1" spans="1:2">
      <c r="A820" s="4" t="s">
        <v>1479</v>
      </c>
      <c r="B820" s="193">
        <v>-18</v>
      </c>
    </row>
    <row r="821" ht="16.9" customHeight="1" spans="1:2">
      <c r="A821" s="4" t="s">
        <v>1481</v>
      </c>
      <c r="B821" s="193">
        <v>0</v>
      </c>
    </row>
    <row r="822" ht="16.9" customHeight="1" spans="1:2">
      <c r="A822" s="4" t="s">
        <v>1483</v>
      </c>
      <c r="B822" s="193">
        <v>0</v>
      </c>
    </row>
    <row r="823" ht="16.9" customHeight="1" spans="1:2">
      <c r="A823" s="4" t="s">
        <v>1485</v>
      </c>
      <c r="B823" s="193">
        <v>0</v>
      </c>
    </row>
    <row r="824" ht="16.9" customHeight="1" spans="1:2">
      <c r="A824" s="4" t="s">
        <v>1487</v>
      </c>
      <c r="B824" s="193">
        <v>12609</v>
      </c>
    </row>
    <row r="825" ht="16.9" customHeight="1" spans="1:2">
      <c r="A825" s="4" t="s">
        <v>3754</v>
      </c>
      <c r="B825" s="193">
        <v>12609</v>
      </c>
    </row>
    <row r="826" ht="16.9" customHeight="1" spans="1:2">
      <c r="A826" s="4" t="s">
        <v>1489</v>
      </c>
      <c r="B826" s="193">
        <v>0</v>
      </c>
    </row>
    <row r="827" ht="16.9" customHeight="1" spans="1:2">
      <c r="A827" s="4" t="s">
        <v>3755</v>
      </c>
      <c r="B827" s="193">
        <v>0</v>
      </c>
    </row>
    <row r="828" ht="16.9" customHeight="1" spans="1:2">
      <c r="A828" s="4" t="s">
        <v>1491</v>
      </c>
      <c r="B828" s="193">
        <v>1469</v>
      </c>
    </row>
    <row r="829" ht="16.9" customHeight="1" spans="1:2">
      <c r="A829" s="4" t="s">
        <v>141</v>
      </c>
      <c r="B829" s="193">
        <v>0</v>
      </c>
    </row>
    <row r="830" ht="16.9" customHeight="1" spans="1:2">
      <c r="A830" s="4" t="s">
        <v>143</v>
      </c>
      <c r="B830" s="193">
        <v>0</v>
      </c>
    </row>
    <row r="831" ht="16.9" customHeight="1" spans="1:2">
      <c r="A831" s="4" t="s">
        <v>145</v>
      </c>
      <c r="B831" s="193">
        <v>0</v>
      </c>
    </row>
    <row r="832" ht="16.9" customHeight="1" spans="1:2">
      <c r="A832" s="4" t="s">
        <v>1496</v>
      </c>
      <c r="B832" s="193">
        <v>0</v>
      </c>
    </row>
    <row r="833" ht="16.9" customHeight="1" spans="1:2">
      <c r="A833" s="4" t="s">
        <v>1498</v>
      </c>
      <c r="B833" s="193">
        <v>0</v>
      </c>
    </row>
    <row r="834" ht="16.9" customHeight="1" spans="1:2">
      <c r="A834" s="4" t="s">
        <v>1500</v>
      </c>
      <c r="B834" s="193">
        <v>0</v>
      </c>
    </row>
    <row r="835" ht="16.9" customHeight="1" spans="1:2">
      <c r="A835" s="4" t="s">
        <v>1502</v>
      </c>
      <c r="B835" s="193">
        <v>18</v>
      </c>
    </row>
    <row r="836" ht="16.9" customHeight="1" spans="1:2">
      <c r="A836" s="4" t="s">
        <v>1504</v>
      </c>
      <c r="B836" s="193">
        <v>0</v>
      </c>
    </row>
    <row r="837" ht="16.9" customHeight="1" spans="1:2">
      <c r="A837" s="4" t="s">
        <v>1506</v>
      </c>
      <c r="B837" s="193">
        <v>0</v>
      </c>
    </row>
    <row r="838" ht="16.9" customHeight="1" spans="1:2">
      <c r="A838" s="4" t="s">
        <v>1508</v>
      </c>
      <c r="B838" s="193">
        <v>0</v>
      </c>
    </row>
    <row r="839" ht="16.9" customHeight="1" spans="1:2">
      <c r="A839" s="4" t="s">
        <v>248</v>
      </c>
      <c r="B839" s="193">
        <v>1451</v>
      </c>
    </row>
    <row r="840" ht="16.9" customHeight="1" spans="1:2">
      <c r="A840" s="4" t="s">
        <v>1511</v>
      </c>
      <c r="B840" s="193">
        <v>0</v>
      </c>
    </row>
    <row r="841" ht="16.9" customHeight="1" spans="1:2">
      <c r="A841" s="4" t="s">
        <v>1513</v>
      </c>
      <c r="B841" s="193">
        <v>0</v>
      </c>
    </row>
    <row r="842" ht="16.9" customHeight="1" spans="1:2">
      <c r="A842" s="4" t="s">
        <v>160</v>
      </c>
      <c r="B842" s="193">
        <v>0</v>
      </c>
    </row>
    <row r="843" ht="16.9" customHeight="1" spans="1:2">
      <c r="A843" s="4" t="s">
        <v>1514</v>
      </c>
      <c r="B843" s="193">
        <v>0</v>
      </c>
    </row>
    <row r="844" ht="16.9" customHeight="1" spans="1:2">
      <c r="A844" s="4" t="s">
        <v>1516</v>
      </c>
      <c r="B844" s="193">
        <v>0</v>
      </c>
    </row>
    <row r="845" ht="16.9" customHeight="1" spans="1:2">
      <c r="A845" s="4" t="s">
        <v>1518</v>
      </c>
      <c r="B845" s="193">
        <v>0</v>
      </c>
    </row>
    <row r="846" ht="16.9" customHeight="1" spans="1:2">
      <c r="A846" s="4" t="s">
        <v>1520</v>
      </c>
      <c r="B846" s="193">
        <v>0</v>
      </c>
    </row>
    <row r="847" ht="16.9" customHeight="1" spans="1:2">
      <c r="A847" s="4" t="s">
        <v>1522</v>
      </c>
      <c r="B847" s="193">
        <v>0</v>
      </c>
    </row>
    <row r="848" ht="16.9" customHeight="1" spans="1:2">
      <c r="A848" s="4" t="s">
        <v>1524</v>
      </c>
      <c r="B848" s="193">
        <v>0</v>
      </c>
    </row>
    <row r="849" ht="16.9" customHeight="1" spans="1:2">
      <c r="A849" s="4" t="s">
        <v>1526</v>
      </c>
      <c r="B849" s="193">
        <v>0</v>
      </c>
    </row>
    <row r="850" ht="16.9" customHeight="1" spans="1:2">
      <c r="A850" s="4" t="s">
        <v>1528</v>
      </c>
      <c r="B850" s="193">
        <v>934</v>
      </c>
    </row>
    <row r="851" ht="16.9" customHeight="1" spans="1:2">
      <c r="A851" s="4" t="s">
        <v>3756</v>
      </c>
      <c r="B851" s="193">
        <v>934</v>
      </c>
    </row>
    <row r="852" ht="16.9" customHeight="1" spans="1:2">
      <c r="A852" s="4" t="s">
        <v>1530</v>
      </c>
      <c r="B852" s="193">
        <v>6960</v>
      </c>
    </row>
    <row r="853" ht="16.9" customHeight="1" spans="1:2">
      <c r="A853" s="4" t="s">
        <v>1532</v>
      </c>
      <c r="B853" s="193">
        <v>2944</v>
      </c>
    </row>
    <row r="854" ht="16.9" customHeight="1" spans="1:2">
      <c r="A854" s="4" t="s">
        <v>141</v>
      </c>
      <c r="B854" s="193">
        <v>2225</v>
      </c>
    </row>
    <row r="855" ht="16.9" customHeight="1" spans="1:2">
      <c r="A855" s="4" t="s">
        <v>143</v>
      </c>
      <c r="B855" s="193">
        <v>0</v>
      </c>
    </row>
    <row r="856" ht="16.9" customHeight="1" spans="1:2">
      <c r="A856" s="4" t="s">
        <v>145</v>
      </c>
      <c r="B856" s="193">
        <v>107</v>
      </c>
    </row>
    <row r="857" ht="16.9" customHeight="1" spans="1:2">
      <c r="A857" s="4" t="s">
        <v>1537</v>
      </c>
      <c r="B857" s="193">
        <v>0</v>
      </c>
    </row>
    <row r="858" ht="16.9" customHeight="1" spans="1:2">
      <c r="A858" s="4" t="s">
        <v>1539</v>
      </c>
      <c r="B858" s="193">
        <v>178</v>
      </c>
    </row>
    <row r="859" ht="16.9" customHeight="1" spans="1:2">
      <c r="A859" s="4" t="s">
        <v>1541</v>
      </c>
      <c r="B859" s="193">
        <v>264</v>
      </c>
    </row>
    <row r="860" ht="16.9" customHeight="1" spans="1:2">
      <c r="A860" s="4" t="s">
        <v>1543</v>
      </c>
      <c r="B860" s="193">
        <v>0</v>
      </c>
    </row>
    <row r="861" ht="16.9" customHeight="1" spans="1:2">
      <c r="A861" s="4" t="s">
        <v>1545</v>
      </c>
      <c r="B861" s="193">
        <v>9</v>
      </c>
    </row>
    <row r="862" ht="16.9" customHeight="1" spans="1:2">
      <c r="A862" s="4" t="s">
        <v>1547</v>
      </c>
      <c r="B862" s="193">
        <v>44</v>
      </c>
    </row>
    <row r="863" ht="16.9" customHeight="1" spans="1:2">
      <c r="A863" s="4" t="s">
        <v>1549</v>
      </c>
      <c r="B863" s="193">
        <v>0</v>
      </c>
    </row>
    <row r="864" ht="16.9" customHeight="1" spans="1:2">
      <c r="A864" s="4" t="s">
        <v>1551</v>
      </c>
      <c r="B864" s="193">
        <v>117</v>
      </c>
    </row>
    <row r="865" ht="16.9" customHeight="1" spans="1:2">
      <c r="A865" s="4" t="s">
        <v>1553</v>
      </c>
      <c r="B865" s="193">
        <v>438</v>
      </c>
    </row>
    <row r="866" ht="16.9" customHeight="1" spans="1:2">
      <c r="A866" s="4" t="s">
        <v>3757</v>
      </c>
      <c r="B866" s="193">
        <v>438</v>
      </c>
    </row>
    <row r="867" ht="16.9" customHeight="1" spans="1:2">
      <c r="A867" s="4" t="s">
        <v>1555</v>
      </c>
      <c r="B867" s="193">
        <v>185</v>
      </c>
    </row>
    <row r="868" ht="16.9" customHeight="1" spans="1:2">
      <c r="A868" s="4" t="s">
        <v>1557</v>
      </c>
      <c r="B868" s="193">
        <v>0</v>
      </c>
    </row>
    <row r="869" ht="16.9" customHeight="1" spans="1:2">
      <c r="A869" s="4" t="s">
        <v>1559</v>
      </c>
      <c r="B869" s="193">
        <v>185</v>
      </c>
    </row>
    <row r="870" ht="16.9" customHeight="1" spans="1:2">
      <c r="A870" s="4" t="s">
        <v>1561</v>
      </c>
      <c r="B870" s="193">
        <v>0</v>
      </c>
    </row>
    <row r="871" ht="16.9" customHeight="1" spans="1:2">
      <c r="A871" s="4" t="s">
        <v>3758</v>
      </c>
      <c r="B871" s="193">
        <v>0</v>
      </c>
    </row>
    <row r="872" ht="16.9" customHeight="1" spans="1:2">
      <c r="A872" s="4" t="s">
        <v>1563</v>
      </c>
      <c r="B872" s="193">
        <v>2695</v>
      </c>
    </row>
    <row r="873" ht="16.9" customHeight="1" spans="1:2">
      <c r="A873" s="4" t="s">
        <v>3759</v>
      </c>
      <c r="B873" s="193">
        <v>2695</v>
      </c>
    </row>
    <row r="874" ht="16.9" customHeight="1" spans="1:2">
      <c r="A874" s="4" t="s">
        <v>1565</v>
      </c>
      <c r="B874" s="193">
        <v>698</v>
      </c>
    </row>
    <row r="875" ht="16.9" customHeight="1" spans="1:2">
      <c r="A875" s="4" t="s">
        <v>3760</v>
      </c>
      <c r="B875" s="193">
        <v>698</v>
      </c>
    </row>
    <row r="876" ht="16.9" customHeight="1" spans="1:2">
      <c r="A876" s="4" t="s">
        <v>1567</v>
      </c>
      <c r="B876" s="193">
        <v>780215</v>
      </c>
    </row>
    <row r="877" ht="16.9" customHeight="1" spans="1:2">
      <c r="A877" s="4" t="s">
        <v>1569</v>
      </c>
      <c r="B877" s="193">
        <v>614793</v>
      </c>
    </row>
    <row r="878" ht="16.9" customHeight="1" spans="1:2">
      <c r="A878" s="4" t="s">
        <v>141</v>
      </c>
      <c r="B878" s="193">
        <v>2703</v>
      </c>
    </row>
    <row r="879" ht="16.9" customHeight="1" spans="1:2">
      <c r="A879" s="4" t="s">
        <v>143</v>
      </c>
      <c r="B879" s="193">
        <v>0</v>
      </c>
    </row>
    <row r="880" ht="16.9" customHeight="1" spans="1:2">
      <c r="A880" s="4" t="s">
        <v>145</v>
      </c>
      <c r="B880" s="193">
        <v>8</v>
      </c>
    </row>
    <row r="881" ht="16.9" customHeight="1" spans="1:2">
      <c r="A881" s="4" t="s">
        <v>160</v>
      </c>
      <c r="B881" s="193">
        <v>7370</v>
      </c>
    </row>
    <row r="882" ht="16.9" customHeight="1" spans="1:2">
      <c r="A882" s="4" t="s">
        <v>1575</v>
      </c>
      <c r="B882" s="193">
        <v>1506</v>
      </c>
    </row>
    <row r="883" ht="16.9" customHeight="1" spans="1:2">
      <c r="A883" s="4" t="s">
        <v>1577</v>
      </c>
      <c r="B883" s="193">
        <v>2790</v>
      </c>
    </row>
    <row r="884" ht="16.9" customHeight="1" spans="1:2">
      <c r="A884" s="4" t="s">
        <v>1579</v>
      </c>
      <c r="B884" s="193">
        <v>30821</v>
      </c>
    </row>
    <row r="885" ht="16.9" customHeight="1" spans="1:2">
      <c r="A885" s="4" t="s">
        <v>1581</v>
      </c>
      <c r="B885" s="193">
        <v>1288</v>
      </c>
    </row>
    <row r="886" ht="16.9" customHeight="1" spans="1:2">
      <c r="A886" s="4" t="s">
        <v>1583</v>
      </c>
      <c r="B886" s="193">
        <v>0</v>
      </c>
    </row>
    <row r="887" ht="16.9" customHeight="1" spans="1:2">
      <c r="A887" s="4" t="s">
        <v>1585</v>
      </c>
      <c r="B887" s="193">
        <v>334</v>
      </c>
    </row>
    <row r="888" ht="16.9" customHeight="1" spans="1:2">
      <c r="A888" s="4" t="s">
        <v>1587</v>
      </c>
      <c r="B888" s="193">
        <v>51</v>
      </c>
    </row>
    <row r="889" ht="16.9" customHeight="1" spans="1:2">
      <c r="A889" s="4" t="s">
        <v>1589</v>
      </c>
      <c r="B889" s="193">
        <v>0</v>
      </c>
    </row>
    <row r="890" ht="16.9" customHeight="1" spans="1:2">
      <c r="A890" s="4" t="s">
        <v>1591</v>
      </c>
      <c r="B890" s="193">
        <v>450</v>
      </c>
    </row>
    <row r="891" ht="16.9" customHeight="1" spans="1:2">
      <c r="A891" s="4" t="s">
        <v>1593</v>
      </c>
      <c r="B891" s="193">
        <v>0</v>
      </c>
    </row>
    <row r="892" ht="16.9" customHeight="1" spans="1:2">
      <c r="A892" s="4" t="s">
        <v>1595</v>
      </c>
      <c r="B892" s="193">
        <v>0</v>
      </c>
    </row>
    <row r="893" ht="16.9" customHeight="1" spans="1:2">
      <c r="A893" s="4" t="s">
        <v>1597</v>
      </c>
      <c r="B893" s="193">
        <v>3896</v>
      </c>
    </row>
    <row r="894" ht="16.9" customHeight="1" spans="1:2">
      <c r="A894" s="4" t="s">
        <v>1599</v>
      </c>
      <c r="B894" s="193">
        <v>0</v>
      </c>
    </row>
    <row r="895" ht="16.9" customHeight="1" spans="1:2">
      <c r="A895" s="4" t="s">
        <v>1601</v>
      </c>
      <c r="B895" s="193">
        <v>621</v>
      </c>
    </row>
    <row r="896" ht="16.9" customHeight="1" spans="1:2">
      <c r="A896" s="4" t="s">
        <v>1603</v>
      </c>
      <c r="B896" s="193">
        <v>989</v>
      </c>
    </row>
    <row r="897" ht="16.9" customHeight="1" spans="1:2">
      <c r="A897" s="4" t="s">
        <v>1605</v>
      </c>
      <c r="B897" s="193">
        <v>614</v>
      </c>
    </row>
    <row r="898" ht="16.9" customHeight="1" spans="1:2">
      <c r="A898" s="4" t="s">
        <v>1607</v>
      </c>
      <c r="B898" s="193">
        <v>0</v>
      </c>
    </row>
    <row r="899" ht="16.9" customHeight="1" spans="1:2">
      <c r="A899" s="4" t="s">
        <v>1609</v>
      </c>
      <c r="B899" s="193">
        <v>100</v>
      </c>
    </row>
    <row r="900" ht="16.9" customHeight="1" spans="1:2">
      <c r="A900" s="4" t="s">
        <v>1611</v>
      </c>
      <c r="B900" s="193">
        <v>63300</v>
      </c>
    </row>
    <row r="901" ht="16.9" customHeight="1" spans="1:2">
      <c r="A901" s="4" t="s">
        <v>1613</v>
      </c>
      <c r="B901" s="193">
        <v>492846</v>
      </c>
    </row>
    <row r="902" ht="16.9" customHeight="1" spans="1:2">
      <c r="A902" s="4" t="s">
        <v>1615</v>
      </c>
      <c r="B902" s="193">
        <v>0</v>
      </c>
    </row>
    <row r="903" ht="16.9" customHeight="1" spans="1:2">
      <c r="A903" s="4" t="s">
        <v>1617</v>
      </c>
      <c r="B903" s="193">
        <v>0</v>
      </c>
    </row>
    <row r="904" ht="16.9" customHeight="1" spans="1:2">
      <c r="A904" s="4" t="s">
        <v>1619</v>
      </c>
      <c r="B904" s="193">
        <v>0</v>
      </c>
    </row>
    <row r="905" ht="16.9" customHeight="1" spans="1:2">
      <c r="A905" s="4" t="s">
        <v>1621</v>
      </c>
      <c r="B905" s="193">
        <v>5106</v>
      </c>
    </row>
    <row r="906" ht="16.9" customHeight="1" spans="1:2">
      <c r="A906" s="4" t="s">
        <v>1623</v>
      </c>
      <c r="B906" s="193">
        <v>23675</v>
      </c>
    </row>
    <row r="907" ht="16.9" customHeight="1" spans="1:2">
      <c r="A907" s="4" t="s">
        <v>141</v>
      </c>
      <c r="B907" s="193">
        <v>3532</v>
      </c>
    </row>
    <row r="908" ht="16.9" customHeight="1" spans="1:2">
      <c r="A908" s="4" t="s">
        <v>143</v>
      </c>
      <c r="B908" s="193">
        <v>0</v>
      </c>
    </row>
    <row r="909" ht="16.9" customHeight="1" spans="1:2">
      <c r="A909" s="4" t="s">
        <v>145</v>
      </c>
      <c r="B909" s="193">
        <v>165</v>
      </c>
    </row>
    <row r="910" ht="16.9" customHeight="1" spans="1:2">
      <c r="A910" s="4" t="s">
        <v>1628</v>
      </c>
      <c r="B910" s="193">
        <v>6266</v>
      </c>
    </row>
    <row r="911" ht="16.9" customHeight="1" spans="1:2">
      <c r="A911" s="4" t="s">
        <v>1630</v>
      </c>
      <c r="B911" s="193">
        <v>0</v>
      </c>
    </row>
    <row r="912" ht="16.9" customHeight="1" spans="1:2">
      <c r="A912" s="4" t="s">
        <v>1632</v>
      </c>
      <c r="B912" s="193">
        <v>289</v>
      </c>
    </row>
    <row r="913" ht="16.9" customHeight="1" spans="1:2">
      <c r="A913" s="4" t="s">
        <v>1634</v>
      </c>
      <c r="B913" s="193">
        <v>4738</v>
      </c>
    </row>
    <row r="914" ht="16.9" customHeight="1" spans="1:2">
      <c r="A914" s="4" t="s">
        <v>1636</v>
      </c>
      <c r="B914" s="193">
        <v>-169</v>
      </c>
    </row>
    <row r="915" ht="16.9" customHeight="1" spans="1:2">
      <c r="A915" s="4" t="s">
        <v>1638</v>
      </c>
      <c r="B915" s="193">
        <v>-184</v>
      </c>
    </row>
    <row r="916" ht="16.9" customHeight="1" spans="1:2">
      <c r="A916" s="4" t="s">
        <v>1640</v>
      </c>
      <c r="B916" s="193">
        <v>0</v>
      </c>
    </row>
    <row r="917" ht="16.9" customHeight="1" spans="1:2">
      <c r="A917" s="4" t="s">
        <v>1642</v>
      </c>
      <c r="B917" s="193">
        <v>338</v>
      </c>
    </row>
    <row r="918" ht="16.9" customHeight="1" spans="1:2">
      <c r="A918" s="4" t="s">
        <v>1644</v>
      </c>
      <c r="B918" s="193">
        <v>97</v>
      </c>
    </row>
    <row r="919" ht="16.9" customHeight="1" spans="1:2">
      <c r="A919" s="4" t="s">
        <v>1646</v>
      </c>
      <c r="B919" s="193">
        <v>1693</v>
      </c>
    </row>
    <row r="920" ht="16.9" customHeight="1" spans="1:2">
      <c r="A920" s="4" t="s">
        <v>1648</v>
      </c>
      <c r="B920" s="193">
        <v>0</v>
      </c>
    </row>
    <row r="921" ht="16.9" customHeight="1" spans="1:2">
      <c r="A921" s="4" t="s">
        <v>1650</v>
      </c>
      <c r="B921" s="193">
        <v>-25</v>
      </c>
    </row>
    <row r="922" ht="16.9" customHeight="1" spans="1:2">
      <c r="A922" s="4" t="s">
        <v>1652</v>
      </c>
      <c r="B922" s="193">
        <v>0</v>
      </c>
    </row>
    <row r="923" ht="16.9" customHeight="1" spans="1:2">
      <c r="A923" s="4" t="s">
        <v>1654</v>
      </c>
      <c r="B923" s="193">
        <v>0</v>
      </c>
    </row>
    <row r="924" ht="16.9" customHeight="1" spans="1:2">
      <c r="A924" s="4" t="s">
        <v>1656</v>
      </c>
      <c r="B924" s="193">
        <v>0</v>
      </c>
    </row>
    <row r="925" ht="16.9" customHeight="1" spans="1:2">
      <c r="A925" s="4" t="s">
        <v>1658</v>
      </c>
      <c r="B925" s="193">
        <v>165</v>
      </c>
    </row>
    <row r="926" ht="16.9" customHeight="1" spans="1:2">
      <c r="A926" s="4" t="s">
        <v>1660</v>
      </c>
      <c r="B926" s="193">
        <v>0</v>
      </c>
    </row>
    <row r="927" ht="16.9" customHeight="1" spans="1:2">
      <c r="A927" s="4" t="s">
        <v>1662</v>
      </c>
      <c r="B927" s="193">
        <v>0</v>
      </c>
    </row>
    <row r="928" ht="16.9" customHeight="1" spans="1:2">
      <c r="A928" s="4" t="s">
        <v>1664</v>
      </c>
      <c r="B928" s="193">
        <v>0</v>
      </c>
    </row>
    <row r="929" ht="16.9" customHeight="1" spans="1:2">
      <c r="A929" s="4" t="s">
        <v>1666</v>
      </c>
      <c r="B929" s="193">
        <v>-89</v>
      </c>
    </row>
    <row r="930" ht="16.9" customHeight="1" spans="1:2">
      <c r="A930" s="4" t="s">
        <v>1668</v>
      </c>
      <c r="B930" s="193">
        <v>0</v>
      </c>
    </row>
    <row r="931" ht="16.9" customHeight="1" spans="1:2">
      <c r="A931" s="4" t="s">
        <v>1670</v>
      </c>
      <c r="B931" s="193">
        <v>151</v>
      </c>
    </row>
    <row r="932" ht="16.9" customHeight="1" spans="1:2">
      <c r="A932" s="4" t="s">
        <v>1672</v>
      </c>
      <c r="B932" s="193">
        <v>0</v>
      </c>
    </row>
    <row r="933" ht="16.9" customHeight="1" spans="1:2">
      <c r="A933" s="4" t="s">
        <v>1674</v>
      </c>
      <c r="B933" s="193">
        <v>5348</v>
      </c>
    </row>
    <row r="934" ht="16.9" customHeight="1" spans="1:2">
      <c r="A934" s="4" t="s">
        <v>1676</v>
      </c>
      <c r="B934" s="193">
        <v>1360</v>
      </c>
    </row>
    <row r="935" ht="16.9" customHeight="1" spans="1:2">
      <c r="A935" s="4" t="s">
        <v>1678</v>
      </c>
      <c r="B935" s="193">
        <v>135161</v>
      </c>
    </row>
    <row r="936" ht="16.9" customHeight="1" spans="1:2">
      <c r="A936" s="4" t="s">
        <v>141</v>
      </c>
      <c r="B936" s="193">
        <v>2776</v>
      </c>
    </row>
    <row r="937" ht="16.9" customHeight="1" spans="1:2">
      <c r="A937" s="4" t="s">
        <v>143</v>
      </c>
      <c r="B937" s="193">
        <v>0</v>
      </c>
    </row>
    <row r="938" ht="16.9" customHeight="1" spans="1:2">
      <c r="A938" s="4" t="s">
        <v>145</v>
      </c>
      <c r="B938" s="193">
        <v>159</v>
      </c>
    </row>
    <row r="939" ht="16.9" customHeight="1" spans="1:2">
      <c r="A939" s="4" t="s">
        <v>1683</v>
      </c>
      <c r="B939" s="193">
        <v>481</v>
      </c>
    </row>
    <row r="940" ht="16.9" customHeight="1" spans="1:2">
      <c r="A940" s="4" t="s">
        <v>1685</v>
      </c>
      <c r="B940" s="193">
        <v>12596</v>
      </c>
    </row>
    <row r="941" ht="16.9" customHeight="1" spans="1:2">
      <c r="A941" s="4" t="s">
        <v>1687</v>
      </c>
      <c r="B941" s="193">
        <v>0</v>
      </c>
    </row>
    <row r="942" ht="16.9" customHeight="1" spans="1:2">
      <c r="A942" s="4" t="s">
        <v>1689</v>
      </c>
      <c r="B942" s="193">
        <v>0</v>
      </c>
    </row>
    <row r="943" ht="16.9" customHeight="1" spans="1:2">
      <c r="A943" s="4" t="s">
        <v>1691</v>
      </c>
      <c r="B943" s="193">
        <v>0</v>
      </c>
    </row>
    <row r="944" ht="16.9" customHeight="1" spans="1:2">
      <c r="A944" s="4" t="s">
        <v>1693</v>
      </c>
      <c r="B944" s="193">
        <v>0</v>
      </c>
    </row>
    <row r="945" ht="16.9" customHeight="1" spans="1:2">
      <c r="A945" s="4" t="s">
        <v>1695</v>
      </c>
      <c r="B945" s="193">
        <v>1118</v>
      </c>
    </row>
    <row r="946" ht="16.9" customHeight="1" spans="1:2">
      <c r="A946" s="4" t="s">
        <v>1697</v>
      </c>
      <c r="B946" s="193">
        <v>81</v>
      </c>
    </row>
    <row r="947" ht="16.9" customHeight="1" spans="1:2">
      <c r="A947" s="4" t="s">
        <v>1699</v>
      </c>
      <c r="B947" s="193">
        <v>200</v>
      </c>
    </row>
    <row r="948" ht="16.9" customHeight="1" spans="1:2">
      <c r="A948" s="4" t="s">
        <v>1701</v>
      </c>
      <c r="B948" s="193">
        <v>9222</v>
      </c>
    </row>
    <row r="949" ht="16.9" customHeight="1" spans="1:2">
      <c r="A949" s="4" t="s">
        <v>1703</v>
      </c>
      <c r="B949" s="193">
        <v>3240</v>
      </c>
    </row>
    <row r="950" ht="16.9" customHeight="1" spans="1:2">
      <c r="A950" s="4" t="s">
        <v>1705</v>
      </c>
      <c r="B950" s="193">
        <v>51</v>
      </c>
    </row>
    <row r="951" ht="16.9" customHeight="1" spans="1:2">
      <c r="A951" s="4" t="s">
        <v>1707</v>
      </c>
      <c r="B951" s="193">
        <v>481</v>
      </c>
    </row>
    <row r="952" ht="16.9" customHeight="1" spans="1:2">
      <c r="A952" s="4" t="s">
        <v>1709</v>
      </c>
      <c r="B952" s="193">
        <v>0</v>
      </c>
    </row>
    <row r="953" ht="16.9" customHeight="1" spans="1:2">
      <c r="A953" s="4" t="s">
        <v>1711</v>
      </c>
      <c r="B953" s="193">
        <v>0</v>
      </c>
    </row>
    <row r="954" ht="16.9" customHeight="1" spans="1:2">
      <c r="A954" s="4" t="s">
        <v>1713</v>
      </c>
      <c r="B954" s="193">
        <v>0</v>
      </c>
    </row>
    <row r="955" ht="16.9" customHeight="1" spans="1:2">
      <c r="A955" s="4" t="s">
        <v>1715</v>
      </c>
      <c r="B955" s="193">
        <v>0</v>
      </c>
    </row>
    <row r="956" ht="16.9" customHeight="1" spans="1:2">
      <c r="A956" s="4" t="s">
        <v>1717</v>
      </c>
      <c r="B956" s="193">
        <v>5848</v>
      </c>
    </row>
    <row r="957" ht="16.9" customHeight="1" spans="1:2">
      <c r="A957" s="4" t="s">
        <v>1719</v>
      </c>
      <c r="B957" s="193">
        <v>0</v>
      </c>
    </row>
    <row r="958" ht="16.9" customHeight="1" spans="1:2">
      <c r="A958" s="4" t="s">
        <v>1660</v>
      </c>
      <c r="B958" s="193">
        <v>0</v>
      </c>
    </row>
    <row r="959" ht="16.9" customHeight="1" spans="1:2">
      <c r="A959" s="4" t="s">
        <v>1722</v>
      </c>
      <c r="B959" s="193">
        <v>470</v>
      </c>
    </row>
    <row r="960" ht="16.9" customHeight="1" spans="1:2">
      <c r="A960" s="4" t="s">
        <v>1724</v>
      </c>
      <c r="B960" s="193">
        <v>506</v>
      </c>
    </row>
    <row r="961" ht="16.9" customHeight="1" spans="1:2">
      <c r="A961" s="4" t="s">
        <v>1726</v>
      </c>
      <c r="B961" s="193">
        <v>97932</v>
      </c>
    </row>
    <row r="962" ht="16.9" customHeight="1" spans="1:2">
      <c r="A962" s="4" t="s">
        <v>1728</v>
      </c>
      <c r="B962" s="193">
        <v>0</v>
      </c>
    </row>
    <row r="963" ht="16.9" customHeight="1" spans="1:2">
      <c r="A963" s="4" t="s">
        <v>141</v>
      </c>
      <c r="B963" s="193">
        <v>0</v>
      </c>
    </row>
    <row r="964" ht="16.9" customHeight="1" spans="1:2">
      <c r="A964" s="4" t="s">
        <v>143</v>
      </c>
      <c r="B964" s="193">
        <v>0</v>
      </c>
    </row>
    <row r="965" ht="16.9" customHeight="1" spans="1:2">
      <c r="A965" s="4" t="s">
        <v>145</v>
      </c>
      <c r="B965" s="193">
        <v>0</v>
      </c>
    </row>
    <row r="966" ht="16.9" customHeight="1" spans="1:2">
      <c r="A966" s="4" t="s">
        <v>1733</v>
      </c>
      <c r="B966" s="193">
        <v>0</v>
      </c>
    </row>
    <row r="967" ht="16.9" customHeight="1" spans="1:2">
      <c r="A967" s="4" t="s">
        <v>1735</v>
      </c>
      <c r="B967" s="193">
        <v>0</v>
      </c>
    </row>
    <row r="968" ht="16.9" customHeight="1" spans="1:2">
      <c r="A968" s="4" t="s">
        <v>1737</v>
      </c>
      <c r="B968" s="193">
        <v>0</v>
      </c>
    </row>
    <row r="969" ht="16.9" customHeight="1" spans="1:2">
      <c r="A969" s="4" t="s">
        <v>1739</v>
      </c>
      <c r="B969" s="193">
        <v>0</v>
      </c>
    </row>
    <row r="970" ht="16.9" customHeight="1" spans="1:2">
      <c r="A970" s="4" t="s">
        <v>1741</v>
      </c>
      <c r="B970" s="193">
        <v>0</v>
      </c>
    </row>
    <row r="971" ht="16.9" customHeight="1" spans="1:2">
      <c r="A971" s="4" t="s">
        <v>1743</v>
      </c>
      <c r="B971" s="193">
        <v>0</v>
      </c>
    </row>
    <row r="972" ht="16.9" customHeight="1" spans="1:2">
      <c r="A972" s="4" t="s">
        <v>1745</v>
      </c>
      <c r="B972" s="193">
        <v>0</v>
      </c>
    </row>
    <row r="973" ht="16.9" customHeight="1" spans="1:2">
      <c r="A973" s="4" t="s">
        <v>1747</v>
      </c>
      <c r="B973" s="193">
        <v>1575</v>
      </c>
    </row>
    <row r="974" ht="16.9" customHeight="1" spans="1:2">
      <c r="A974" s="4" t="s">
        <v>141</v>
      </c>
      <c r="B974" s="193">
        <v>1359</v>
      </c>
    </row>
    <row r="975" ht="16.9" customHeight="1" spans="1:2">
      <c r="A975" s="4" t="s">
        <v>143</v>
      </c>
      <c r="B975" s="193">
        <v>49</v>
      </c>
    </row>
    <row r="976" ht="16.9" customHeight="1" spans="1:2">
      <c r="A976" s="4" t="s">
        <v>145</v>
      </c>
      <c r="B976" s="193">
        <v>0</v>
      </c>
    </row>
    <row r="977" ht="16.9" customHeight="1" spans="1:2">
      <c r="A977" s="4" t="s">
        <v>1752</v>
      </c>
      <c r="B977" s="193">
        <v>43</v>
      </c>
    </row>
    <row r="978" ht="16.9" customHeight="1" spans="1:2">
      <c r="A978" s="4" t="s">
        <v>1754</v>
      </c>
      <c r="B978" s="193">
        <v>0</v>
      </c>
    </row>
    <row r="979" ht="16.9" customHeight="1" spans="1:2">
      <c r="A979" s="4" t="s">
        <v>1756</v>
      </c>
      <c r="B979" s="193">
        <v>0</v>
      </c>
    </row>
    <row r="980" ht="16.9" customHeight="1" spans="1:2">
      <c r="A980" s="4" t="s">
        <v>1758</v>
      </c>
      <c r="B980" s="193">
        <v>0</v>
      </c>
    </row>
    <row r="981" ht="16.9" customHeight="1" spans="1:2">
      <c r="A981" s="4" t="s">
        <v>1760</v>
      </c>
      <c r="B981" s="193">
        <v>0</v>
      </c>
    </row>
    <row r="982" ht="16.9" customHeight="1" spans="1:2">
      <c r="A982" s="4" t="s">
        <v>1762</v>
      </c>
      <c r="B982" s="193">
        <v>33</v>
      </c>
    </row>
    <row r="983" ht="16.9" customHeight="1" spans="1:2">
      <c r="A983" s="4" t="s">
        <v>1764</v>
      </c>
      <c r="B983" s="193">
        <v>91</v>
      </c>
    </row>
    <row r="984" ht="16.9" customHeight="1" spans="1:2">
      <c r="A984" s="4" t="s">
        <v>1766</v>
      </c>
      <c r="B984" s="193">
        <v>2775</v>
      </c>
    </row>
    <row r="985" ht="16.9" customHeight="1" spans="1:2">
      <c r="A985" s="4" t="s">
        <v>862</v>
      </c>
      <c r="B985" s="193">
        <v>-50</v>
      </c>
    </row>
    <row r="986" ht="16.9" customHeight="1" spans="1:2">
      <c r="A986" s="4" t="s">
        <v>1769</v>
      </c>
      <c r="B986" s="193">
        <v>774</v>
      </c>
    </row>
    <row r="987" ht="16.9" customHeight="1" spans="1:2">
      <c r="A987" s="4" t="s">
        <v>1771</v>
      </c>
      <c r="B987" s="193">
        <v>0</v>
      </c>
    </row>
    <row r="988" ht="16.9" customHeight="1" spans="1:2">
      <c r="A988" s="4" t="s">
        <v>1773</v>
      </c>
      <c r="B988" s="193">
        <v>0</v>
      </c>
    </row>
    <row r="989" ht="16.9" customHeight="1" spans="1:2">
      <c r="A989" s="4" t="s">
        <v>1775</v>
      </c>
      <c r="B989" s="193">
        <v>2051</v>
      </c>
    </row>
    <row r="990" ht="16.9" customHeight="1" spans="1:2">
      <c r="A990" s="4" t="s">
        <v>1777</v>
      </c>
      <c r="B990" s="193">
        <v>22</v>
      </c>
    </row>
    <row r="991" ht="16.9" customHeight="1" spans="1:2">
      <c r="A991" s="4" t="s">
        <v>1779</v>
      </c>
      <c r="B991" s="193">
        <v>22</v>
      </c>
    </row>
    <row r="992" ht="16.9" customHeight="1" spans="1:2">
      <c r="A992" s="4" t="s">
        <v>1781</v>
      </c>
      <c r="B992" s="193">
        <v>0</v>
      </c>
    </row>
    <row r="993" ht="16.9" customHeight="1" spans="1:2">
      <c r="A993" s="4" t="s">
        <v>1783</v>
      </c>
      <c r="B993" s="193">
        <v>0</v>
      </c>
    </row>
    <row r="994" ht="16.9" customHeight="1" spans="1:2">
      <c r="A994" s="4" t="s">
        <v>1785</v>
      </c>
      <c r="B994" s="193">
        <v>0</v>
      </c>
    </row>
    <row r="995" ht="16.9" customHeight="1" spans="1:2">
      <c r="A995" s="4" t="s">
        <v>1787</v>
      </c>
      <c r="B995" s="193">
        <v>0</v>
      </c>
    </row>
    <row r="996" ht="16.9" customHeight="1" spans="1:2">
      <c r="A996" s="4" t="s">
        <v>1789</v>
      </c>
      <c r="B996" s="193">
        <v>0</v>
      </c>
    </row>
    <row r="997" ht="16.9" customHeight="1" spans="1:2">
      <c r="A997" s="4" t="s">
        <v>1791</v>
      </c>
      <c r="B997" s="193">
        <v>198</v>
      </c>
    </row>
    <row r="998" ht="16.9" customHeight="1" spans="1:2">
      <c r="A998" s="4" t="s">
        <v>1793</v>
      </c>
      <c r="B998" s="193">
        <v>0</v>
      </c>
    </row>
    <row r="999" ht="16.9" customHeight="1" spans="1:2">
      <c r="A999" s="4" t="s">
        <v>1795</v>
      </c>
      <c r="B999" s="193">
        <v>0</v>
      </c>
    </row>
    <row r="1000" ht="16.9" customHeight="1" spans="1:2">
      <c r="A1000" s="4" t="s">
        <v>1797</v>
      </c>
      <c r="B1000" s="193">
        <v>198</v>
      </c>
    </row>
    <row r="1001" ht="16.9" customHeight="1" spans="1:2">
      <c r="A1001" s="4" t="s">
        <v>1799</v>
      </c>
      <c r="B1001" s="193">
        <v>0</v>
      </c>
    </row>
    <row r="1002" ht="16.9" customHeight="1" spans="1:2">
      <c r="A1002" s="4" t="s">
        <v>1801</v>
      </c>
      <c r="B1002" s="193">
        <v>0</v>
      </c>
    </row>
    <row r="1003" ht="16.9" customHeight="1" spans="1:2">
      <c r="A1003" s="4" t="s">
        <v>1803</v>
      </c>
      <c r="B1003" s="193">
        <v>0</v>
      </c>
    </row>
    <row r="1004" ht="16.9" customHeight="1" spans="1:2">
      <c r="A1004" s="4" t="s">
        <v>1805</v>
      </c>
      <c r="B1004" s="193">
        <v>0</v>
      </c>
    </row>
    <row r="1005" ht="16.9" customHeight="1" spans="1:2">
      <c r="A1005" s="4" t="s">
        <v>1806</v>
      </c>
      <c r="B1005" s="193">
        <v>2016</v>
      </c>
    </row>
    <row r="1006" ht="16.9" customHeight="1" spans="1:2">
      <c r="A1006" s="4" t="s">
        <v>1807</v>
      </c>
      <c r="B1006" s="193">
        <v>0</v>
      </c>
    </row>
    <row r="1007" ht="16.9" customHeight="1" spans="1:2">
      <c r="A1007" s="4" t="s">
        <v>1808</v>
      </c>
      <c r="B1007" s="193">
        <v>2016</v>
      </c>
    </row>
    <row r="1008" ht="16.9" customHeight="1" spans="1:2">
      <c r="A1008" s="4" t="s">
        <v>1810</v>
      </c>
      <c r="B1008" s="193">
        <v>3080936</v>
      </c>
    </row>
    <row r="1009" ht="16.9" customHeight="1" spans="1:2">
      <c r="A1009" s="4" t="s">
        <v>1812</v>
      </c>
      <c r="B1009" s="193">
        <v>1424205</v>
      </c>
    </row>
    <row r="1010" ht="16.9" customHeight="1" spans="1:2">
      <c r="A1010" s="4" t="s">
        <v>141</v>
      </c>
      <c r="B1010" s="193">
        <v>2555</v>
      </c>
    </row>
    <row r="1011" ht="16.9" customHeight="1" spans="1:2">
      <c r="A1011" s="4" t="s">
        <v>143</v>
      </c>
      <c r="B1011" s="193">
        <v>0</v>
      </c>
    </row>
    <row r="1012" ht="16.9" customHeight="1" spans="1:2">
      <c r="A1012" s="4" t="s">
        <v>145</v>
      </c>
      <c r="B1012" s="193">
        <v>73</v>
      </c>
    </row>
    <row r="1013" ht="16.9" customHeight="1" spans="1:2">
      <c r="A1013" s="4" t="s">
        <v>1817</v>
      </c>
      <c r="B1013" s="193">
        <v>400000</v>
      </c>
    </row>
    <row r="1014" ht="16.9" customHeight="1" spans="1:2">
      <c r="A1014" s="4" t="s">
        <v>1819</v>
      </c>
      <c r="B1014" s="193">
        <v>28158</v>
      </c>
    </row>
    <row r="1015" ht="16.9" customHeight="1" spans="1:2">
      <c r="A1015" s="4" t="s">
        <v>1821</v>
      </c>
      <c r="B1015" s="193">
        <v>388891</v>
      </c>
    </row>
    <row r="1016" ht="16.9" customHeight="1" spans="1:2">
      <c r="A1016" s="4" t="s">
        <v>1823</v>
      </c>
      <c r="B1016" s="193">
        <v>0</v>
      </c>
    </row>
    <row r="1017" ht="16.9" customHeight="1" spans="1:2">
      <c r="A1017" s="4" t="s">
        <v>1825</v>
      </c>
      <c r="B1017" s="193">
        <v>40113</v>
      </c>
    </row>
    <row r="1018" ht="16.9" customHeight="1" spans="1:2">
      <c r="A1018" s="4" t="s">
        <v>1827</v>
      </c>
      <c r="B1018" s="193">
        <v>813</v>
      </c>
    </row>
    <row r="1019" ht="16.9" customHeight="1" spans="1:2">
      <c r="A1019" s="4" t="s">
        <v>1829</v>
      </c>
      <c r="B1019" s="193">
        <v>4506</v>
      </c>
    </row>
    <row r="1020" ht="16.9" customHeight="1" spans="1:2">
      <c r="A1020" s="4" t="s">
        <v>1831</v>
      </c>
      <c r="B1020" s="193">
        <v>22445</v>
      </c>
    </row>
    <row r="1021" ht="16.9" customHeight="1" spans="1:2">
      <c r="A1021" s="4" t="s">
        <v>1833</v>
      </c>
      <c r="B1021" s="193">
        <v>55373</v>
      </c>
    </row>
    <row r="1022" ht="16.9" customHeight="1" spans="1:2">
      <c r="A1022" s="4" t="s">
        <v>1835</v>
      </c>
      <c r="B1022" s="193">
        <v>0</v>
      </c>
    </row>
    <row r="1023" ht="16.9" customHeight="1" spans="1:2">
      <c r="A1023" s="4" t="s">
        <v>1837</v>
      </c>
      <c r="B1023" s="193">
        <v>0</v>
      </c>
    </row>
    <row r="1024" ht="16.9" customHeight="1" spans="1:2">
      <c r="A1024" s="4" t="s">
        <v>1839</v>
      </c>
      <c r="B1024" s="193">
        <v>3000</v>
      </c>
    </row>
    <row r="1025" ht="16.9" customHeight="1" spans="1:2">
      <c r="A1025" s="4" t="s">
        <v>1841</v>
      </c>
      <c r="B1025" s="193">
        <v>1058</v>
      </c>
    </row>
    <row r="1026" ht="16.9" customHeight="1" spans="1:2">
      <c r="A1026" s="4" t="s">
        <v>1843</v>
      </c>
      <c r="B1026" s="193">
        <v>0</v>
      </c>
    </row>
    <row r="1027" ht="16.9" customHeight="1" spans="1:2">
      <c r="A1027" s="4" t="s">
        <v>1845</v>
      </c>
      <c r="B1027" s="193">
        <v>0</v>
      </c>
    </row>
    <row r="1028" ht="16.9" customHeight="1" spans="1:2">
      <c r="A1028" s="4" t="s">
        <v>1847</v>
      </c>
      <c r="B1028" s="193">
        <v>277</v>
      </c>
    </row>
    <row r="1029" ht="16.9" customHeight="1" spans="1:2">
      <c r="A1029" s="4" t="s">
        <v>1849</v>
      </c>
      <c r="B1029" s="193">
        <v>0</v>
      </c>
    </row>
    <row r="1030" ht="16.9" customHeight="1" spans="1:2">
      <c r="A1030" s="4" t="s">
        <v>1851</v>
      </c>
      <c r="B1030" s="193">
        <v>0</v>
      </c>
    </row>
    <row r="1031" ht="16.9" customHeight="1" spans="1:2">
      <c r="A1031" s="4" t="s">
        <v>1853</v>
      </c>
      <c r="B1031" s="193">
        <v>0</v>
      </c>
    </row>
    <row r="1032" ht="16.9" customHeight="1" spans="1:2">
      <c r="A1032" s="4" t="s">
        <v>1855</v>
      </c>
      <c r="B1032" s="193">
        <v>0</v>
      </c>
    </row>
    <row r="1033" ht="16.9" customHeight="1" spans="1:2">
      <c r="A1033" s="4" t="s">
        <v>1857</v>
      </c>
      <c r="B1033" s="193">
        <v>0</v>
      </c>
    </row>
    <row r="1034" ht="16.9" customHeight="1" spans="1:2">
      <c r="A1034" s="4" t="s">
        <v>1859</v>
      </c>
      <c r="B1034" s="193">
        <v>0</v>
      </c>
    </row>
    <row r="1035" ht="16.9" customHeight="1" spans="1:2">
      <c r="A1035" s="4" t="s">
        <v>1861</v>
      </c>
      <c r="B1035" s="193">
        <v>0</v>
      </c>
    </row>
    <row r="1036" ht="16.9" customHeight="1" spans="1:2">
      <c r="A1036" s="4" t="s">
        <v>1863</v>
      </c>
      <c r="B1036" s="193">
        <v>0</v>
      </c>
    </row>
    <row r="1037" ht="16.9" customHeight="1" spans="1:2">
      <c r="A1037" s="4" t="s">
        <v>1865</v>
      </c>
      <c r="B1037" s="193">
        <v>419311</v>
      </c>
    </row>
    <row r="1038" ht="16.9" customHeight="1" spans="1:2">
      <c r="A1038" s="4" t="s">
        <v>1867</v>
      </c>
      <c r="B1038" s="193">
        <v>57632</v>
      </c>
    </row>
    <row r="1039" ht="16.9" customHeight="1" spans="1:2">
      <c r="A1039" s="4" t="s">
        <v>1869</v>
      </c>
      <c r="B1039" s="193">
        <v>401736</v>
      </c>
    </row>
    <row r="1040" ht="16.9" customHeight="1" spans="1:2">
      <c r="A1040" s="4" t="s">
        <v>141</v>
      </c>
      <c r="B1040" s="193">
        <v>0</v>
      </c>
    </row>
    <row r="1041" ht="16.9" customHeight="1" spans="1:2">
      <c r="A1041" s="4" t="s">
        <v>143</v>
      </c>
      <c r="B1041" s="193">
        <v>0</v>
      </c>
    </row>
    <row r="1042" ht="16.9" customHeight="1" spans="1:2">
      <c r="A1042" s="4" t="s">
        <v>145</v>
      </c>
      <c r="B1042" s="193">
        <v>0</v>
      </c>
    </row>
    <row r="1043" ht="16.9" customHeight="1" spans="1:2">
      <c r="A1043" s="4" t="s">
        <v>1874</v>
      </c>
      <c r="B1043" s="193">
        <v>400236</v>
      </c>
    </row>
    <row r="1044" ht="16.9" customHeight="1" spans="1:2">
      <c r="A1044" s="4" t="s">
        <v>1876</v>
      </c>
      <c r="B1044" s="193">
        <v>0</v>
      </c>
    </row>
    <row r="1045" ht="16.9" customHeight="1" spans="1:2">
      <c r="A1045" s="4" t="s">
        <v>1878</v>
      </c>
      <c r="B1045" s="193">
        <v>1500</v>
      </c>
    </row>
    <row r="1046" ht="16.9" customHeight="1" spans="1:2">
      <c r="A1046" s="4" t="s">
        <v>1880</v>
      </c>
      <c r="B1046" s="193">
        <v>0</v>
      </c>
    </row>
    <row r="1047" ht="16.9" customHeight="1" spans="1:2">
      <c r="A1047" s="4" t="s">
        <v>1882</v>
      </c>
      <c r="B1047" s="193">
        <v>0</v>
      </c>
    </row>
    <row r="1048" ht="16.9" customHeight="1" spans="1:2">
      <c r="A1048" s="4" t="s">
        <v>1884</v>
      </c>
      <c r="B1048" s="193">
        <v>0</v>
      </c>
    </row>
    <row r="1049" ht="16.9" customHeight="1" spans="1:2">
      <c r="A1049" s="4" t="s">
        <v>1886</v>
      </c>
      <c r="B1049" s="193">
        <v>24912</v>
      </c>
    </row>
    <row r="1050" ht="16.9" customHeight="1" spans="1:2">
      <c r="A1050" s="4" t="s">
        <v>141</v>
      </c>
      <c r="B1050" s="193">
        <v>0</v>
      </c>
    </row>
    <row r="1051" ht="16.9" customHeight="1" spans="1:2">
      <c r="A1051" s="4" t="s">
        <v>143</v>
      </c>
      <c r="B1051" s="193">
        <v>0</v>
      </c>
    </row>
    <row r="1052" ht="16.9" customHeight="1" spans="1:2">
      <c r="A1052" s="4" t="s">
        <v>145</v>
      </c>
      <c r="B1052" s="193">
        <v>0</v>
      </c>
    </row>
    <row r="1053" ht="16.9" customHeight="1" spans="1:2">
      <c r="A1053" s="4" t="s">
        <v>1891</v>
      </c>
      <c r="B1053" s="193">
        <v>23400</v>
      </c>
    </row>
    <row r="1054" ht="16.9" customHeight="1" spans="1:2">
      <c r="A1054" s="4" t="s">
        <v>1893</v>
      </c>
      <c r="B1054" s="193">
        <v>0</v>
      </c>
    </row>
    <row r="1055" ht="16.9" customHeight="1" spans="1:2">
      <c r="A1055" s="4" t="s">
        <v>1895</v>
      </c>
      <c r="B1055" s="193">
        <v>0</v>
      </c>
    </row>
    <row r="1056" ht="16.9" customHeight="1" spans="1:2">
      <c r="A1056" s="4" t="s">
        <v>1897</v>
      </c>
      <c r="B1056" s="193">
        <v>120</v>
      </c>
    </row>
    <row r="1057" ht="16.9" customHeight="1" spans="1:2">
      <c r="A1057" s="4" t="s">
        <v>1899</v>
      </c>
      <c r="B1057" s="193">
        <v>0</v>
      </c>
    </row>
    <row r="1058" ht="16.9" customHeight="1" spans="1:2">
      <c r="A1058" s="4" t="s">
        <v>1901</v>
      </c>
      <c r="B1058" s="193">
        <v>1392</v>
      </c>
    </row>
    <row r="1059" ht="16.9" customHeight="1" spans="1:2">
      <c r="A1059" s="4" t="s">
        <v>1903</v>
      </c>
      <c r="B1059" s="193">
        <v>46</v>
      </c>
    </row>
    <row r="1060" ht="16.9" customHeight="1" spans="1:2">
      <c r="A1060" s="4" t="s">
        <v>1905</v>
      </c>
      <c r="B1060" s="193">
        <v>0</v>
      </c>
    </row>
    <row r="1061" ht="16.9" customHeight="1" spans="1:2">
      <c r="A1061" s="4" t="s">
        <v>1907</v>
      </c>
      <c r="B1061" s="193">
        <v>0</v>
      </c>
    </row>
    <row r="1062" ht="16.9" customHeight="1" spans="1:2">
      <c r="A1062" s="4" t="s">
        <v>1909</v>
      </c>
      <c r="B1062" s="193">
        <v>0</v>
      </c>
    </row>
    <row r="1063" ht="16.9" customHeight="1" spans="1:2">
      <c r="A1063" s="4" t="s">
        <v>1911</v>
      </c>
      <c r="B1063" s="193">
        <v>46</v>
      </c>
    </row>
    <row r="1064" ht="16.9" customHeight="1" spans="1:2">
      <c r="A1064" s="4" t="s">
        <v>1913</v>
      </c>
      <c r="B1064" s="193">
        <v>300</v>
      </c>
    </row>
    <row r="1065" ht="16.9" customHeight="1" spans="1:2">
      <c r="A1065" s="4" t="s">
        <v>141</v>
      </c>
      <c r="B1065" s="193">
        <v>0</v>
      </c>
    </row>
    <row r="1066" ht="16.9" customHeight="1" spans="1:2">
      <c r="A1066" s="4" t="s">
        <v>143</v>
      </c>
      <c r="B1066" s="193">
        <v>0</v>
      </c>
    </row>
    <row r="1067" ht="16.9" customHeight="1" spans="1:2">
      <c r="A1067" s="4" t="s">
        <v>145</v>
      </c>
      <c r="B1067" s="193">
        <v>0</v>
      </c>
    </row>
    <row r="1068" ht="16.9" customHeight="1" spans="1:2">
      <c r="A1068" s="4" t="s">
        <v>1882</v>
      </c>
      <c r="B1068" s="193">
        <v>0</v>
      </c>
    </row>
    <row r="1069" ht="16.9" customHeight="1" spans="1:2">
      <c r="A1069" s="4" t="s">
        <v>1919</v>
      </c>
      <c r="B1069" s="193">
        <v>300</v>
      </c>
    </row>
    <row r="1070" ht="16.9" customHeight="1" spans="1:2">
      <c r="A1070" s="4" t="s">
        <v>1921</v>
      </c>
      <c r="B1070" s="193">
        <v>0</v>
      </c>
    </row>
    <row r="1071" ht="16.9" customHeight="1" spans="1:2">
      <c r="A1071" s="4" t="s">
        <v>1923</v>
      </c>
      <c r="B1071" s="193">
        <v>1212899</v>
      </c>
    </row>
    <row r="1072" ht="16.9" customHeight="1" spans="1:2">
      <c r="A1072" s="4" t="s">
        <v>1925</v>
      </c>
      <c r="B1072" s="193">
        <v>1158061</v>
      </c>
    </row>
    <row r="1073" ht="16.9" customHeight="1" spans="1:2">
      <c r="A1073" s="4" t="s">
        <v>1927</v>
      </c>
      <c r="B1073" s="193">
        <v>53500</v>
      </c>
    </row>
    <row r="1074" ht="16.9" customHeight="1" spans="1:2">
      <c r="A1074" s="4" t="s">
        <v>1929</v>
      </c>
      <c r="B1074" s="193">
        <v>0</v>
      </c>
    </row>
    <row r="1075" ht="16.9" customHeight="1" spans="1:2">
      <c r="A1075" s="4" t="s">
        <v>1931</v>
      </c>
      <c r="B1075" s="193">
        <v>1338</v>
      </c>
    </row>
    <row r="1076" ht="16.9" customHeight="1" spans="1:2">
      <c r="A1076" s="4" t="s">
        <v>1933</v>
      </c>
      <c r="B1076" s="193">
        <v>16838</v>
      </c>
    </row>
    <row r="1077" ht="16.9" customHeight="1" spans="1:2">
      <c r="A1077" s="4" t="s">
        <v>1935</v>
      </c>
      <c r="B1077" s="193">
        <v>0</v>
      </c>
    </row>
    <row r="1078" ht="16.9" customHeight="1" spans="1:2">
      <c r="A1078" s="4" t="s">
        <v>1937</v>
      </c>
      <c r="B1078" s="193">
        <v>16838</v>
      </c>
    </row>
    <row r="1079" ht="16.9" customHeight="1" spans="1:2">
      <c r="A1079" s="4" t="s">
        <v>1939</v>
      </c>
      <c r="B1079" s="193">
        <v>286505</v>
      </c>
    </row>
    <row r="1080" ht="16.9" customHeight="1" spans="1:2">
      <c r="A1080" s="4" t="s">
        <v>1941</v>
      </c>
      <c r="B1080" s="193">
        <v>30279</v>
      </c>
    </row>
    <row r="1081" ht="16.9" customHeight="1" spans="1:2">
      <c r="A1081" s="4" t="s">
        <v>141</v>
      </c>
      <c r="B1081" s="193">
        <v>423</v>
      </c>
    </row>
    <row r="1082" ht="16.9" customHeight="1" spans="1:2">
      <c r="A1082" s="4" t="s">
        <v>143</v>
      </c>
      <c r="B1082" s="193">
        <v>61</v>
      </c>
    </row>
    <row r="1083" ht="16.9" customHeight="1" spans="1:2">
      <c r="A1083" s="4" t="s">
        <v>145</v>
      </c>
      <c r="B1083" s="193">
        <v>0</v>
      </c>
    </row>
    <row r="1084" ht="16.9" customHeight="1" spans="1:2">
      <c r="A1084" s="4" t="s">
        <v>1946</v>
      </c>
      <c r="B1084" s="193">
        <v>2024</v>
      </c>
    </row>
    <row r="1085" ht="16.9" customHeight="1" spans="1:2">
      <c r="A1085" s="4" t="s">
        <v>1948</v>
      </c>
      <c r="B1085" s="193">
        <v>0</v>
      </c>
    </row>
    <row r="1086" ht="16.9" customHeight="1" spans="1:2">
      <c r="A1086" s="4" t="s">
        <v>1950</v>
      </c>
      <c r="B1086" s="193">
        <v>0</v>
      </c>
    </row>
    <row r="1087" ht="16.9" customHeight="1" spans="1:2">
      <c r="A1087" s="4" t="s">
        <v>1952</v>
      </c>
      <c r="B1087" s="193">
        <v>10823</v>
      </c>
    </row>
    <row r="1088" ht="16.9" customHeight="1" spans="1:2">
      <c r="A1088" s="4" t="s">
        <v>1954</v>
      </c>
      <c r="B1088" s="193">
        <v>0</v>
      </c>
    </row>
    <row r="1089" ht="16.9" customHeight="1" spans="1:2">
      <c r="A1089" s="4" t="s">
        <v>1956</v>
      </c>
      <c r="B1089" s="193">
        <v>16948</v>
      </c>
    </row>
    <row r="1090" ht="16.9" customHeight="1" spans="1:2">
      <c r="A1090" s="4" t="s">
        <v>1958</v>
      </c>
      <c r="B1090" s="193">
        <v>10937</v>
      </c>
    </row>
    <row r="1091" ht="16.9" customHeight="1" spans="1:2">
      <c r="A1091" s="4" t="s">
        <v>141</v>
      </c>
      <c r="B1091" s="193">
        <v>1156</v>
      </c>
    </row>
    <row r="1092" ht="16.9" customHeight="1" spans="1:2">
      <c r="A1092" s="4" t="s">
        <v>143</v>
      </c>
      <c r="B1092" s="193">
        <v>0</v>
      </c>
    </row>
    <row r="1093" ht="16.9" customHeight="1" spans="1:2">
      <c r="A1093" s="4" t="s">
        <v>145</v>
      </c>
      <c r="B1093" s="193">
        <v>74</v>
      </c>
    </row>
    <row r="1094" ht="16.9" customHeight="1" spans="1:2">
      <c r="A1094" s="4" t="s">
        <v>1963</v>
      </c>
      <c r="B1094" s="193">
        <v>110</v>
      </c>
    </row>
    <row r="1095" ht="16.9" customHeight="1" spans="1:2">
      <c r="A1095" s="4" t="s">
        <v>1965</v>
      </c>
      <c r="B1095" s="193">
        <v>0</v>
      </c>
    </row>
    <row r="1096" ht="16.9" customHeight="1" spans="1:2">
      <c r="A1096" s="4" t="s">
        <v>1967</v>
      </c>
      <c r="B1096" s="193">
        <v>0</v>
      </c>
    </row>
    <row r="1097" ht="16.9" customHeight="1" spans="1:2">
      <c r="A1097" s="4" t="s">
        <v>1969</v>
      </c>
      <c r="B1097" s="193">
        <v>640</v>
      </c>
    </row>
    <row r="1098" ht="16.9" customHeight="1" spans="1:2">
      <c r="A1098" s="4" t="s">
        <v>1971</v>
      </c>
      <c r="B1098" s="193">
        <v>0</v>
      </c>
    </row>
    <row r="1099" ht="16.9" customHeight="1" spans="1:2">
      <c r="A1099" s="4" t="s">
        <v>1973</v>
      </c>
      <c r="B1099" s="193">
        <v>0</v>
      </c>
    </row>
    <row r="1100" ht="16.9" customHeight="1" spans="1:2">
      <c r="A1100" s="4" t="s">
        <v>1975</v>
      </c>
      <c r="B1100" s="193">
        <v>0</v>
      </c>
    </row>
    <row r="1101" ht="16.9" customHeight="1" spans="1:2">
      <c r="A1101" s="4" t="s">
        <v>1977</v>
      </c>
      <c r="B1101" s="193">
        <v>0</v>
      </c>
    </row>
    <row r="1102" ht="16.9" customHeight="1" spans="1:2">
      <c r="A1102" s="4" t="s">
        <v>1979</v>
      </c>
      <c r="B1102" s="193">
        <v>0</v>
      </c>
    </row>
    <row r="1103" ht="16.9" customHeight="1" spans="1:2">
      <c r="A1103" s="4" t="s">
        <v>1981</v>
      </c>
      <c r="B1103" s="193">
        <v>0</v>
      </c>
    </row>
    <row r="1104" ht="16.9" customHeight="1" spans="1:2">
      <c r="A1104" s="4" t="s">
        <v>1983</v>
      </c>
      <c r="B1104" s="193">
        <v>0</v>
      </c>
    </row>
    <row r="1105" ht="16.9" customHeight="1" spans="1:2">
      <c r="A1105" s="4" t="s">
        <v>1985</v>
      </c>
      <c r="B1105" s="193">
        <v>8957</v>
      </c>
    </row>
    <row r="1106" ht="16.9" customHeight="1" spans="1:2">
      <c r="A1106" s="4" t="s">
        <v>1987</v>
      </c>
      <c r="B1106" s="193">
        <v>90</v>
      </c>
    </row>
    <row r="1107" ht="16.9" customHeight="1" spans="1:2">
      <c r="A1107" s="4" t="s">
        <v>141</v>
      </c>
      <c r="B1107" s="193">
        <v>60</v>
      </c>
    </row>
    <row r="1108" ht="16.9" customHeight="1" spans="1:2">
      <c r="A1108" s="4" t="s">
        <v>143</v>
      </c>
      <c r="B1108" s="193">
        <v>0</v>
      </c>
    </row>
    <row r="1109" ht="16.9" customHeight="1" spans="1:2">
      <c r="A1109" s="4" t="s">
        <v>145</v>
      </c>
      <c r="B1109" s="193">
        <v>30</v>
      </c>
    </row>
    <row r="1110" ht="16.9" customHeight="1" spans="1:2">
      <c r="A1110" s="4" t="s">
        <v>1992</v>
      </c>
      <c r="B1110" s="193">
        <v>0</v>
      </c>
    </row>
    <row r="1111" ht="16.9" customHeight="1" spans="1:2">
      <c r="A1111" s="4" t="s">
        <v>1994</v>
      </c>
      <c r="B1111" s="193">
        <v>13730</v>
      </c>
    </row>
    <row r="1112" ht="16.9" customHeight="1" spans="1:2">
      <c r="A1112" s="4" t="s">
        <v>141</v>
      </c>
      <c r="B1112" s="193">
        <v>3067</v>
      </c>
    </row>
    <row r="1113" ht="16.9" customHeight="1" spans="1:2">
      <c r="A1113" s="4" t="s">
        <v>143</v>
      </c>
      <c r="B1113" s="193">
        <v>55</v>
      </c>
    </row>
    <row r="1114" ht="16.9" customHeight="1" spans="1:2">
      <c r="A1114" s="4" t="s">
        <v>145</v>
      </c>
      <c r="B1114" s="193">
        <v>223</v>
      </c>
    </row>
    <row r="1115" ht="16.9" customHeight="1" spans="1:2">
      <c r="A1115" s="4" t="s">
        <v>1999</v>
      </c>
      <c r="B1115" s="193">
        <v>0</v>
      </c>
    </row>
    <row r="1116" ht="16.9" customHeight="1" spans="1:2">
      <c r="A1116" s="4" t="s">
        <v>2001</v>
      </c>
      <c r="B1116" s="193">
        <v>0</v>
      </c>
    </row>
    <row r="1117" ht="16.9" customHeight="1" spans="1:2">
      <c r="A1117" s="4" t="s">
        <v>2003</v>
      </c>
      <c r="B1117" s="193">
        <v>1392</v>
      </c>
    </row>
    <row r="1118" ht="16.9" customHeight="1" spans="1:2">
      <c r="A1118" s="4" t="s">
        <v>2005</v>
      </c>
      <c r="B1118" s="193">
        <v>198</v>
      </c>
    </row>
    <row r="1119" ht="16.9" customHeight="1" spans="1:2">
      <c r="A1119" s="4" t="s">
        <v>2007</v>
      </c>
      <c r="B1119" s="193">
        <v>0</v>
      </c>
    </row>
    <row r="1120" ht="16.9" customHeight="1" spans="1:2">
      <c r="A1120" s="4" t="s">
        <v>2009</v>
      </c>
      <c r="B1120" s="193">
        <v>5262</v>
      </c>
    </row>
    <row r="1121" ht="16.9" customHeight="1" spans="1:2">
      <c r="A1121" s="4" t="s">
        <v>2011</v>
      </c>
      <c r="B1121" s="193">
        <v>2926</v>
      </c>
    </row>
    <row r="1122" ht="16.9" customHeight="1" spans="1:2">
      <c r="A1122" s="4" t="s">
        <v>1882</v>
      </c>
      <c r="B1122" s="193">
        <v>0</v>
      </c>
    </row>
    <row r="1123" ht="16.9" customHeight="1" spans="1:2">
      <c r="A1123" s="4" t="s">
        <v>2014</v>
      </c>
      <c r="B1123" s="193">
        <v>0</v>
      </c>
    </row>
    <row r="1124" ht="16.9" customHeight="1" spans="1:2">
      <c r="A1124" s="4" t="s">
        <v>2016</v>
      </c>
      <c r="B1124" s="193">
        <v>607</v>
      </c>
    </row>
    <row r="1125" ht="16.9" customHeight="1" spans="1:2">
      <c r="A1125" s="4" t="s">
        <v>2018</v>
      </c>
      <c r="B1125" s="193">
        <v>6433</v>
      </c>
    </row>
    <row r="1126" ht="16.9" customHeight="1" spans="1:2">
      <c r="A1126" s="4" t="s">
        <v>141</v>
      </c>
      <c r="B1126" s="193">
        <v>1122</v>
      </c>
    </row>
    <row r="1127" ht="16.9" customHeight="1" spans="1:2">
      <c r="A1127" s="4" t="s">
        <v>143</v>
      </c>
      <c r="B1127" s="193">
        <v>0</v>
      </c>
    </row>
    <row r="1128" ht="16.9" customHeight="1" spans="1:2">
      <c r="A1128" s="4" t="s">
        <v>145</v>
      </c>
      <c r="B1128" s="193">
        <v>0</v>
      </c>
    </row>
    <row r="1129" ht="16.9" customHeight="1" spans="1:2">
      <c r="A1129" s="4" t="s">
        <v>3761</v>
      </c>
      <c r="B1129" s="193">
        <v>0</v>
      </c>
    </row>
    <row r="1130" ht="16.9" customHeight="1" spans="1:2">
      <c r="A1130" s="4" t="s">
        <v>2023</v>
      </c>
      <c r="B1130" s="193">
        <v>3232</v>
      </c>
    </row>
    <row r="1131" ht="16.9" customHeight="1" spans="1:2">
      <c r="A1131" s="4" t="s">
        <v>2025</v>
      </c>
      <c r="B1131" s="193">
        <v>456</v>
      </c>
    </row>
    <row r="1132" ht="16.9" customHeight="1" spans="1:2">
      <c r="A1132" s="4" t="s">
        <v>2027</v>
      </c>
      <c r="B1132" s="193">
        <v>1466</v>
      </c>
    </row>
    <row r="1133" ht="16.9" customHeight="1" spans="1:2">
      <c r="A1133" s="4" t="s">
        <v>2029</v>
      </c>
      <c r="B1133" s="193">
        <v>157</v>
      </c>
    </row>
    <row r="1134" ht="16.9" customHeight="1" spans="1:2">
      <c r="A1134" s="4" t="s">
        <v>2031</v>
      </c>
      <c r="B1134" s="193">
        <v>2177</v>
      </c>
    </row>
    <row r="1135" ht="16.9" customHeight="1" spans="1:2">
      <c r="A1135" s="4" t="s">
        <v>141</v>
      </c>
      <c r="B1135" s="193">
        <v>2156</v>
      </c>
    </row>
    <row r="1136" ht="16.9" customHeight="1" spans="1:2">
      <c r="A1136" s="4" t="s">
        <v>143</v>
      </c>
      <c r="B1136" s="193">
        <v>0</v>
      </c>
    </row>
    <row r="1137" ht="16.9" customHeight="1" spans="1:2">
      <c r="A1137" s="4" t="s">
        <v>145</v>
      </c>
      <c r="B1137" s="193">
        <v>0</v>
      </c>
    </row>
    <row r="1138" ht="16.9" customHeight="1" spans="1:2">
      <c r="A1138" s="4" t="s">
        <v>2036</v>
      </c>
      <c r="B1138" s="193">
        <v>0</v>
      </c>
    </row>
    <row r="1139" ht="16.9" customHeight="1" spans="1:2">
      <c r="A1139" s="4" t="s">
        <v>3762</v>
      </c>
      <c r="B1139" s="193">
        <v>0</v>
      </c>
    </row>
    <row r="1140" ht="16.9" customHeight="1" spans="1:2">
      <c r="A1140" s="4" t="s">
        <v>2038</v>
      </c>
      <c r="B1140" s="193">
        <v>21</v>
      </c>
    </row>
    <row r="1141" ht="16.9" customHeight="1" spans="1:2">
      <c r="A1141" s="4" t="s">
        <v>2040</v>
      </c>
      <c r="B1141" s="193">
        <v>161413</v>
      </c>
    </row>
    <row r="1142" ht="16.9" customHeight="1" spans="1:2">
      <c r="A1142" s="4" t="s">
        <v>141</v>
      </c>
      <c r="B1142" s="193">
        <v>0</v>
      </c>
    </row>
    <row r="1143" ht="16.9" customHeight="1" spans="1:2">
      <c r="A1143" s="4" t="s">
        <v>143</v>
      </c>
      <c r="B1143" s="193">
        <v>0</v>
      </c>
    </row>
    <row r="1144" ht="16.9" customHeight="1" spans="1:2">
      <c r="A1144" s="4" t="s">
        <v>145</v>
      </c>
      <c r="B1144" s="193">
        <v>0</v>
      </c>
    </row>
    <row r="1145" ht="16.9" customHeight="1" spans="1:2">
      <c r="A1145" s="4" t="s">
        <v>2045</v>
      </c>
      <c r="B1145" s="193">
        <v>0</v>
      </c>
    </row>
    <row r="1146" ht="16.9" customHeight="1" spans="1:2">
      <c r="A1146" s="4" t="s">
        <v>2047</v>
      </c>
      <c r="B1146" s="193">
        <v>111204</v>
      </c>
    </row>
    <row r="1147" ht="16.9" customHeight="1" spans="1:2">
      <c r="A1147" s="4" t="s">
        <v>2049</v>
      </c>
      <c r="B1147" s="193">
        <v>50209</v>
      </c>
    </row>
    <row r="1148" ht="16.9" customHeight="1" spans="1:2">
      <c r="A1148" s="4" t="s">
        <v>2051</v>
      </c>
      <c r="B1148" s="193">
        <v>61446</v>
      </c>
    </row>
    <row r="1149" ht="16.9" customHeight="1" spans="1:2">
      <c r="A1149" s="4" t="s">
        <v>2053</v>
      </c>
      <c r="B1149" s="193">
        <v>0</v>
      </c>
    </row>
    <row r="1150" ht="16.9" customHeight="1" spans="1:2">
      <c r="A1150" s="4" t="s">
        <v>2055</v>
      </c>
      <c r="B1150" s="193">
        <v>3900</v>
      </c>
    </row>
    <row r="1151" ht="16.9" customHeight="1" spans="1:2">
      <c r="A1151" s="4" t="s">
        <v>2057</v>
      </c>
      <c r="B1151" s="193">
        <v>3644</v>
      </c>
    </row>
    <row r="1152" ht="16.9" customHeight="1" spans="1:2">
      <c r="A1152" s="4" t="s">
        <v>2059</v>
      </c>
      <c r="B1152" s="193">
        <v>0</v>
      </c>
    </row>
    <row r="1153" ht="16.9" customHeight="1" spans="1:2">
      <c r="A1153" s="4" t="s">
        <v>2061</v>
      </c>
      <c r="B1153" s="193">
        <v>0</v>
      </c>
    </row>
    <row r="1154" ht="16.9" customHeight="1" spans="1:2">
      <c r="A1154" s="4" t="s">
        <v>2063</v>
      </c>
      <c r="B1154" s="193">
        <v>53902</v>
      </c>
    </row>
    <row r="1155" ht="16.9" customHeight="1" spans="1:2">
      <c r="A1155" s="4" t="s">
        <v>2065</v>
      </c>
      <c r="B1155" s="193">
        <v>52079</v>
      </c>
    </row>
    <row r="1156" ht="16.9" customHeight="1" spans="1:2">
      <c r="A1156" s="4" t="s">
        <v>2067</v>
      </c>
      <c r="B1156" s="193">
        <v>28693</v>
      </c>
    </row>
    <row r="1157" ht="16.9" customHeight="1" spans="1:2">
      <c r="A1157" s="4" t="s">
        <v>141</v>
      </c>
      <c r="B1157" s="193">
        <v>605</v>
      </c>
    </row>
    <row r="1158" ht="16.9" customHeight="1" spans="1:2">
      <c r="A1158" s="4" t="s">
        <v>143</v>
      </c>
      <c r="B1158" s="193">
        <v>0</v>
      </c>
    </row>
    <row r="1159" ht="16.9" customHeight="1" spans="1:2">
      <c r="A1159" s="4" t="s">
        <v>145</v>
      </c>
      <c r="B1159" s="193">
        <v>0</v>
      </c>
    </row>
    <row r="1160" ht="16.9" customHeight="1" spans="1:2">
      <c r="A1160" s="4" t="s">
        <v>2072</v>
      </c>
      <c r="B1160" s="193">
        <v>0</v>
      </c>
    </row>
    <row r="1161" ht="16.9" customHeight="1" spans="1:2">
      <c r="A1161" s="4" t="s">
        <v>2074</v>
      </c>
      <c r="B1161" s="193">
        <v>0</v>
      </c>
    </row>
    <row r="1162" ht="16.9" customHeight="1" spans="1:2">
      <c r="A1162" s="4" t="s">
        <v>2076</v>
      </c>
      <c r="B1162" s="193">
        <v>0</v>
      </c>
    </row>
    <row r="1163" ht="16.9" customHeight="1" spans="1:2">
      <c r="A1163" s="4" t="s">
        <v>2078</v>
      </c>
      <c r="B1163" s="193">
        <v>0</v>
      </c>
    </row>
    <row r="1164" ht="16.9" customHeight="1" spans="1:2">
      <c r="A1164" s="4" t="s">
        <v>160</v>
      </c>
      <c r="B1164" s="193">
        <v>-3</v>
      </c>
    </row>
    <row r="1165" ht="16.9" customHeight="1" spans="1:2">
      <c r="A1165" s="4" t="s">
        <v>2081</v>
      </c>
      <c r="B1165" s="193">
        <v>28091</v>
      </c>
    </row>
    <row r="1166" ht="16.9" customHeight="1" spans="1:2">
      <c r="A1166" s="4" t="s">
        <v>2083</v>
      </c>
      <c r="B1166" s="193">
        <v>9989</v>
      </c>
    </row>
    <row r="1167" ht="16.9" customHeight="1" spans="1:2">
      <c r="A1167" s="4" t="s">
        <v>141</v>
      </c>
      <c r="B1167" s="193">
        <v>981</v>
      </c>
    </row>
    <row r="1168" ht="16.9" customHeight="1" spans="1:2">
      <c r="A1168" s="4" t="s">
        <v>143</v>
      </c>
      <c r="B1168" s="193">
        <v>0</v>
      </c>
    </row>
    <row r="1169" ht="16.9" customHeight="1" spans="1:2">
      <c r="A1169" s="4" t="s">
        <v>145</v>
      </c>
      <c r="B1169" s="193">
        <v>41</v>
      </c>
    </row>
    <row r="1170" ht="16.9" customHeight="1" spans="1:2">
      <c r="A1170" s="4" t="s">
        <v>2088</v>
      </c>
      <c r="B1170" s="193">
        <v>4191</v>
      </c>
    </row>
    <row r="1171" ht="16.9" customHeight="1" spans="1:2">
      <c r="A1171" s="4" t="s">
        <v>2090</v>
      </c>
      <c r="B1171" s="193">
        <v>0</v>
      </c>
    </row>
    <row r="1172" ht="16.9" customHeight="1" spans="1:2">
      <c r="A1172" s="4" t="s">
        <v>2092</v>
      </c>
      <c r="B1172" s="193">
        <v>4776</v>
      </c>
    </row>
    <row r="1173" ht="16.9" customHeight="1" spans="1:2">
      <c r="A1173" s="4" t="s">
        <v>2094</v>
      </c>
      <c r="B1173" s="193">
        <v>12586</v>
      </c>
    </row>
    <row r="1174" ht="16.9" customHeight="1" spans="1:2">
      <c r="A1174" s="4" t="s">
        <v>141</v>
      </c>
      <c r="B1174" s="193">
        <v>0</v>
      </c>
    </row>
    <row r="1175" ht="16.9" customHeight="1" spans="1:2">
      <c r="A1175" s="4" t="s">
        <v>143</v>
      </c>
      <c r="B1175" s="193">
        <v>0</v>
      </c>
    </row>
    <row r="1176" ht="16.9" customHeight="1" spans="1:2">
      <c r="A1176" s="4" t="s">
        <v>145</v>
      </c>
      <c r="B1176" s="193">
        <v>0</v>
      </c>
    </row>
    <row r="1177" ht="16.9" customHeight="1" spans="1:2">
      <c r="A1177" s="4" t="s">
        <v>2099</v>
      </c>
      <c r="B1177" s="193">
        <v>0</v>
      </c>
    </row>
    <row r="1178" ht="16.9" customHeight="1" spans="1:2">
      <c r="A1178" s="4" t="s">
        <v>2101</v>
      </c>
      <c r="B1178" s="193">
        <v>12586</v>
      </c>
    </row>
    <row r="1179" ht="16.9" customHeight="1" spans="1:2">
      <c r="A1179" s="4" t="s">
        <v>2103</v>
      </c>
      <c r="B1179" s="193">
        <v>811</v>
      </c>
    </row>
    <row r="1180" ht="16.9" customHeight="1" spans="1:2">
      <c r="A1180" s="4" t="s">
        <v>2105</v>
      </c>
      <c r="B1180" s="193">
        <v>580</v>
      </c>
    </row>
    <row r="1181" ht="16.9" customHeight="1" spans="1:2">
      <c r="A1181" s="4" t="s">
        <v>2107</v>
      </c>
      <c r="B1181" s="193">
        <v>231</v>
      </c>
    </row>
    <row r="1182" ht="16.9" customHeight="1" spans="1:2">
      <c r="A1182" s="4" t="s">
        <v>2109</v>
      </c>
      <c r="B1182" s="193">
        <v>1264</v>
      </c>
    </row>
    <row r="1183" ht="16.9" customHeight="1" spans="1:2">
      <c r="A1183" s="4" t="s">
        <v>2110</v>
      </c>
      <c r="B1183" s="193">
        <v>0</v>
      </c>
    </row>
    <row r="1184" ht="16.9" customHeight="1" spans="1:2">
      <c r="A1184" s="4" t="s">
        <v>141</v>
      </c>
      <c r="B1184" s="193">
        <v>0</v>
      </c>
    </row>
    <row r="1185" ht="16.9" customHeight="1" spans="1:2">
      <c r="A1185" s="4" t="s">
        <v>143</v>
      </c>
      <c r="B1185" s="193">
        <v>0</v>
      </c>
    </row>
    <row r="1186" ht="16.9" customHeight="1" spans="1:2">
      <c r="A1186" s="4" t="s">
        <v>145</v>
      </c>
      <c r="B1186" s="193">
        <v>0</v>
      </c>
    </row>
    <row r="1187" ht="16.9" customHeight="1" spans="1:2">
      <c r="A1187" s="4" t="s">
        <v>3763</v>
      </c>
      <c r="B1187" s="193">
        <v>0</v>
      </c>
    </row>
    <row r="1188" ht="16.9" customHeight="1" spans="1:2">
      <c r="A1188" s="4" t="s">
        <v>160</v>
      </c>
      <c r="B1188" s="193">
        <v>0</v>
      </c>
    </row>
    <row r="1189" ht="16.9" customHeight="1" spans="1:2">
      <c r="A1189" s="4" t="s">
        <v>3764</v>
      </c>
      <c r="B1189" s="193">
        <v>0</v>
      </c>
    </row>
    <row r="1190" ht="16.9" customHeight="1" spans="1:2">
      <c r="A1190" s="4" t="s">
        <v>3765</v>
      </c>
      <c r="B1190" s="193">
        <v>50</v>
      </c>
    </row>
    <row r="1191" ht="16.9" customHeight="1" spans="1:2">
      <c r="A1191" s="4" t="s">
        <v>3766</v>
      </c>
      <c r="B1191" s="193">
        <v>0</v>
      </c>
    </row>
    <row r="1192" ht="16.9" customHeight="1" spans="1:2">
      <c r="A1192" s="4" t="s">
        <v>3767</v>
      </c>
      <c r="B1192" s="193">
        <v>0</v>
      </c>
    </row>
    <row r="1193" ht="16.9" customHeight="1" spans="1:2">
      <c r="A1193" s="4" t="s">
        <v>3768</v>
      </c>
      <c r="B1193" s="193">
        <v>0</v>
      </c>
    </row>
    <row r="1194" ht="16.9" customHeight="1" spans="1:2">
      <c r="A1194" s="4" t="s">
        <v>3769</v>
      </c>
      <c r="B1194" s="193">
        <v>0</v>
      </c>
    </row>
    <row r="1195" ht="16.9" customHeight="1" spans="1:2">
      <c r="A1195" s="4" t="s">
        <v>3770</v>
      </c>
      <c r="B1195" s="193">
        <v>50</v>
      </c>
    </row>
    <row r="1196" ht="16.9" customHeight="1" spans="1:2">
      <c r="A1196" s="4" t="s">
        <v>3771</v>
      </c>
      <c r="B1196" s="193">
        <v>0</v>
      </c>
    </row>
    <row r="1197" ht="16.9" customHeight="1" spans="1:2">
      <c r="A1197" s="4" t="s">
        <v>3772</v>
      </c>
      <c r="B1197" s="193">
        <v>0</v>
      </c>
    </row>
    <row r="1198" ht="16.9" customHeight="1" spans="1:2">
      <c r="A1198" s="4" t="s">
        <v>3773</v>
      </c>
      <c r="B1198" s="193">
        <v>0</v>
      </c>
    </row>
    <row r="1199" ht="16.9" customHeight="1" spans="1:2">
      <c r="A1199" s="4" t="s">
        <v>3774</v>
      </c>
      <c r="B1199" s="193">
        <v>0</v>
      </c>
    </row>
    <row r="1200" ht="16.9" customHeight="1" spans="1:2">
      <c r="A1200" s="4" t="s">
        <v>2111</v>
      </c>
      <c r="B1200" s="193">
        <v>0</v>
      </c>
    </row>
    <row r="1201" ht="16.9" customHeight="1" spans="1:2">
      <c r="A1201" s="4" t="s">
        <v>3775</v>
      </c>
      <c r="B1201" s="193">
        <v>0</v>
      </c>
    </row>
    <row r="1202" ht="16.9" customHeight="1" spans="1:2">
      <c r="A1202" s="4" t="s">
        <v>3776</v>
      </c>
      <c r="B1202" s="193">
        <v>0</v>
      </c>
    </row>
    <row r="1203" ht="16.9" customHeight="1" spans="1:2">
      <c r="A1203" s="4" t="s">
        <v>3777</v>
      </c>
      <c r="B1203" s="193">
        <v>0</v>
      </c>
    </row>
    <row r="1204" ht="16.9" customHeight="1" spans="1:2">
      <c r="A1204" s="4" t="s">
        <v>3778</v>
      </c>
      <c r="B1204" s="193">
        <v>0</v>
      </c>
    </row>
    <row r="1205" ht="16.9" customHeight="1" spans="1:2">
      <c r="A1205" s="4" t="s">
        <v>3779</v>
      </c>
      <c r="B1205" s="193">
        <v>0</v>
      </c>
    </row>
    <row r="1206" ht="16.9" customHeight="1" spans="1:2">
      <c r="A1206" s="4" t="s">
        <v>3697</v>
      </c>
      <c r="B1206" s="193">
        <v>0</v>
      </c>
    </row>
    <row r="1207" ht="16.9" customHeight="1" spans="1:2">
      <c r="A1207" s="4" t="s">
        <v>3780</v>
      </c>
      <c r="B1207" s="193">
        <v>0</v>
      </c>
    </row>
    <row r="1208" ht="16.9" customHeight="1" spans="1:2">
      <c r="A1208" s="4" t="s">
        <v>3781</v>
      </c>
      <c r="B1208" s="193">
        <v>0</v>
      </c>
    </row>
    <row r="1209" ht="16.9" customHeight="1" spans="1:2">
      <c r="A1209" s="4" t="s">
        <v>2113</v>
      </c>
      <c r="B1209" s="193">
        <v>1214</v>
      </c>
    </row>
    <row r="1210" ht="16.9" customHeight="1" spans="1:2">
      <c r="A1210" s="4" t="s">
        <v>3782</v>
      </c>
      <c r="B1210" s="193">
        <v>1214</v>
      </c>
    </row>
    <row r="1211" ht="16.9" customHeight="1" spans="1:2">
      <c r="A1211" s="4" t="s">
        <v>2115</v>
      </c>
      <c r="B1211" s="193">
        <v>300</v>
      </c>
    </row>
    <row r="1212" ht="16.9" customHeight="1" spans="1:2">
      <c r="A1212" s="4" t="s">
        <v>2117</v>
      </c>
      <c r="B1212" s="193">
        <v>0</v>
      </c>
    </row>
    <row r="1213" ht="16.9" customHeight="1" spans="1:2">
      <c r="A1213" s="4" t="s">
        <v>2119</v>
      </c>
      <c r="B1213" s="193">
        <v>0</v>
      </c>
    </row>
    <row r="1214" ht="16.9" customHeight="1" spans="1:2">
      <c r="A1214" s="4" t="s">
        <v>2121</v>
      </c>
      <c r="B1214" s="193">
        <v>0</v>
      </c>
    </row>
    <row r="1215" ht="16.9" customHeight="1" spans="1:2">
      <c r="A1215" s="4" t="s">
        <v>2123</v>
      </c>
      <c r="B1215" s="193">
        <v>0</v>
      </c>
    </row>
    <row r="1216" ht="16.9" customHeight="1" spans="1:2">
      <c r="A1216" s="4" t="s">
        <v>2125</v>
      </c>
      <c r="B1216" s="193">
        <v>0</v>
      </c>
    </row>
    <row r="1217" ht="16.9" customHeight="1" spans="1:2">
      <c r="A1217" s="4" t="s">
        <v>1569</v>
      </c>
      <c r="B1217" s="193">
        <v>0</v>
      </c>
    </row>
    <row r="1218" ht="16.9" customHeight="1" spans="1:2">
      <c r="A1218" s="4" t="s">
        <v>2129</v>
      </c>
      <c r="B1218" s="193">
        <v>0</v>
      </c>
    </row>
    <row r="1219" ht="16.9" customHeight="1" spans="1:2">
      <c r="A1219" s="4" t="s">
        <v>2131</v>
      </c>
      <c r="B1219" s="193">
        <v>0</v>
      </c>
    </row>
    <row r="1220" ht="16.9" customHeight="1" spans="1:2">
      <c r="A1220" s="4" t="s">
        <v>2133</v>
      </c>
      <c r="B1220" s="193">
        <v>300</v>
      </c>
    </row>
    <row r="1221" ht="16.9" customHeight="1" spans="1:2">
      <c r="A1221" s="4" t="s">
        <v>2135</v>
      </c>
      <c r="B1221" s="193">
        <v>78591</v>
      </c>
    </row>
    <row r="1222" ht="16.9" customHeight="1" spans="1:2">
      <c r="A1222" s="4" t="s">
        <v>2137</v>
      </c>
      <c r="B1222" s="193">
        <v>49316</v>
      </c>
    </row>
    <row r="1223" ht="16.9" customHeight="1" spans="1:2">
      <c r="A1223" s="4" t="s">
        <v>141</v>
      </c>
      <c r="B1223" s="193">
        <v>1589</v>
      </c>
    </row>
    <row r="1224" ht="16.9" customHeight="1" spans="1:2">
      <c r="A1224" s="4" t="s">
        <v>143</v>
      </c>
      <c r="B1224" s="193">
        <v>45</v>
      </c>
    </row>
    <row r="1225" ht="16.9" customHeight="1" spans="1:2">
      <c r="A1225" s="4" t="s">
        <v>145</v>
      </c>
      <c r="B1225" s="193">
        <v>121</v>
      </c>
    </row>
    <row r="1226" ht="16.9" customHeight="1" spans="1:2">
      <c r="A1226" s="4" t="s">
        <v>2142</v>
      </c>
      <c r="B1226" s="193">
        <v>1199</v>
      </c>
    </row>
    <row r="1227" ht="16.9" customHeight="1" spans="1:2">
      <c r="A1227" s="4" t="s">
        <v>2144</v>
      </c>
      <c r="B1227" s="193">
        <v>0</v>
      </c>
    </row>
    <row r="1228" ht="16.9" customHeight="1" spans="1:2">
      <c r="A1228" s="4" t="s">
        <v>2146</v>
      </c>
      <c r="B1228" s="193">
        <v>0</v>
      </c>
    </row>
    <row r="1229" ht="16.9" customHeight="1" spans="1:2">
      <c r="A1229" s="4" t="s">
        <v>2148</v>
      </c>
      <c r="B1229" s="193">
        <v>0</v>
      </c>
    </row>
    <row r="1230" ht="16.9" customHeight="1" spans="1:2">
      <c r="A1230" s="4" t="s">
        <v>2150</v>
      </c>
      <c r="B1230" s="193">
        <v>0</v>
      </c>
    </row>
    <row r="1231" ht="16.9" customHeight="1" spans="1:2">
      <c r="A1231" s="4" t="s">
        <v>2152</v>
      </c>
      <c r="B1231" s="193">
        <v>106</v>
      </c>
    </row>
    <row r="1232" ht="16.9" customHeight="1" spans="1:2">
      <c r="A1232" s="4" t="s">
        <v>2154</v>
      </c>
      <c r="B1232" s="193">
        <v>0</v>
      </c>
    </row>
    <row r="1233" ht="16.9" customHeight="1" spans="1:2">
      <c r="A1233" s="4" t="s">
        <v>2156</v>
      </c>
      <c r="B1233" s="193">
        <v>10087</v>
      </c>
    </row>
    <row r="1234" ht="16.9" customHeight="1" spans="1:2">
      <c r="A1234" s="4" t="s">
        <v>2158</v>
      </c>
      <c r="B1234" s="193">
        <v>25000</v>
      </c>
    </row>
    <row r="1235" ht="16.9" customHeight="1" spans="1:2">
      <c r="A1235" s="4" t="s">
        <v>2160</v>
      </c>
      <c r="B1235" s="193">
        <v>-222</v>
      </c>
    </row>
    <row r="1236" ht="16.9" customHeight="1" spans="1:2">
      <c r="A1236" s="4" t="s">
        <v>2162</v>
      </c>
      <c r="B1236" s="193">
        <v>0</v>
      </c>
    </row>
    <row r="1237" ht="16.9" customHeight="1" spans="1:2">
      <c r="A1237" s="4" t="s">
        <v>2164</v>
      </c>
      <c r="B1237" s="193">
        <v>0</v>
      </c>
    </row>
    <row r="1238" ht="16.9" customHeight="1" spans="1:2">
      <c r="A1238" s="4" t="s">
        <v>2166</v>
      </c>
      <c r="B1238" s="193">
        <v>-724</v>
      </c>
    </row>
    <row r="1239" ht="16.9" customHeight="1" spans="1:2">
      <c r="A1239" s="4" t="s">
        <v>2168</v>
      </c>
      <c r="B1239" s="193">
        <v>5493</v>
      </c>
    </row>
    <row r="1240" ht="16.9" customHeight="1" spans="1:2">
      <c r="A1240" s="4" t="s">
        <v>2170</v>
      </c>
      <c r="B1240" s="193">
        <v>4928</v>
      </c>
    </row>
    <row r="1241" ht="16.9" customHeight="1" spans="1:2">
      <c r="A1241" s="4" t="s">
        <v>160</v>
      </c>
      <c r="B1241" s="193">
        <v>2245</v>
      </c>
    </row>
    <row r="1242" ht="16.9" customHeight="1" spans="1:2">
      <c r="A1242" s="4" t="s">
        <v>2173</v>
      </c>
      <c r="B1242" s="193">
        <v>-551</v>
      </c>
    </row>
    <row r="1243" ht="16.9" customHeight="1" spans="1:2">
      <c r="A1243" s="4" t="s">
        <v>2175</v>
      </c>
      <c r="B1243" s="193">
        <v>0</v>
      </c>
    </row>
    <row r="1244" ht="16.9" customHeight="1" spans="1:2">
      <c r="A1244" s="4" t="s">
        <v>141</v>
      </c>
      <c r="B1244" s="193">
        <v>0</v>
      </c>
    </row>
    <row r="1245" ht="16.9" customHeight="1" spans="1:2">
      <c r="A1245" s="4" t="s">
        <v>143</v>
      </c>
      <c r="B1245" s="193">
        <v>0</v>
      </c>
    </row>
    <row r="1246" ht="16.9" customHeight="1" spans="1:2">
      <c r="A1246" s="4" t="s">
        <v>145</v>
      </c>
      <c r="B1246" s="193">
        <v>0</v>
      </c>
    </row>
    <row r="1247" ht="16.9" customHeight="1" spans="1:2">
      <c r="A1247" s="4" t="s">
        <v>2180</v>
      </c>
      <c r="B1247" s="193">
        <v>0</v>
      </c>
    </row>
    <row r="1248" ht="16.9" customHeight="1" spans="1:2">
      <c r="A1248" s="4" t="s">
        <v>2182</v>
      </c>
      <c r="B1248" s="193">
        <v>0</v>
      </c>
    </row>
    <row r="1249" ht="16.9" customHeight="1" spans="1:2">
      <c r="A1249" s="4" t="s">
        <v>2184</v>
      </c>
      <c r="B1249" s="193">
        <v>0</v>
      </c>
    </row>
    <row r="1250" ht="16.9" customHeight="1" spans="1:2">
      <c r="A1250" s="4" t="s">
        <v>2186</v>
      </c>
      <c r="B1250" s="193">
        <v>0</v>
      </c>
    </row>
    <row r="1251" ht="16.9" customHeight="1" spans="1:2">
      <c r="A1251" s="4" t="s">
        <v>2188</v>
      </c>
      <c r="B1251" s="193">
        <v>0</v>
      </c>
    </row>
    <row r="1252" ht="16.9" customHeight="1" spans="1:2">
      <c r="A1252" s="4" t="s">
        <v>2190</v>
      </c>
      <c r="B1252" s="193">
        <v>0</v>
      </c>
    </row>
    <row r="1253" ht="16.9" customHeight="1" spans="1:2">
      <c r="A1253" s="4" t="s">
        <v>2192</v>
      </c>
      <c r="B1253" s="193">
        <v>0</v>
      </c>
    </row>
    <row r="1254" ht="16.9" customHeight="1" spans="1:2">
      <c r="A1254" s="4" t="s">
        <v>2194</v>
      </c>
      <c r="B1254" s="193">
        <v>0</v>
      </c>
    </row>
    <row r="1255" ht="16.9" customHeight="1" spans="1:2">
      <c r="A1255" s="4" t="s">
        <v>2196</v>
      </c>
      <c r="B1255" s="193">
        <v>0</v>
      </c>
    </row>
    <row r="1256" ht="16.9" customHeight="1" spans="1:2">
      <c r="A1256" s="4" t="s">
        <v>2198</v>
      </c>
      <c r="B1256" s="193">
        <v>0</v>
      </c>
    </row>
    <row r="1257" ht="16.9" customHeight="1" spans="1:2">
      <c r="A1257" s="4" t="s">
        <v>2200</v>
      </c>
      <c r="B1257" s="193">
        <v>0</v>
      </c>
    </row>
    <row r="1258" ht="16.9" customHeight="1" spans="1:2">
      <c r="A1258" s="4" t="s">
        <v>2202</v>
      </c>
      <c r="B1258" s="193">
        <v>0</v>
      </c>
    </row>
    <row r="1259" ht="16.9" customHeight="1" spans="1:2">
      <c r="A1259" s="4" t="s">
        <v>2204</v>
      </c>
      <c r="B1259" s="193">
        <v>0</v>
      </c>
    </row>
    <row r="1260" ht="16.9" customHeight="1" spans="1:2">
      <c r="A1260" s="4" t="s">
        <v>2206</v>
      </c>
      <c r="B1260" s="193">
        <v>0</v>
      </c>
    </row>
    <row r="1261" ht="16.9" customHeight="1" spans="1:2">
      <c r="A1261" s="4" t="s">
        <v>160</v>
      </c>
      <c r="B1261" s="193">
        <v>0</v>
      </c>
    </row>
    <row r="1262" ht="16.9" customHeight="1" spans="1:2">
      <c r="A1262" s="4" t="s">
        <v>2209</v>
      </c>
      <c r="B1262" s="193">
        <v>0</v>
      </c>
    </row>
    <row r="1263" ht="16.9" customHeight="1" spans="1:2">
      <c r="A1263" s="4" t="s">
        <v>2211</v>
      </c>
      <c r="B1263" s="193">
        <v>10501</v>
      </c>
    </row>
    <row r="1264" ht="16.9" customHeight="1" spans="1:2">
      <c r="A1264" s="4" t="s">
        <v>141</v>
      </c>
      <c r="B1264" s="193">
        <v>361</v>
      </c>
    </row>
    <row r="1265" ht="16.9" customHeight="1" spans="1:2">
      <c r="A1265" s="4" t="s">
        <v>143</v>
      </c>
      <c r="B1265" s="193">
        <v>0</v>
      </c>
    </row>
    <row r="1266" ht="16.9" customHeight="1" spans="1:2">
      <c r="A1266" s="4" t="s">
        <v>145</v>
      </c>
      <c r="B1266" s="193">
        <v>37</v>
      </c>
    </row>
    <row r="1267" ht="16.9" customHeight="1" spans="1:2">
      <c r="A1267" s="4" t="s">
        <v>2216</v>
      </c>
      <c r="B1267" s="193">
        <v>2128</v>
      </c>
    </row>
    <row r="1268" ht="16.9" customHeight="1" spans="1:2">
      <c r="A1268" s="4" t="s">
        <v>2218</v>
      </c>
      <c r="B1268" s="193">
        <v>0</v>
      </c>
    </row>
    <row r="1269" ht="16.9" customHeight="1" spans="1:2">
      <c r="A1269" s="4" t="s">
        <v>2220</v>
      </c>
      <c r="B1269" s="193">
        <v>-50</v>
      </c>
    </row>
    <row r="1270" ht="16.9" customHeight="1" spans="1:2">
      <c r="A1270" s="4" t="s">
        <v>160</v>
      </c>
      <c r="B1270" s="193">
        <v>2492</v>
      </c>
    </row>
    <row r="1271" ht="16.9" customHeight="1" spans="1:2">
      <c r="A1271" s="4" t="s">
        <v>2223</v>
      </c>
      <c r="B1271" s="193">
        <v>5533</v>
      </c>
    </row>
    <row r="1272" ht="16.9" customHeight="1" spans="1:2">
      <c r="A1272" s="4" t="s">
        <v>2225</v>
      </c>
      <c r="B1272" s="193">
        <v>14875</v>
      </c>
    </row>
    <row r="1273" ht="16.9" customHeight="1" spans="1:2">
      <c r="A1273" s="4" t="s">
        <v>141</v>
      </c>
      <c r="B1273" s="193">
        <v>0</v>
      </c>
    </row>
    <row r="1274" ht="16.9" customHeight="1" spans="1:2">
      <c r="A1274" s="4" t="s">
        <v>143</v>
      </c>
      <c r="B1274" s="193">
        <v>0</v>
      </c>
    </row>
    <row r="1275" ht="16.9" customHeight="1" spans="1:2">
      <c r="A1275" s="4" t="s">
        <v>145</v>
      </c>
      <c r="B1275" s="193">
        <v>0</v>
      </c>
    </row>
    <row r="1276" ht="16.9" customHeight="1" spans="1:2">
      <c r="A1276" s="4" t="s">
        <v>2230</v>
      </c>
      <c r="B1276" s="193">
        <v>555</v>
      </c>
    </row>
    <row r="1277" ht="16.9" customHeight="1" spans="1:2">
      <c r="A1277" s="4" t="s">
        <v>2232</v>
      </c>
      <c r="B1277" s="193">
        <v>98</v>
      </c>
    </row>
    <row r="1278" ht="16.9" customHeight="1" spans="1:2">
      <c r="A1278" s="4" t="s">
        <v>2234</v>
      </c>
      <c r="B1278" s="193">
        <v>0</v>
      </c>
    </row>
    <row r="1279" ht="16.9" customHeight="1" spans="1:2">
      <c r="A1279" s="4" t="s">
        <v>2236</v>
      </c>
      <c r="B1279" s="193">
        <v>14292</v>
      </c>
    </row>
    <row r="1280" ht="16.9" customHeight="1" spans="1:2">
      <c r="A1280" s="4" t="s">
        <v>2238</v>
      </c>
      <c r="B1280" s="193">
        <v>-178</v>
      </c>
    </row>
    <row r="1281" ht="16.9" customHeight="1" spans="1:2">
      <c r="A1281" s="4" t="s">
        <v>2240</v>
      </c>
      <c r="B1281" s="193">
        <v>24</v>
      </c>
    </row>
    <row r="1282" ht="16.9" customHeight="1" spans="1:2">
      <c r="A1282" s="4" t="s">
        <v>2242</v>
      </c>
      <c r="B1282" s="193">
        <v>-54</v>
      </c>
    </row>
    <row r="1283" ht="16.9" customHeight="1" spans="1:2">
      <c r="A1283" s="4" t="s">
        <v>2244</v>
      </c>
      <c r="B1283" s="193">
        <v>168</v>
      </c>
    </row>
    <row r="1284" ht="16.9" customHeight="1" spans="1:2">
      <c r="A1284" s="4" t="s">
        <v>2246</v>
      </c>
      <c r="B1284" s="193">
        <v>-30</v>
      </c>
    </row>
    <row r="1285" ht="16.9" customHeight="1" spans="1:2">
      <c r="A1285" s="4" t="s">
        <v>2248</v>
      </c>
      <c r="B1285" s="193">
        <v>3893</v>
      </c>
    </row>
    <row r="1286" ht="16.9" customHeight="1" spans="1:2">
      <c r="A1286" s="4" t="s">
        <v>141</v>
      </c>
      <c r="B1286" s="193">
        <v>0</v>
      </c>
    </row>
    <row r="1287" ht="16.9" customHeight="1" spans="1:2">
      <c r="A1287" s="4" t="s">
        <v>143</v>
      </c>
      <c r="B1287" s="193">
        <v>0</v>
      </c>
    </row>
    <row r="1288" ht="16.9" customHeight="1" spans="1:2">
      <c r="A1288" s="4" t="s">
        <v>145</v>
      </c>
      <c r="B1288" s="193">
        <v>0</v>
      </c>
    </row>
    <row r="1289" ht="16.9" customHeight="1" spans="1:2">
      <c r="A1289" s="4" t="s">
        <v>2253</v>
      </c>
      <c r="B1289" s="193">
        <v>0</v>
      </c>
    </row>
    <row r="1290" ht="16.9" customHeight="1" spans="1:2">
      <c r="A1290" s="4" t="s">
        <v>2255</v>
      </c>
      <c r="B1290" s="193">
        <v>0</v>
      </c>
    </row>
    <row r="1291" ht="16.9" customHeight="1" spans="1:2">
      <c r="A1291" s="4" t="s">
        <v>2257</v>
      </c>
      <c r="B1291" s="193">
        <v>0</v>
      </c>
    </row>
    <row r="1292" ht="16.9" customHeight="1" spans="1:2">
      <c r="A1292" s="4" t="s">
        <v>2259</v>
      </c>
      <c r="B1292" s="193">
        <v>51</v>
      </c>
    </row>
    <row r="1293" ht="16.9" customHeight="1" spans="1:2">
      <c r="A1293" s="4" t="s">
        <v>2261</v>
      </c>
      <c r="B1293" s="193">
        <v>118</v>
      </c>
    </row>
    <row r="1294" ht="16.9" customHeight="1" spans="1:2">
      <c r="A1294" s="4" t="s">
        <v>2263</v>
      </c>
      <c r="B1294" s="193">
        <v>2667</v>
      </c>
    </row>
    <row r="1295" ht="16.9" customHeight="1" spans="1:2">
      <c r="A1295" s="4" t="s">
        <v>2265</v>
      </c>
      <c r="B1295" s="193">
        <v>0</v>
      </c>
    </row>
    <row r="1296" ht="16.9" customHeight="1" spans="1:2">
      <c r="A1296" s="4" t="s">
        <v>2267</v>
      </c>
      <c r="B1296" s="193">
        <v>557</v>
      </c>
    </row>
    <row r="1297" ht="16.9" customHeight="1" spans="1:2">
      <c r="A1297" s="4" t="s">
        <v>2269</v>
      </c>
      <c r="B1297" s="193">
        <v>0</v>
      </c>
    </row>
    <row r="1298" ht="16.9" customHeight="1" spans="1:2">
      <c r="A1298" s="4" t="s">
        <v>2271</v>
      </c>
      <c r="B1298" s="193">
        <v>0</v>
      </c>
    </row>
    <row r="1299" ht="16.9" customHeight="1" spans="1:2">
      <c r="A1299" s="4" t="s">
        <v>2273</v>
      </c>
      <c r="B1299" s="193">
        <v>0</v>
      </c>
    </row>
    <row r="1300" ht="16.9" customHeight="1" spans="1:2">
      <c r="A1300" s="4" t="s">
        <v>2275</v>
      </c>
      <c r="B1300" s="193">
        <v>500</v>
      </c>
    </row>
    <row r="1301" ht="16.9" customHeight="1" spans="1:2">
      <c r="A1301" s="4" t="s">
        <v>2277</v>
      </c>
      <c r="B1301" s="193">
        <v>6</v>
      </c>
    </row>
    <row r="1302" ht="16.9" customHeight="1" spans="1:2">
      <c r="A1302" s="4" t="s">
        <v>2279</v>
      </c>
      <c r="B1302" s="193">
        <v>61260</v>
      </c>
    </row>
    <row r="1303" ht="16.9" customHeight="1" spans="1:2">
      <c r="A1303" s="4" t="s">
        <v>2281</v>
      </c>
      <c r="B1303" s="193">
        <v>6082</v>
      </c>
    </row>
    <row r="1304" ht="16.9" customHeight="1" spans="1:2">
      <c r="A1304" s="4" t="s">
        <v>2283</v>
      </c>
      <c r="B1304" s="193">
        <v>0</v>
      </c>
    </row>
    <row r="1305" ht="16.9" customHeight="1" spans="1:2">
      <c r="A1305" s="4" t="s">
        <v>2285</v>
      </c>
      <c r="B1305" s="193">
        <v>0</v>
      </c>
    </row>
    <row r="1306" ht="16.9" customHeight="1" spans="1:2">
      <c r="A1306" s="4" t="s">
        <v>2287</v>
      </c>
      <c r="B1306" s="193">
        <v>0</v>
      </c>
    </row>
    <row r="1307" ht="16.9" customHeight="1" spans="1:2">
      <c r="A1307" s="4" t="s">
        <v>2289</v>
      </c>
      <c r="B1307" s="193">
        <v>0</v>
      </c>
    </row>
    <row r="1308" ht="16.9" customHeight="1" spans="1:2">
      <c r="A1308" s="4" t="s">
        <v>2291</v>
      </c>
      <c r="B1308" s="193">
        <v>3045</v>
      </c>
    </row>
    <row r="1309" ht="16.9" customHeight="1" spans="1:2">
      <c r="A1309" s="4" t="s">
        <v>2293</v>
      </c>
      <c r="B1309" s="193">
        <v>0</v>
      </c>
    </row>
    <row r="1310" ht="16.9" customHeight="1" spans="1:2">
      <c r="A1310" s="4" t="s">
        <v>2295</v>
      </c>
      <c r="B1310" s="193">
        <v>0</v>
      </c>
    </row>
    <row r="1311" ht="16.9" customHeight="1" spans="1:2">
      <c r="A1311" s="4" t="s">
        <v>2297</v>
      </c>
      <c r="B1311" s="193">
        <v>3037</v>
      </c>
    </row>
    <row r="1312" ht="16.9" customHeight="1" spans="1:2">
      <c r="A1312" s="4" t="s">
        <v>2299</v>
      </c>
      <c r="B1312" s="193">
        <v>55178</v>
      </c>
    </row>
    <row r="1313" ht="16.9" customHeight="1" spans="1:2">
      <c r="A1313" s="4" t="s">
        <v>2301</v>
      </c>
      <c r="B1313" s="193">
        <v>55203</v>
      </c>
    </row>
    <row r="1314" ht="16.9" customHeight="1" spans="1:2">
      <c r="A1314" s="4" t="s">
        <v>2303</v>
      </c>
      <c r="B1314" s="193">
        <v>0</v>
      </c>
    </row>
    <row r="1315" ht="16.9" customHeight="1" spans="1:2">
      <c r="A1315" s="4" t="s">
        <v>2305</v>
      </c>
      <c r="B1315" s="193">
        <v>-25</v>
      </c>
    </row>
    <row r="1316" ht="16.9" customHeight="1" spans="1:2">
      <c r="A1316" s="4" t="s">
        <v>2307</v>
      </c>
      <c r="B1316" s="193">
        <v>0</v>
      </c>
    </row>
    <row r="1317" ht="16.9" customHeight="1" spans="1:2">
      <c r="A1317" s="4" t="s">
        <v>2309</v>
      </c>
      <c r="B1317" s="193">
        <v>0</v>
      </c>
    </row>
    <row r="1318" ht="16.9" customHeight="1" spans="1:2">
      <c r="A1318" s="4" t="s">
        <v>2311</v>
      </c>
      <c r="B1318" s="193">
        <v>0</v>
      </c>
    </row>
    <row r="1319" ht="16.9" customHeight="1" spans="1:2">
      <c r="A1319" s="4" t="s">
        <v>2313</v>
      </c>
      <c r="B1319" s="193">
        <v>68097</v>
      </c>
    </row>
    <row r="1320" ht="16.9" customHeight="1" spans="1:2">
      <c r="A1320" s="4" t="s">
        <v>2315</v>
      </c>
      <c r="B1320" s="193">
        <v>57782</v>
      </c>
    </row>
    <row r="1321" ht="16.9" customHeight="1" spans="1:2">
      <c r="A1321" s="4" t="s">
        <v>141</v>
      </c>
      <c r="B1321" s="193">
        <v>685</v>
      </c>
    </row>
    <row r="1322" ht="16.9" customHeight="1" spans="1:2">
      <c r="A1322" s="4" t="s">
        <v>143</v>
      </c>
      <c r="B1322" s="193">
        <v>0</v>
      </c>
    </row>
    <row r="1323" ht="16.9" customHeight="1" spans="1:2">
      <c r="A1323" s="4" t="s">
        <v>145</v>
      </c>
      <c r="B1323" s="193">
        <v>296</v>
      </c>
    </row>
    <row r="1324" ht="16.9" customHeight="1" spans="1:2">
      <c r="A1324" s="4" t="s">
        <v>2320</v>
      </c>
      <c r="B1324" s="193">
        <v>0</v>
      </c>
    </row>
    <row r="1325" ht="16.9" customHeight="1" spans="1:2">
      <c r="A1325" s="4" t="s">
        <v>2322</v>
      </c>
      <c r="B1325" s="193">
        <v>0</v>
      </c>
    </row>
    <row r="1326" ht="16.9" customHeight="1" spans="1:2">
      <c r="A1326" s="4" t="s">
        <v>2324</v>
      </c>
      <c r="B1326" s="193">
        <v>44</v>
      </c>
    </row>
    <row r="1327" ht="16.9" customHeight="1" spans="1:2">
      <c r="A1327" s="4" t="s">
        <v>2326</v>
      </c>
      <c r="B1327" s="193">
        <v>0</v>
      </c>
    </row>
    <row r="1328" ht="16.9" customHeight="1" spans="1:2">
      <c r="A1328" s="4" t="s">
        <v>2328</v>
      </c>
      <c r="B1328" s="193">
        <v>2412</v>
      </c>
    </row>
    <row r="1329" ht="16.9" customHeight="1" spans="1:2">
      <c r="A1329" s="4" t="s">
        <v>2330</v>
      </c>
      <c r="B1329" s="193">
        <v>0</v>
      </c>
    </row>
    <row r="1330" ht="16.9" customHeight="1" spans="1:2">
      <c r="A1330" s="4" t="s">
        <v>2332</v>
      </c>
      <c r="B1330" s="193">
        <v>0</v>
      </c>
    </row>
    <row r="1331" ht="16.9" customHeight="1" spans="1:2">
      <c r="A1331" s="4" t="s">
        <v>2334</v>
      </c>
      <c r="B1331" s="193">
        <v>49094</v>
      </c>
    </row>
    <row r="1332" ht="16.9" customHeight="1" spans="1:2">
      <c r="A1332" s="4" t="s">
        <v>2336</v>
      </c>
      <c r="B1332" s="193">
        <v>3030</v>
      </c>
    </row>
    <row r="1333" ht="16.9" customHeight="1" spans="1:2">
      <c r="A1333" s="4" t="s">
        <v>160</v>
      </c>
      <c r="B1333" s="193">
        <v>0</v>
      </c>
    </row>
    <row r="1334" ht="16.9" customHeight="1" spans="1:2">
      <c r="A1334" s="4" t="s">
        <v>2339</v>
      </c>
      <c r="B1334" s="193">
        <v>2221</v>
      </c>
    </row>
    <row r="1335" ht="16.9" customHeight="1" spans="1:2">
      <c r="A1335" s="4" t="s">
        <v>2341</v>
      </c>
      <c r="B1335" s="193">
        <v>0</v>
      </c>
    </row>
    <row r="1336" ht="16.9" customHeight="1" spans="1:2">
      <c r="A1336" s="4" t="s">
        <v>141</v>
      </c>
      <c r="B1336" s="193">
        <v>0</v>
      </c>
    </row>
    <row r="1337" ht="16.9" customHeight="1" spans="1:2">
      <c r="A1337" s="4" t="s">
        <v>143</v>
      </c>
      <c r="B1337" s="193">
        <v>0</v>
      </c>
    </row>
    <row r="1338" ht="16.9" customHeight="1" spans="1:2">
      <c r="A1338" s="4" t="s">
        <v>145</v>
      </c>
      <c r="B1338" s="193">
        <v>0</v>
      </c>
    </row>
    <row r="1339" ht="16.9" customHeight="1" spans="1:2">
      <c r="A1339" s="4" t="s">
        <v>2346</v>
      </c>
      <c r="B1339" s="193">
        <v>0</v>
      </c>
    </row>
    <row r="1340" ht="16.9" customHeight="1" spans="1:2">
      <c r="A1340" s="4" t="s">
        <v>2348</v>
      </c>
      <c r="B1340" s="193">
        <v>0</v>
      </c>
    </row>
    <row r="1341" ht="16.9" customHeight="1" spans="1:2">
      <c r="A1341" s="4" t="s">
        <v>2350</v>
      </c>
      <c r="B1341" s="193">
        <v>0</v>
      </c>
    </row>
    <row r="1342" ht="16.9" customHeight="1" spans="1:2">
      <c r="A1342" s="4" t="s">
        <v>2352</v>
      </c>
      <c r="B1342" s="193">
        <v>0</v>
      </c>
    </row>
    <row r="1343" ht="16.9" customHeight="1" spans="1:2">
      <c r="A1343" s="4" t="s">
        <v>2354</v>
      </c>
      <c r="B1343" s="193">
        <v>0</v>
      </c>
    </row>
    <row r="1344" ht="16.9" customHeight="1" spans="1:2">
      <c r="A1344" s="4" t="s">
        <v>2356</v>
      </c>
      <c r="B1344" s="193">
        <v>0</v>
      </c>
    </row>
    <row r="1345" ht="16.9" customHeight="1" spans="1:2">
      <c r="A1345" s="4" t="s">
        <v>2358</v>
      </c>
      <c r="B1345" s="193">
        <v>0</v>
      </c>
    </row>
    <row r="1346" ht="16.9" customHeight="1" spans="1:2">
      <c r="A1346" s="91" t="s">
        <v>2360</v>
      </c>
      <c r="B1346" s="193">
        <v>0</v>
      </c>
    </row>
    <row r="1347" ht="16.9" customHeight="1" spans="1:2">
      <c r="A1347" s="91" t="s">
        <v>160</v>
      </c>
      <c r="B1347" s="193">
        <v>0</v>
      </c>
    </row>
    <row r="1348" ht="16.9" customHeight="1" spans="1:2">
      <c r="A1348" s="91" t="s">
        <v>2363</v>
      </c>
      <c r="B1348" s="193">
        <v>0</v>
      </c>
    </row>
    <row r="1349" ht="16.9" customHeight="1" spans="1:2">
      <c r="A1349" s="91" t="s">
        <v>2365</v>
      </c>
      <c r="B1349" s="193">
        <v>0</v>
      </c>
    </row>
    <row r="1350" ht="16.9" customHeight="1" spans="1:2">
      <c r="A1350" s="91" t="s">
        <v>2367</v>
      </c>
      <c r="B1350" s="193">
        <v>0</v>
      </c>
    </row>
    <row r="1351" ht="16.9" customHeight="1" spans="1:2">
      <c r="A1351" s="91" t="s">
        <v>2369</v>
      </c>
      <c r="B1351" s="193">
        <v>0</v>
      </c>
    </row>
    <row r="1352" ht="16.9" customHeight="1" spans="1:2">
      <c r="A1352" s="91" t="s">
        <v>2371</v>
      </c>
      <c r="B1352" s="193">
        <v>0</v>
      </c>
    </row>
    <row r="1353" ht="16.9" customHeight="1" spans="1:2">
      <c r="A1353" s="91" t="s">
        <v>2373</v>
      </c>
      <c r="B1353" s="193">
        <v>0</v>
      </c>
    </row>
    <row r="1354" ht="16.9" customHeight="1" spans="1:2">
      <c r="A1354" s="91" t="s">
        <v>2375</v>
      </c>
      <c r="B1354" s="193">
        <v>0</v>
      </c>
    </row>
    <row r="1355" ht="16.9" customHeight="1" spans="1:2">
      <c r="A1355" s="91" t="s">
        <v>2377</v>
      </c>
      <c r="B1355" s="193">
        <v>3663</v>
      </c>
    </row>
    <row r="1356" ht="16.9" customHeight="1" spans="1:2">
      <c r="A1356" s="91" t="s">
        <v>2379</v>
      </c>
      <c r="B1356" s="193">
        <v>0</v>
      </c>
    </row>
    <row r="1357" ht="16.9" customHeight="1" spans="1:2">
      <c r="A1357" s="91" t="s">
        <v>2381</v>
      </c>
      <c r="B1357" s="193">
        <v>0</v>
      </c>
    </row>
    <row r="1358" ht="16.9" customHeight="1" spans="1:2">
      <c r="A1358" s="91" t="s">
        <v>2383</v>
      </c>
      <c r="B1358" s="193">
        <v>3663</v>
      </c>
    </row>
    <row r="1359" ht="16.9" customHeight="1" spans="1:2">
      <c r="A1359" s="91" t="s">
        <v>2385</v>
      </c>
      <c r="B1359" s="193">
        <v>0</v>
      </c>
    </row>
    <row r="1360" ht="16.9" customHeight="1" spans="1:2">
      <c r="A1360" s="91" t="s">
        <v>2387</v>
      </c>
      <c r="B1360" s="193">
        <v>0</v>
      </c>
    </row>
    <row r="1361" ht="16.9" customHeight="1" spans="1:2">
      <c r="A1361" s="91" t="s">
        <v>2389</v>
      </c>
      <c r="B1361" s="193">
        <v>6652</v>
      </c>
    </row>
    <row r="1362" ht="16.9" customHeight="1" spans="1:2">
      <c r="A1362" s="91" t="s">
        <v>2391</v>
      </c>
      <c r="B1362" s="193">
        <v>0</v>
      </c>
    </row>
    <row r="1363" ht="16.9" customHeight="1" spans="1:2">
      <c r="A1363" s="91" t="s">
        <v>2393</v>
      </c>
      <c r="B1363" s="193">
        <v>0</v>
      </c>
    </row>
    <row r="1364" ht="16.9" customHeight="1" spans="1:2">
      <c r="A1364" s="91" t="s">
        <v>2395</v>
      </c>
      <c r="B1364" s="193">
        <v>33</v>
      </c>
    </row>
    <row r="1365" ht="16.9" customHeight="1" spans="1:2">
      <c r="A1365" s="91" t="s">
        <v>2397</v>
      </c>
      <c r="B1365" s="193">
        <v>6551</v>
      </c>
    </row>
    <row r="1366" ht="16.9" customHeight="1" spans="1:2">
      <c r="A1366" s="91" t="s">
        <v>2399</v>
      </c>
      <c r="B1366" s="193">
        <v>0</v>
      </c>
    </row>
    <row r="1367" ht="16.9" customHeight="1" spans="1:2">
      <c r="A1367" s="91" t="s">
        <v>2401</v>
      </c>
      <c r="B1367" s="193">
        <v>0</v>
      </c>
    </row>
    <row r="1368" ht="16.9" customHeight="1" spans="1:2">
      <c r="A1368" s="91" t="s">
        <v>2403</v>
      </c>
      <c r="B1368" s="193">
        <v>0</v>
      </c>
    </row>
    <row r="1369" ht="16.9" customHeight="1" spans="1:2">
      <c r="A1369" s="91" t="s">
        <v>2405</v>
      </c>
      <c r="B1369" s="193">
        <v>68</v>
      </c>
    </row>
    <row r="1370" ht="16.9" customHeight="1" spans="1:2">
      <c r="A1370" s="91" t="s">
        <v>2407</v>
      </c>
      <c r="B1370" s="193">
        <v>0</v>
      </c>
    </row>
    <row r="1371" ht="16.9" customHeight="1" spans="1:2">
      <c r="A1371" s="91" t="s">
        <v>2409</v>
      </c>
      <c r="B1371" s="193">
        <v>0</v>
      </c>
    </row>
    <row r="1372" ht="16.9" customHeight="1" spans="1:2">
      <c r="A1372" s="91" t="s">
        <v>2411</v>
      </c>
      <c r="B1372" s="193">
        <v>0</v>
      </c>
    </row>
    <row r="1373" ht="16.9" customHeight="1" spans="1:2">
      <c r="A1373" s="56" t="s">
        <v>2427</v>
      </c>
      <c r="B1373" s="193">
        <v>42821</v>
      </c>
    </row>
    <row r="1374" ht="16.9" customHeight="1" spans="1:2">
      <c r="A1374" s="91" t="s">
        <v>3698</v>
      </c>
      <c r="B1374" s="193">
        <v>42821</v>
      </c>
    </row>
    <row r="1375" ht="16.9" customHeight="1" spans="1:2">
      <c r="A1375" s="91" t="s">
        <v>3784</v>
      </c>
      <c r="B1375" s="193">
        <v>42821</v>
      </c>
    </row>
    <row r="1376" ht="16.9" customHeight="1" spans="1:2">
      <c r="A1376" s="91" t="s">
        <v>2415</v>
      </c>
      <c r="B1376" s="193">
        <v>53482</v>
      </c>
    </row>
    <row r="1377" ht="16.9" customHeight="1" spans="1:2">
      <c r="A1377" s="91" t="s">
        <v>3704</v>
      </c>
      <c r="B1377" s="193">
        <v>50000</v>
      </c>
    </row>
    <row r="1378" ht="16.9" customHeight="1" spans="1:2">
      <c r="A1378" s="91" t="s">
        <v>3786</v>
      </c>
      <c r="B1378" s="193">
        <v>50000</v>
      </c>
    </row>
    <row r="1379" ht="16.9" customHeight="1" spans="1:2">
      <c r="A1379" s="91" t="s">
        <v>3787</v>
      </c>
      <c r="B1379" s="193">
        <v>50000</v>
      </c>
    </row>
    <row r="1380" ht="16.9" customHeight="1" spans="1:2">
      <c r="A1380" s="91" t="s">
        <v>3788</v>
      </c>
      <c r="B1380" s="193">
        <v>0</v>
      </c>
    </row>
    <row r="1381" ht="16.9" customHeight="1" spans="1:2">
      <c r="A1381" s="91" t="s">
        <v>3789</v>
      </c>
      <c r="B1381" s="193">
        <v>0</v>
      </c>
    </row>
    <row r="1382" ht="16.9" customHeight="1" spans="1:2">
      <c r="A1382" s="91" t="s">
        <v>3790</v>
      </c>
      <c r="B1382" s="193">
        <v>0</v>
      </c>
    </row>
    <row r="1383" ht="16.9" customHeight="1" spans="1:2">
      <c r="A1383" s="91" t="s">
        <v>3705</v>
      </c>
      <c r="B1383" s="193">
        <v>3482</v>
      </c>
    </row>
    <row r="1384" ht="16.9" customHeight="1" spans="1:2">
      <c r="A1384" s="91" t="s">
        <v>3706</v>
      </c>
      <c r="B1384" s="193">
        <v>3482</v>
      </c>
    </row>
    <row r="1385" ht="16.9" customHeight="1" spans="1:2">
      <c r="A1385" s="98" t="s">
        <v>3793</v>
      </c>
      <c r="B1385" s="233">
        <v>3482</v>
      </c>
    </row>
    <row r="1386" ht="17.25" customHeight="1" spans="1:2">
      <c r="A1386" s="91"/>
      <c r="B1386" s="6"/>
    </row>
    <row r="1387" ht="17.25" customHeight="1" spans="1:2">
      <c r="A1387" s="91"/>
      <c r="B1387" s="6"/>
    </row>
    <row r="1388" ht="17.25" customHeight="1" spans="1:2">
      <c r="A1388" s="91"/>
      <c r="B1388" s="6"/>
    </row>
    <row r="1389" ht="17.25" customHeight="1" spans="1:2">
      <c r="A1389" s="91"/>
      <c r="B1389" s="6"/>
    </row>
    <row r="1390" ht="17.25" customHeight="1" spans="1:2">
      <c r="A1390" s="91"/>
      <c r="B1390" s="6"/>
    </row>
    <row r="1391" ht="17.25" customHeight="1" spans="1:2">
      <c r="A1391" s="91"/>
      <c r="B1391" s="6"/>
    </row>
    <row r="1392" ht="17.25" customHeight="1" spans="1:2">
      <c r="A1392" s="91"/>
      <c r="B1392" s="6"/>
    </row>
    <row r="1393" ht="17.25" customHeight="1" spans="1:2">
      <c r="A1393" s="91"/>
      <c r="B1393" s="6"/>
    </row>
    <row r="1394" ht="17.25" customHeight="1" spans="1:2">
      <c r="A1394" s="91"/>
      <c r="B1394" s="6"/>
    </row>
    <row r="1395" ht="17.25" customHeight="1" spans="1:2">
      <c r="A1395" s="91"/>
      <c r="B1395" s="6"/>
    </row>
    <row r="1396" ht="17.25" customHeight="1" spans="1:2">
      <c r="A1396" s="91"/>
      <c r="B1396" s="6"/>
    </row>
    <row r="1397" ht="17.25" customHeight="1" spans="1:2">
      <c r="A1397" s="91"/>
      <c r="B1397" s="6"/>
    </row>
    <row r="1398" ht="17.25" customHeight="1" spans="1:2">
      <c r="A1398" s="91"/>
      <c r="B1398" s="6"/>
    </row>
    <row r="1399" ht="17.25" customHeight="1" spans="1:2">
      <c r="A1399" s="91"/>
      <c r="B1399" s="6"/>
    </row>
    <row r="1400" ht="17.25" customHeight="1" spans="1:2">
      <c r="A1400" s="91"/>
      <c r="B1400" s="6"/>
    </row>
    <row r="1401" ht="17.25" customHeight="1" spans="1:2">
      <c r="A1401" s="91"/>
      <c r="B1401" s="6"/>
    </row>
    <row r="1402" ht="17.25" customHeight="1" spans="1:2">
      <c r="A1402" s="91"/>
      <c r="B1402" s="6"/>
    </row>
    <row r="1403" ht="17.25" customHeight="1" spans="1:2">
      <c r="A1403" s="91"/>
      <c r="B1403" s="6"/>
    </row>
    <row r="1404" ht="17.25" customHeight="1" spans="1:2">
      <c r="A1404" s="91"/>
      <c r="B1404" s="6"/>
    </row>
    <row r="1405" ht="17.25" customHeight="1" spans="1:2">
      <c r="A1405" s="91"/>
      <c r="B1405" s="6"/>
    </row>
    <row r="1406" ht="17.25" customHeight="1" spans="1:2">
      <c r="A1406" s="91"/>
      <c r="B1406" s="6"/>
    </row>
    <row r="1407" ht="17.25" customHeight="1" spans="1:2">
      <c r="A1407" s="91"/>
      <c r="B1407" s="6"/>
    </row>
    <row r="1408" ht="17.25" customHeight="1" spans="1:2">
      <c r="A1408" s="91"/>
      <c r="B1408" s="6"/>
    </row>
    <row r="1409" ht="17.25" customHeight="1" spans="1:2">
      <c r="A1409" s="91"/>
      <c r="B1409" s="6"/>
    </row>
    <row r="1410" ht="17.25" customHeight="1" spans="1:2">
      <c r="A1410" s="91"/>
      <c r="B1410" s="6"/>
    </row>
    <row r="1411" ht="17.25" customHeight="1" spans="1:2">
      <c r="A1411" s="91"/>
      <c r="B1411" s="6"/>
    </row>
    <row r="1412" ht="17.25" customHeight="1" spans="1:2">
      <c r="A1412" s="91"/>
      <c r="B1412" s="6"/>
    </row>
    <row r="1413" ht="17.25" customHeight="1" spans="1:2">
      <c r="A1413" s="91"/>
      <c r="B1413" s="6"/>
    </row>
    <row r="1414" ht="17.25" customHeight="1" spans="1:2">
      <c r="A1414" s="91"/>
      <c r="B1414" s="6"/>
    </row>
    <row r="1415" ht="17.25" customHeight="1" spans="1:2">
      <c r="A1415" s="91"/>
      <c r="B1415" s="6"/>
    </row>
    <row r="1416" ht="17.25" customHeight="1" spans="1:2">
      <c r="A1416" s="91"/>
      <c r="B1416" s="6"/>
    </row>
    <row r="1417" ht="17.25" customHeight="1" spans="1:2">
      <c r="A1417" s="91"/>
      <c r="B1417" s="6"/>
    </row>
    <row r="1418" ht="17.25" customHeight="1" spans="1:2">
      <c r="A1418" s="91"/>
      <c r="B1418" s="6"/>
    </row>
    <row r="1419" ht="17.25" customHeight="1" spans="1:2">
      <c r="A1419" s="91"/>
      <c r="B1419" s="6"/>
    </row>
    <row r="1420" ht="17.25" customHeight="1" spans="1:2">
      <c r="A1420" s="91"/>
      <c r="B1420" s="6"/>
    </row>
    <row r="1421" ht="17.25" customHeight="1" spans="1:2">
      <c r="A1421" s="91"/>
      <c r="B1421" s="6"/>
    </row>
    <row r="1422" ht="17.25" customHeight="1" spans="1:2">
      <c r="A1422" s="91"/>
      <c r="B1422" s="6"/>
    </row>
    <row r="1423" ht="17.25" customHeight="1" spans="1:2">
      <c r="A1423" s="91"/>
      <c r="B1423" s="6"/>
    </row>
    <row r="1424" ht="17.25" customHeight="1" spans="1:2">
      <c r="A1424" s="91"/>
      <c r="B1424" s="6"/>
    </row>
    <row r="1425" ht="17.25" customHeight="1" spans="1:2">
      <c r="A1425" s="91"/>
      <c r="B1425" s="6"/>
    </row>
    <row r="1426" ht="17.25" customHeight="1" spans="1:2">
      <c r="A1426" s="91"/>
      <c r="B1426" s="6"/>
    </row>
    <row r="1427" ht="17.25" customHeight="1" spans="1:2">
      <c r="A1427" s="91"/>
      <c r="B1427" s="6"/>
    </row>
    <row r="1428" ht="17.25" customHeight="1" spans="1:2">
      <c r="A1428" s="91"/>
      <c r="B1428" s="6"/>
    </row>
    <row r="1429" ht="17.25" customHeight="1" spans="1:2">
      <c r="A1429" s="91"/>
      <c r="B1429" s="6"/>
    </row>
    <row r="1430" ht="17.25" customHeight="1" spans="1:2">
      <c r="A1430" s="91"/>
      <c r="B1430" s="6"/>
    </row>
    <row r="1431" ht="17.25" customHeight="1" spans="1:2">
      <c r="A1431" s="91"/>
      <c r="B1431" s="6"/>
    </row>
    <row r="1432" ht="17.25" customHeight="1" spans="1:2">
      <c r="A1432" s="91"/>
      <c r="B1432" s="6"/>
    </row>
    <row r="1433" ht="17.25" customHeight="1" spans="1:2">
      <c r="A1433" s="91"/>
      <c r="B1433" s="6"/>
    </row>
    <row r="1434" ht="17.25" customHeight="1" spans="1:2">
      <c r="A1434" s="91"/>
      <c r="B1434" s="6"/>
    </row>
    <row r="1435" ht="17.25" customHeight="1" spans="1:2">
      <c r="A1435" s="91"/>
      <c r="B1435" s="6"/>
    </row>
    <row r="1436" ht="17.25" customHeight="1" spans="1:2">
      <c r="A1436" s="91"/>
      <c r="B1436" s="6"/>
    </row>
    <row r="1437" ht="17.25" customHeight="1" spans="1:2">
      <c r="A1437" s="91"/>
      <c r="B1437" s="6"/>
    </row>
    <row r="1438" ht="17.25" customHeight="1" spans="1:2">
      <c r="A1438" s="91"/>
      <c r="B1438" s="6"/>
    </row>
    <row r="1439" ht="17.25" customHeight="1" spans="1:2">
      <c r="A1439" s="91"/>
      <c r="B1439" s="6"/>
    </row>
    <row r="1440" ht="17.25" customHeight="1" spans="1:2">
      <c r="A1440" s="91"/>
      <c r="B1440" s="6"/>
    </row>
    <row r="1441" ht="17.25" customHeight="1" spans="1:2">
      <c r="A1441" s="91"/>
      <c r="B1441" s="6"/>
    </row>
    <row r="1442" ht="17.25" customHeight="1" spans="1:2">
      <c r="A1442" s="91"/>
      <c r="B1442" s="6"/>
    </row>
    <row r="1443" ht="17.25" customHeight="1" spans="1:2">
      <c r="A1443" s="91"/>
      <c r="B1443" s="6"/>
    </row>
    <row r="1444" ht="17.25" customHeight="1" spans="1:2">
      <c r="A1444" s="91"/>
      <c r="B1444" s="6"/>
    </row>
    <row r="1445" ht="17.25" customHeight="1" spans="1:2">
      <c r="A1445" s="91"/>
      <c r="B1445" s="6"/>
    </row>
    <row r="1446" ht="17.25" customHeight="1" spans="1:2">
      <c r="A1446" s="91"/>
      <c r="B1446" s="6"/>
    </row>
    <row r="1447" ht="17.25" customHeight="1" spans="1:2">
      <c r="A1447" s="91"/>
      <c r="B1447" s="6"/>
    </row>
    <row r="1448" ht="17.25" customHeight="1" spans="1:2">
      <c r="A1448" s="91"/>
      <c r="B1448" s="6"/>
    </row>
    <row r="1449" ht="17.25" customHeight="1" spans="1:2">
      <c r="A1449" s="91"/>
      <c r="B1449" s="6"/>
    </row>
    <row r="1450" ht="17.25" customHeight="1" spans="1:2">
      <c r="A1450" s="91"/>
      <c r="B1450" s="6"/>
    </row>
    <row r="1451" ht="17.25" customHeight="1" spans="1:2">
      <c r="A1451" s="91"/>
      <c r="B1451" s="6"/>
    </row>
    <row r="1452" ht="17.25" customHeight="1" spans="1:2">
      <c r="A1452" s="91"/>
      <c r="B1452" s="6"/>
    </row>
    <row r="1453" ht="17.25" customHeight="1" spans="1:2">
      <c r="A1453" s="91"/>
      <c r="B1453" s="6"/>
    </row>
    <row r="1454" ht="17.25" customHeight="1" spans="1:2">
      <c r="A1454" s="91"/>
      <c r="B1454" s="6"/>
    </row>
    <row r="1455" ht="17.25" customHeight="1" spans="1:2">
      <c r="A1455" s="91"/>
      <c r="B1455" s="6"/>
    </row>
    <row r="1456" ht="17.25" customHeight="1" spans="1:2">
      <c r="A1456" s="91"/>
      <c r="B1456" s="6"/>
    </row>
    <row r="1457" ht="17.25" customHeight="1" spans="1:2">
      <c r="A1457" s="91"/>
      <c r="B1457" s="6"/>
    </row>
    <row r="1458" ht="17.25" customHeight="1" spans="1:2">
      <c r="A1458" s="91"/>
      <c r="B1458" s="6"/>
    </row>
    <row r="1459" ht="17.25" customHeight="1" spans="1:2">
      <c r="A1459" s="91"/>
      <c r="B1459" s="6"/>
    </row>
    <row r="1460" ht="17.25" customHeight="1" spans="1:2">
      <c r="A1460" s="91"/>
      <c r="B1460" s="6"/>
    </row>
    <row r="1461" ht="17.25" customHeight="1" spans="1:2">
      <c r="A1461" s="91"/>
      <c r="B1461" s="6"/>
    </row>
    <row r="1462" ht="17.25" customHeight="1" spans="1:2">
      <c r="A1462" s="91"/>
      <c r="B1462" s="6"/>
    </row>
    <row r="1463" ht="17.25" customHeight="1" spans="1:2">
      <c r="A1463" s="91"/>
      <c r="B1463" s="6"/>
    </row>
    <row r="1464" ht="17.25" customHeight="1" spans="1:2">
      <c r="A1464" s="91"/>
      <c r="B1464" s="6"/>
    </row>
    <row r="1465" ht="17.25" customHeight="1" spans="1:2">
      <c r="A1465" s="91"/>
      <c r="B1465" s="6"/>
    </row>
    <row r="1466" ht="17.25" customHeight="1" spans="1:2">
      <c r="A1466" s="91"/>
      <c r="B1466" s="6"/>
    </row>
    <row r="1467" ht="17.25" customHeight="1" spans="1:2">
      <c r="A1467" s="91"/>
      <c r="B1467" s="6"/>
    </row>
    <row r="1468" ht="17.25" customHeight="1" spans="1:2">
      <c r="A1468" s="91"/>
      <c r="B1468" s="6"/>
    </row>
    <row r="1469" ht="17.25" customHeight="1" spans="1:2">
      <c r="A1469" s="91"/>
      <c r="B1469" s="6"/>
    </row>
    <row r="1470" ht="17.25" customHeight="1" spans="1:2">
      <c r="A1470" s="91"/>
      <c r="B1470" s="6"/>
    </row>
    <row r="1471" ht="17.25" customHeight="1" spans="1:2">
      <c r="A1471" s="91"/>
      <c r="B1471" s="6"/>
    </row>
    <row r="1472" ht="17.25" customHeight="1" spans="1:2">
      <c r="A1472" s="91"/>
      <c r="B1472" s="6"/>
    </row>
    <row r="1473" ht="17.25" customHeight="1" spans="1:2">
      <c r="A1473" s="91"/>
      <c r="B1473" s="6"/>
    </row>
    <row r="1474" ht="17.25" customHeight="1" spans="1:2">
      <c r="A1474" s="91"/>
      <c r="B1474" s="6"/>
    </row>
    <row r="1475" ht="17.25" customHeight="1" spans="1:2">
      <c r="A1475" s="91"/>
      <c r="B1475" s="6"/>
    </row>
    <row r="1476" ht="17.25" customHeight="1" spans="1:2">
      <c r="A1476" s="91"/>
      <c r="B1476" s="6"/>
    </row>
    <row r="1477" ht="17.25" customHeight="1" spans="1:2">
      <c r="A1477" s="91"/>
      <c r="B1477" s="6"/>
    </row>
    <row r="1478" ht="17.25" customHeight="1" spans="1:2">
      <c r="A1478" s="94"/>
      <c r="B1478" s="108"/>
    </row>
    <row r="1479" ht="17.25" customHeight="1" spans="1:2">
      <c r="A1479" s="91"/>
      <c r="B1479" s="6"/>
    </row>
    <row r="1480" ht="17.25" customHeight="1" spans="1:2">
      <c r="A1480" s="91"/>
      <c r="B1480" s="6"/>
    </row>
    <row r="1481" ht="17.25" customHeight="1" spans="1:2">
      <c r="A1481" s="91"/>
      <c r="B1481" s="6"/>
    </row>
    <row r="1482" ht="17.25" customHeight="1" spans="1:2">
      <c r="A1482" s="91"/>
      <c r="B1482" s="6"/>
    </row>
    <row r="1483" ht="17.25" customHeight="1" spans="1:2">
      <c r="A1483" s="91"/>
      <c r="B1483" s="6"/>
    </row>
    <row r="1484" ht="17.25" customHeight="1" spans="1:2">
      <c r="A1484" s="91"/>
      <c r="B1484" s="6"/>
    </row>
    <row r="1485" ht="17.25" customHeight="1" spans="1:2">
      <c r="A1485" s="91"/>
      <c r="B1485" s="6"/>
    </row>
    <row r="1486" ht="17.25" customHeight="1" spans="1:2">
      <c r="A1486" s="91"/>
      <c r="B1486" s="6"/>
    </row>
    <row r="1487" ht="17.25" customHeight="1" spans="1:2">
      <c r="A1487" s="91"/>
      <c r="B1487" s="6"/>
    </row>
    <row r="1488" ht="17.25" customHeight="1" spans="1:2">
      <c r="A1488" s="91"/>
      <c r="B1488" s="6"/>
    </row>
    <row r="1489" ht="17.25" customHeight="1" spans="1:2">
      <c r="A1489" s="91"/>
      <c r="B1489" s="6"/>
    </row>
    <row r="1490" ht="17.25" customHeight="1" spans="1:2">
      <c r="A1490" s="91"/>
      <c r="B1490" s="6"/>
    </row>
    <row r="1491" ht="16.9" customHeight="1" spans="1:2">
      <c r="A1491" s="91"/>
      <c r="B1491" s="6"/>
    </row>
    <row r="1492" ht="16.9" customHeight="1" spans="1:2">
      <c r="A1492" s="3" t="s">
        <v>3794</v>
      </c>
      <c r="B1492" s="5">
        <v>8139710</v>
      </c>
    </row>
  </sheetData>
  <mergeCells count="3">
    <mergeCell ref="A1:B1"/>
    <mergeCell ref="A2:B2"/>
    <mergeCell ref="A3:B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00B050"/>
  </sheetPr>
  <dimension ref="A1:H1129"/>
  <sheetViews>
    <sheetView showZeros="0" workbookViewId="0">
      <pane ySplit="3" topLeftCell="A33" activePane="bottomLeft" state="frozen"/>
      <selection/>
      <selection pane="bottomLeft" activeCell="H52" sqref="H52"/>
    </sheetView>
  </sheetViews>
  <sheetFormatPr defaultColWidth="9" defaultRowHeight="14.25" outlineLevelCol="7"/>
  <cols>
    <col min="1" max="1" width="42.75" customWidth="1"/>
    <col min="2" max="4" width="14.625" customWidth="1"/>
    <col min="5" max="5" width="7.125" customWidth="1"/>
    <col min="6" max="6" width="13.875" customWidth="1"/>
    <col min="257" max="257" width="42.75" customWidth="1"/>
    <col min="258" max="260" width="14.625" customWidth="1"/>
    <col min="261" max="261" width="7.125" customWidth="1"/>
    <col min="262" max="262" width="13.875" customWidth="1"/>
    <col min="513" max="513" width="42.75" customWidth="1"/>
    <col min="514" max="516" width="14.625" customWidth="1"/>
    <col min="517" max="517" width="7.125" customWidth="1"/>
    <col min="518" max="518" width="13.875" customWidth="1"/>
    <col min="769" max="769" width="42.75" customWidth="1"/>
    <col min="770" max="772" width="14.625" customWidth="1"/>
    <col min="773" max="773" width="7.125" customWidth="1"/>
    <col min="774" max="774" width="13.875" customWidth="1"/>
    <col min="1025" max="1025" width="42.75" customWidth="1"/>
    <col min="1026" max="1028" width="14.625" customWidth="1"/>
    <col min="1029" max="1029" width="7.125" customWidth="1"/>
    <col min="1030" max="1030" width="13.875" customWidth="1"/>
    <col min="1281" max="1281" width="42.75" customWidth="1"/>
    <col min="1282" max="1284" width="14.625" customWidth="1"/>
    <col min="1285" max="1285" width="7.125" customWidth="1"/>
    <col min="1286" max="1286" width="13.875" customWidth="1"/>
    <col min="1537" max="1537" width="42.75" customWidth="1"/>
    <col min="1538" max="1540" width="14.625" customWidth="1"/>
    <col min="1541" max="1541" width="7.125" customWidth="1"/>
    <col min="1542" max="1542" width="13.875" customWidth="1"/>
    <col min="1793" max="1793" width="42.75" customWidth="1"/>
    <col min="1794" max="1796" width="14.625" customWidth="1"/>
    <col min="1797" max="1797" width="7.125" customWidth="1"/>
    <col min="1798" max="1798" width="13.875" customWidth="1"/>
    <col min="2049" max="2049" width="42.75" customWidth="1"/>
    <col min="2050" max="2052" width="14.625" customWidth="1"/>
    <col min="2053" max="2053" width="7.125" customWidth="1"/>
    <col min="2054" max="2054" width="13.875" customWidth="1"/>
    <col min="2305" max="2305" width="42.75" customWidth="1"/>
    <col min="2306" max="2308" width="14.625" customWidth="1"/>
    <col min="2309" max="2309" width="7.125" customWidth="1"/>
    <col min="2310" max="2310" width="13.875" customWidth="1"/>
    <col min="2561" max="2561" width="42.75" customWidth="1"/>
    <col min="2562" max="2564" width="14.625" customWidth="1"/>
    <col min="2565" max="2565" width="7.125" customWidth="1"/>
    <col min="2566" max="2566" width="13.875" customWidth="1"/>
    <col min="2817" max="2817" width="42.75" customWidth="1"/>
    <col min="2818" max="2820" width="14.625" customWidth="1"/>
    <col min="2821" max="2821" width="7.125" customWidth="1"/>
    <col min="2822" max="2822" width="13.875" customWidth="1"/>
    <col min="3073" max="3073" width="42.75" customWidth="1"/>
    <col min="3074" max="3076" width="14.625" customWidth="1"/>
    <col min="3077" max="3077" width="7.125" customWidth="1"/>
    <col min="3078" max="3078" width="13.875" customWidth="1"/>
    <col min="3329" max="3329" width="42.75" customWidth="1"/>
    <col min="3330" max="3332" width="14.625" customWidth="1"/>
    <col min="3333" max="3333" width="7.125" customWidth="1"/>
    <col min="3334" max="3334" width="13.875" customWidth="1"/>
    <col min="3585" max="3585" width="42.75" customWidth="1"/>
    <col min="3586" max="3588" width="14.625" customWidth="1"/>
    <col min="3589" max="3589" width="7.125" customWidth="1"/>
    <col min="3590" max="3590" width="13.875" customWidth="1"/>
    <col min="3841" max="3841" width="42.75" customWidth="1"/>
    <col min="3842" max="3844" width="14.625" customWidth="1"/>
    <col min="3845" max="3845" width="7.125" customWidth="1"/>
    <col min="3846" max="3846" width="13.875" customWidth="1"/>
    <col min="4097" max="4097" width="42.75" customWidth="1"/>
    <col min="4098" max="4100" width="14.625" customWidth="1"/>
    <col min="4101" max="4101" width="7.125" customWidth="1"/>
    <col min="4102" max="4102" width="13.875" customWidth="1"/>
    <col min="4353" max="4353" width="42.75" customWidth="1"/>
    <col min="4354" max="4356" width="14.625" customWidth="1"/>
    <col min="4357" max="4357" width="7.125" customWidth="1"/>
    <col min="4358" max="4358" width="13.875" customWidth="1"/>
    <col min="4609" max="4609" width="42.75" customWidth="1"/>
    <col min="4610" max="4612" width="14.625" customWidth="1"/>
    <col min="4613" max="4613" width="7.125" customWidth="1"/>
    <col min="4614" max="4614" width="13.875" customWidth="1"/>
    <col min="4865" max="4865" width="42.75" customWidth="1"/>
    <col min="4866" max="4868" width="14.625" customWidth="1"/>
    <col min="4869" max="4869" width="7.125" customWidth="1"/>
    <col min="4870" max="4870" width="13.875" customWidth="1"/>
    <col min="5121" max="5121" width="42.75" customWidth="1"/>
    <col min="5122" max="5124" width="14.625" customWidth="1"/>
    <col min="5125" max="5125" width="7.125" customWidth="1"/>
    <col min="5126" max="5126" width="13.875" customWidth="1"/>
    <col min="5377" max="5377" width="42.75" customWidth="1"/>
    <col min="5378" max="5380" width="14.625" customWidth="1"/>
    <col min="5381" max="5381" width="7.125" customWidth="1"/>
    <col min="5382" max="5382" width="13.875" customWidth="1"/>
    <col min="5633" max="5633" width="42.75" customWidth="1"/>
    <col min="5634" max="5636" width="14.625" customWidth="1"/>
    <col min="5637" max="5637" width="7.125" customWidth="1"/>
    <col min="5638" max="5638" width="13.875" customWidth="1"/>
    <col min="5889" max="5889" width="42.75" customWidth="1"/>
    <col min="5890" max="5892" width="14.625" customWidth="1"/>
    <col min="5893" max="5893" width="7.125" customWidth="1"/>
    <col min="5894" max="5894" width="13.875" customWidth="1"/>
    <col min="6145" max="6145" width="42.75" customWidth="1"/>
    <col min="6146" max="6148" width="14.625" customWidth="1"/>
    <col min="6149" max="6149" width="7.125" customWidth="1"/>
    <col min="6150" max="6150" width="13.875" customWidth="1"/>
    <col min="6401" max="6401" width="42.75" customWidth="1"/>
    <col min="6402" max="6404" width="14.625" customWidth="1"/>
    <col min="6405" max="6405" width="7.125" customWidth="1"/>
    <col min="6406" max="6406" width="13.875" customWidth="1"/>
    <col min="6657" max="6657" width="42.75" customWidth="1"/>
    <col min="6658" max="6660" width="14.625" customWidth="1"/>
    <col min="6661" max="6661" width="7.125" customWidth="1"/>
    <col min="6662" max="6662" width="13.875" customWidth="1"/>
    <col min="6913" max="6913" width="42.75" customWidth="1"/>
    <col min="6914" max="6916" width="14.625" customWidth="1"/>
    <col min="6917" max="6917" width="7.125" customWidth="1"/>
    <col min="6918" max="6918" width="13.875" customWidth="1"/>
    <col min="7169" max="7169" width="42.75" customWidth="1"/>
    <col min="7170" max="7172" width="14.625" customWidth="1"/>
    <col min="7173" max="7173" width="7.125" customWidth="1"/>
    <col min="7174" max="7174" width="13.875" customWidth="1"/>
    <col min="7425" max="7425" width="42.75" customWidth="1"/>
    <col min="7426" max="7428" width="14.625" customWidth="1"/>
    <col min="7429" max="7429" width="7.125" customWidth="1"/>
    <col min="7430" max="7430" width="13.875" customWidth="1"/>
    <col min="7681" max="7681" width="42.75" customWidth="1"/>
    <col min="7682" max="7684" width="14.625" customWidth="1"/>
    <col min="7685" max="7685" width="7.125" customWidth="1"/>
    <col min="7686" max="7686" width="13.875" customWidth="1"/>
    <col min="7937" max="7937" width="42.75" customWidth="1"/>
    <col min="7938" max="7940" width="14.625" customWidth="1"/>
    <col min="7941" max="7941" width="7.125" customWidth="1"/>
    <col min="7942" max="7942" width="13.875" customWidth="1"/>
    <col min="8193" max="8193" width="42.75" customWidth="1"/>
    <col min="8194" max="8196" width="14.625" customWidth="1"/>
    <col min="8197" max="8197" width="7.125" customWidth="1"/>
    <col min="8198" max="8198" width="13.875" customWidth="1"/>
    <col min="8449" max="8449" width="42.75" customWidth="1"/>
    <col min="8450" max="8452" width="14.625" customWidth="1"/>
    <col min="8453" max="8453" width="7.125" customWidth="1"/>
    <col min="8454" max="8454" width="13.875" customWidth="1"/>
    <col min="8705" max="8705" width="42.75" customWidth="1"/>
    <col min="8706" max="8708" width="14.625" customWidth="1"/>
    <col min="8709" max="8709" width="7.125" customWidth="1"/>
    <col min="8710" max="8710" width="13.875" customWidth="1"/>
    <col min="8961" max="8961" width="42.75" customWidth="1"/>
    <col min="8962" max="8964" width="14.625" customWidth="1"/>
    <col min="8965" max="8965" width="7.125" customWidth="1"/>
    <col min="8966" max="8966" width="13.875" customWidth="1"/>
    <col min="9217" max="9217" width="42.75" customWidth="1"/>
    <col min="9218" max="9220" width="14.625" customWidth="1"/>
    <col min="9221" max="9221" width="7.125" customWidth="1"/>
    <col min="9222" max="9222" width="13.875" customWidth="1"/>
    <col min="9473" max="9473" width="42.75" customWidth="1"/>
    <col min="9474" max="9476" width="14.625" customWidth="1"/>
    <col min="9477" max="9477" width="7.125" customWidth="1"/>
    <col min="9478" max="9478" width="13.875" customWidth="1"/>
    <col min="9729" max="9729" width="42.75" customWidth="1"/>
    <col min="9730" max="9732" width="14.625" customWidth="1"/>
    <col min="9733" max="9733" width="7.125" customWidth="1"/>
    <col min="9734" max="9734" width="13.875" customWidth="1"/>
    <col min="9985" max="9985" width="42.75" customWidth="1"/>
    <col min="9986" max="9988" width="14.625" customWidth="1"/>
    <col min="9989" max="9989" width="7.125" customWidth="1"/>
    <col min="9990" max="9990" width="13.875" customWidth="1"/>
    <col min="10241" max="10241" width="42.75" customWidth="1"/>
    <col min="10242" max="10244" width="14.625" customWidth="1"/>
    <col min="10245" max="10245" width="7.125" customWidth="1"/>
    <col min="10246" max="10246" width="13.875" customWidth="1"/>
    <col min="10497" max="10497" width="42.75" customWidth="1"/>
    <col min="10498" max="10500" width="14.625" customWidth="1"/>
    <col min="10501" max="10501" width="7.125" customWidth="1"/>
    <col min="10502" max="10502" width="13.875" customWidth="1"/>
    <col min="10753" max="10753" width="42.75" customWidth="1"/>
    <col min="10754" max="10756" width="14.625" customWidth="1"/>
    <col min="10757" max="10757" width="7.125" customWidth="1"/>
    <col min="10758" max="10758" width="13.875" customWidth="1"/>
    <col min="11009" max="11009" width="42.75" customWidth="1"/>
    <col min="11010" max="11012" width="14.625" customWidth="1"/>
    <col min="11013" max="11013" width="7.125" customWidth="1"/>
    <col min="11014" max="11014" width="13.875" customWidth="1"/>
    <col min="11265" max="11265" width="42.75" customWidth="1"/>
    <col min="11266" max="11268" width="14.625" customWidth="1"/>
    <col min="11269" max="11269" width="7.125" customWidth="1"/>
    <col min="11270" max="11270" width="13.875" customWidth="1"/>
    <col min="11521" max="11521" width="42.75" customWidth="1"/>
    <col min="11522" max="11524" width="14.625" customWidth="1"/>
    <col min="11525" max="11525" width="7.125" customWidth="1"/>
    <col min="11526" max="11526" width="13.875" customWidth="1"/>
    <col min="11777" max="11777" width="42.75" customWidth="1"/>
    <col min="11778" max="11780" width="14.625" customWidth="1"/>
    <col min="11781" max="11781" width="7.125" customWidth="1"/>
    <col min="11782" max="11782" width="13.875" customWidth="1"/>
    <col min="12033" max="12033" width="42.75" customWidth="1"/>
    <col min="12034" max="12036" width="14.625" customWidth="1"/>
    <col min="12037" max="12037" width="7.125" customWidth="1"/>
    <col min="12038" max="12038" width="13.875" customWidth="1"/>
    <col min="12289" max="12289" width="42.75" customWidth="1"/>
    <col min="12290" max="12292" width="14.625" customWidth="1"/>
    <col min="12293" max="12293" width="7.125" customWidth="1"/>
    <col min="12294" max="12294" width="13.875" customWidth="1"/>
    <col min="12545" max="12545" width="42.75" customWidth="1"/>
    <col min="12546" max="12548" width="14.625" customWidth="1"/>
    <col min="12549" max="12549" width="7.125" customWidth="1"/>
    <col min="12550" max="12550" width="13.875" customWidth="1"/>
    <col min="12801" max="12801" width="42.75" customWidth="1"/>
    <col min="12802" max="12804" width="14.625" customWidth="1"/>
    <col min="12805" max="12805" width="7.125" customWidth="1"/>
    <col min="12806" max="12806" width="13.875" customWidth="1"/>
    <col min="13057" max="13057" width="42.75" customWidth="1"/>
    <col min="13058" max="13060" width="14.625" customWidth="1"/>
    <col min="13061" max="13061" width="7.125" customWidth="1"/>
    <col min="13062" max="13062" width="13.875" customWidth="1"/>
    <col min="13313" max="13313" width="42.75" customWidth="1"/>
    <col min="13314" max="13316" width="14.625" customWidth="1"/>
    <col min="13317" max="13317" width="7.125" customWidth="1"/>
    <col min="13318" max="13318" width="13.875" customWidth="1"/>
    <col min="13569" max="13569" width="42.75" customWidth="1"/>
    <col min="13570" max="13572" width="14.625" customWidth="1"/>
    <col min="13573" max="13573" width="7.125" customWidth="1"/>
    <col min="13574" max="13574" width="13.875" customWidth="1"/>
    <col min="13825" max="13825" width="42.75" customWidth="1"/>
    <col min="13826" max="13828" width="14.625" customWidth="1"/>
    <col min="13829" max="13829" width="7.125" customWidth="1"/>
    <col min="13830" max="13830" width="13.875" customWidth="1"/>
    <col min="14081" max="14081" width="42.75" customWidth="1"/>
    <col min="14082" max="14084" width="14.625" customWidth="1"/>
    <col min="14085" max="14085" width="7.125" customWidth="1"/>
    <col min="14086" max="14086" width="13.875" customWidth="1"/>
    <col min="14337" max="14337" width="42.75" customWidth="1"/>
    <col min="14338" max="14340" width="14.625" customWidth="1"/>
    <col min="14341" max="14341" width="7.125" customWidth="1"/>
    <col min="14342" max="14342" width="13.875" customWidth="1"/>
    <col min="14593" max="14593" width="42.75" customWidth="1"/>
    <col min="14594" max="14596" width="14.625" customWidth="1"/>
    <col min="14597" max="14597" width="7.125" customWidth="1"/>
    <col min="14598" max="14598" width="13.875" customWidth="1"/>
    <col min="14849" max="14849" width="42.75" customWidth="1"/>
    <col min="14850" max="14852" width="14.625" customWidth="1"/>
    <col min="14853" max="14853" width="7.125" customWidth="1"/>
    <col min="14854" max="14854" width="13.875" customWidth="1"/>
    <col min="15105" max="15105" width="42.75" customWidth="1"/>
    <col min="15106" max="15108" width="14.625" customWidth="1"/>
    <col min="15109" max="15109" width="7.125" customWidth="1"/>
    <col min="15110" max="15110" width="13.875" customWidth="1"/>
    <col min="15361" max="15361" width="42.75" customWidth="1"/>
    <col min="15362" max="15364" width="14.625" customWidth="1"/>
    <col min="15365" max="15365" width="7.125" customWidth="1"/>
    <col min="15366" max="15366" width="13.875" customWidth="1"/>
    <col min="15617" max="15617" width="42.75" customWidth="1"/>
    <col min="15618" max="15620" width="14.625" customWidth="1"/>
    <col min="15621" max="15621" width="7.125" customWidth="1"/>
    <col min="15622" max="15622" width="13.875" customWidth="1"/>
    <col min="15873" max="15873" width="42.75" customWidth="1"/>
    <col min="15874" max="15876" width="14.625" customWidth="1"/>
    <col min="15877" max="15877" width="7.125" customWidth="1"/>
    <col min="15878" max="15878" width="13.875" customWidth="1"/>
    <col min="16129" max="16129" width="42.75" customWidth="1"/>
    <col min="16130" max="16132" width="14.625" customWidth="1"/>
    <col min="16133" max="16133" width="7.125" customWidth="1"/>
    <col min="16134" max="16134" width="13.875" customWidth="1"/>
  </cols>
  <sheetData>
    <row r="1" ht="42" customHeight="1" spans="1:5">
      <c r="A1" s="118" t="s">
        <v>3796</v>
      </c>
      <c r="B1" s="118"/>
      <c r="C1" s="118"/>
      <c r="D1" s="118"/>
    </row>
    <row r="2" ht="18.95" customHeight="1" spans="1:5">
      <c r="A2" s="119" t="s">
        <v>3797</v>
      </c>
      <c r="B2" s="120"/>
      <c r="D2" s="121" t="s">
        <v>30</v>
      </c>
    </row>
    <row r="3" ht="32.25" customHeight="1" spans="1:5">
      <c r="A3" s="226" t="s">
        <v>3798</v>
      </c>
      <c r="B3" s="204" t="s">
        <v>3799</v>
      </c>
      <c r="C3" s="204" t="s">
        <v>2724</v>
      </c>
      <c r="D3" s="205" t="s">
        <v>3800</v>
      </c>
      <c r="E3" s="20" t="s">
        <v>2726</v>
      </c>
    </row>
    <row r="4" ht="18.95" customHeight="1" spans="1:5">
      <c r="A4" s="198" t="s">
        <v>3801</v>
      </c>
      <c r="B4" s="206">
        <v>21950</v>
      </c>
      <c r="C4" s="206">
        <v>2800</v>
      </c>
      <c r="D4" s="63">
        <v>-0.872</v>
      </c>
      <c r="E4" s="31" t="s">
        <v>147</v>
      </c>
    </row>
    <row r="5" ht="18.95" customHeight="1" spans="1:5">
      <c r="A5" s="202" t="s">
        <v>3802</v>
      </c>
      <c r="B5" s="207">
        <v>2850</v>
      </c>
      <c r="C5" s="227">
        <v>2800</v>
      </c>
      <c r="D5" s="209">
        <v>-0.018</v>
      </c>
      <c r="E5" s="31" t="s">
        <v>147</v>
      </c>
    </row>
    <row r="6" ht="18.95" customHeight="1" spans="1:5">
      <c r="A6" s="198" t="s">
        <v>3803</v>
      </c>
      <c r="B6" s="206">
        <v>100013</v>
      </c>
      <c r="C6" s="228">
        <v>76300</v>
      </c>
      <c r="D6" s="63">
        <v>-0.237</v>
      </c>
      <c r="E6" s="31" t="s">
        <v>147</v>
      </c>
    </row>
    <row r="7" ht="18.95" customHeight="1" spans="1:5">
      <c r="A7" s="202" t="s">
        <v>3804</v>
      </c>
      <c r="B7" s="207">
        <v>68172</v>
      </c>
      <c r="C7" s="227">
        <v>71800</v>
      </c>
      <c r="D7" s="209">
        <v>0.053</v>
      </c>
      <c r="E7" s="31" t="s">
        <v>147</v>
      </c>
    </row>
    <row r="8" ht="18.95" customHeight="1" spans="1:5">
      <c r="A8" s="202" t="s">
        <v>3805</v>
      </c>
      <c r="B8" s="207">
        <v>1</v>
      </c>
      <c r="C8" s="227">
        <v>4500</v>
      </c>
      <c r="D8" s="209">
        <v>4499</v>
      </c>
      <c r="E8" s="31" t="s">
        <v>147</v>
      </c>
    </row>
    <row r="9" ht="18.95" hidden="1" customHeight="1" spans="1:5">
      <c r="A9" s="202" t="s">
        <v>3806</v>
      </c>
      <c r="B9" s="207">
        <v>0</v>
      </c>
      <c r="C9" s="227"/>
      <c r="D9" s="209" t="s">
        <v>135</v>
      </c>
      <c r="E9" s="31" t="s">
        <v>2730</v>
      </c>
    </row>
    <row r="10" ht="18.95" hidden="1" customHeight="1" spans="1:5">
      <c r="A10" s="202" t="s">
        <v>3807</v>
      </c>
      <c r="B10" s="207">
        <v>0</v>
      </c>
      <c r="C10" s="227"/>
      <c r="D10" s="209"/>
      <c r="E10" s="31" t="s">
        <v>2730</v>
      </c>
    </row>
    <row r="11" ht="18.95" hidden="1" customHeight="1" spans="1:5">
      <c r="A11" s="202" t="s">
        <v>3808</v>
      </c>
      <c r="B11" s="207">
        <v>0</v>
      </c>
      <c r="C11" s="227"/>
      <c r="D11" s="209" t="s">
        <v>135</v>
      </c>
      <c r="E11" s="31" t="s">
        <v>2730</v>
      </c>
    </row>
    <row r="12" ht="18.95" customHeight="1" spans="1:5">
      <c r="A12" s="198" t="s">
        <v>3809</v>
      </c>
      <c r="B12" s="206">
        <v>5232972</v>
      </c>
      <c r="C12" s="206">
        <v>6202350</v>
      </c>
      <c r="D12" s="63">
        <v>0.185</v>
      </c>
      <c r="E12" s="31" t="s">
        <v>147</v>
      </c>
    </row>
    <row r="13" ht="18.95" customHeight="1" spans="1:5">
      <c r="A13" s="202" t="s">
        <v>3810</v>
      </c>
      <c r="B13" s="207">
        <v>152079</v>
      </c>
      <c r="C13" s="227">
        <v>104000</v>
      </c>
      <c r="D13" s="209">
        <v>-0.316</v>
      </c>
      <c r="E13" s="31" t="s">
        <v>147</v>
      </c>
    </row>
    <row r="14" ht="18.95" customHeight="1" spans="1:5">
      <c r="A14" s="202" t="s">
        <v>3811</v>
      </c>
      <c r="B14" s="207">
        <v>4567592</v>
      </c>
      <c r="C14" s="227">
        <v>5775500</v>
      </c>
      <c r="D14" s="209">
        <v>0.264</v>
      </c>
      <c r="E14" s="31" t="s">
        <v>147</v>
      </c>
    </row>
    <row r="15" ht="18.95" customHeight="1" spans="1:5">
      <c r="A15" s="202" t="s">
        <v>3812</v>
      </c>
      <c r="B15" s="207">
        <v>0</v>
      </c>
      <c r="C15" s="227">
        <v>3450</v>
      </c>
      <c r="D15" s="209" t="s">
        <v>135</v>
      </c>
      <c r="E15" s="31" t="s">
        <v>147</v>
      </c>
    </row>
    <row r="16" ht="18.95" customHeight="1" spans="1:5">
      <c r="A16" s="202" t="s">
        <v>3813</v>
      </c>
      <c r="B16" s="207">
        <v>40477</v>
      </c>
      <c r="C16" s="227">
        <v>28700</v>
      </c>
      <c r="D16" s="209">
        <v>-0.291</v>
      </c>
      <c r="E16" s="31" t="s">
        <v>147</v>
      </c>
    </row>
    <row r="17" ht="18.95" customHeight="1" spans="1:5">
      <c r="A17" s="202" t="s">
        <v>3814</v>
      </c>
      <c r="B17" s="207">
        <v>38543</v>
      </c>
      <c r="C17" s="227">
        <v>67000</v>
      </c>
      <c r="D17" s="209">
        <v>0.738</v>
      </c>
      <c r="E17" s="31" t="s">
        <v>147</v>
      </c>
    </row>
    <row r="18" ht="18.95" customHeight="1" spans="1:5">
      <c r="A18" s="202" t="s">
        <v>3815</v>
      </c>
      <c r="B18" s="207">
        <v>214943</v>
      </c>
      <c r="C18" s="227">
        <v>140000</v>
      </c>
      <c r="D18" s="209">
        <v>-0.349</v>
      </c>
      <c r="E18" s="31" t="s">
        <v>147</v>
      </c>
    </row>
    <row r="19" ht="18.95" customHeight="1" spans="1:5">
      <c r="A19" s="202" t="s">
        <v>3816</v>
      </c>
      <c r="B19" s="207">
        <v>219338</v>
      </c>
      <c r="C19" s="227">
        <v>83700</v>
      </c>
      <c r="D19" s="209">
        <v>-0.618</v>
      </c>
      <c r="E19" s="31" t="s">
        <v>147</v>
      </c>
    </row>
    <row r="20" ht="18.95" customHeight="1" spans="1:5">
      <c r="A20" s="198" t="s">
        <v>3817</v>
      </c>
      <c r="B20" s="206">
        <v>437786</v>
      </c>
      <c r="C20" s="228">
        <v>154100</v>
      </c>
      <c r="D20" s="63">
        <v>-0.648</v>
      </c>
      <c r="E20" s="31" t="s">
        <v>147</v>
      </c>
    </row>
    <row r="21" ht="18.95" customHeight="1" spans="1:5">
      <c r="A21" s="202" t="s">
        <v>3818</v>
      </c>
      <c r="B21" s="207">
        <v>126</v>
      </c>
      <c r="C21" s="227">
        <v>300</v>
      </c>
      <c r="D21" s="209">
        <v>1.381</v>
      </c>
      <c r="E21" s="31" t="s">
        <v>147</v>
      </c>
    </row>
    <row r="22" ht="18.95" customHeight="1" spans="1:5">
      <c r="A22" s="202" t="s">
        <v>3819</v>
      </c>
      <c r="B22" s="207">
        <v>126748</v>
      </c>
      <c r="C22" s="227">
        <v>101800</v>
      </c>
      <c r="D22" s="209">
        <v>-0.197</v>
      </c>
      <c r="E22" s="31" t="s">
        <v>147</v>
      </c>
    </row>
    <row r="23" ht="18.95" customHeight="1" spans="1:5">
      <c r="A23" s="202" t="s">
        <v>3820</v>
      </c>
      <c r="B23" s="207">
        <v>0</v>
      </c>
      <c r="C23" s="227"/>
      <c r="D23" s="209" t="s">
        <v>135</v>
      </c>
      <c r="E23" s="31" t="s">
        <v>2730</v>
      </c>
    </row>
    <row r="24" ht="18.95" customHeight="1" spans="1:5">
      <c r="A24" s="202" t="s">
        <v>3821</v>
      </c>
      <c r="B24" s="207">
        <v>0</v>
      </c>
      <c r="C24" s="227"/>
      <c r="D24" s="209" t="s">
        <v>135</v>
      </c>
      <c r="E24" s="31" t="s">
        <v>2730</v>
      </c>
    </row>
    <row r="25" ht="18.95" customHeight="1" spans="1:5">
      <c r="A25" s="202" t="s">
        <v>3822</v>
      </c>
      <c r="B25" s="207">
        <v>30104</v>
      </c>
      <c r="C25" s="207">
        <v>40000</v>
      </c>
      <c r="D25" s="209">
        <v>0.329</v>
      </c>
      <c r="E25" s="31" t="s">
        <v>147</v>
      </c>
    </row>
    <row r="26" ht="18.95" customHeight="1" spans="1:5">
      <c r="A26" s="202" t="s">
        <v>3823</v>
      </c>
      <c r="B26" s="207">
        <v>0</v>
      </c>
      <c r="C26" s="227">
        <v>12000</v>
      </c>
      <c r="D26" s="209" t="s">
        <v>135</v>
      </c>
      <c r="E26" s="31" t="s">
        <v>147</v>
      </c>
    </row>
    <row r="27" ht="18.95" customHeight="1" spans="1:5">
      <c r="A27" s="198" t="s">
        <v>3824</v>
      </c>
      <c r="B27" s="206">
        <v>115113</v>
      </c>
      <c r="C27" s="228">
        <v>88000</v>
      </c>
      <c r="D27" s="63">
        <v>-0.236</v>
      </c>
      <c r="E27" s="31" t="s">
        <v>147</v>
      </c>
    </row>
    <row r="28" ht="18.95" customHeight="1" spans="1:5">
      <c r="A28" s="202" t="s">
        <v>3399</v>
      </c>
      <c r="B28" s="207">
        <v>0</v>
      </c>
      <c r="C28" s="227"/>
      <c r="D28" s="209" t="s">
        <v>135</v>
      </c>
      <c r="E28" s="31" t="s">
        <v>2730</v>
      </c>
    </row>
    <row r="29" ht="18.95" customHeight="1" spans="1:5">
      <c r="A29" s="202" t="s">
        <v>3825</v>
      </c>
      <c r="B29" s="207">
        <v>0</v>
      </c>
      <c r="C29" s="227"/>
      <c r="D29" s="209" t="s">
        <v>135</v>
      </c>
      <c r="E29" s="31" t="s">
        <v>2730</v>
      </c>
    </row>
    <row r="30" ht="18.95" customHeight="1" spans="1:5">
      <c r="A30" s="202" t="s">
        <v>3826</v>
      </c>
      <c r="B30" s="207">
        <v>5864</v>
      </c>
      <c r="C30" s="227">
        <v>30000</v>
      </c>
      <c r="D30" s="209">
        <v>4.116</v>
      </c>
      <c r="E30" s="31" t="s">
        <v>147</v>
      </c>
    </row>
    <row r="31" ht="18.95" customHeight="1" spans="1:5">
      <c r="A31" s="202" t="s">
        <v>3827</v>
      </c>
      <c r="B31" s="207">
        <v>0</v>
      </c>
      <c r="C31" s="227"/>
      <c r="D31" s="209" t="s">
        <v>135</v>
      </c>
      <c r="E31" s="31" t="s">
        <v>2730</v>
      </c>
    </row>
    <row r="32" ht="18.95" customHeight="1" spans="1:5">
      <c r="A32" s="202" t="s">
        <v>3828</v>
      </c>
      <c r="B32" s="207">
        <v>0</v>
      </c>
      <c r="C32" s="227"/>
      <c r="D32" s="209" t="s">
        <v>135</v>
      </c>
      <c r="E32" s="31" t="s">
        <v>2730</v>
      </c>
    </row>
    <row r="33" ht="18.95" customHeight="1" spans="1:5">
      <c r="A33" s="202" t="s">
        <v>3829</v>
      </c>
      <c r="B33" s="207">
        <v>0</v>
      </c>
      <c r="C33" s="227"/>
      <c r="D33" s="209" t="s">
        <v>135</v>
      </c>
      <c r="E33" s="31" t="s">
        <v>2730</v>
      </c>
    </row>
    <row r="34" ht="18.95" customHeight="1" spans="1:5">
      <c r="A34" s="202" t="s">
        <v>3830</v>
      </c>
      <c r="B34" s="207">
        <v>109185</v>
      </c>
      <c r="C34" s="227">
        <v>58000</v>
      </c>
      <c r="D34" s="209">
        <v>-0.469</v>
      </c>
      <c r="E34" s="31" t="s">
        <v>147</v>
      </c>
    </row>
    <row r="35" ht="18.95" customHeight="1" spans="1:5">
      <c r="A35" s="198" t="s">
        <v>3831</v>
      </c>
      <c r="B35" s="206">
        <v>18327</v>
      </c>
      <c r="C35" s="228">
        <v>27450</v>
      </c>
      <c r="D35" s="63">
        <v>0.498</v>
      </c>
      <c r="E35" s="31" t="s">
        <v>147</v>
      </c>
    </row>
    <row r="36" ht="18.95" customHeight="1" spans="1:5">
      <c r="A36" s="202" t="s">
        <v>3451</v>
      </c>
      <c r="B36" s="207">
        <v>0</v>
      </c>
      <c r="C36" s="227">
        <v>7000</v>
      </c>
      <c r="D36" s="209" t="s">
        <v>135</v>
      </c>
      <c r="E36" s="31" t="s">
        <v>147</v>
      </c>
    </row>
    <row r="37" ht="18.95" customHeight="1" spans="1:5">
      <c r="A37" s="202" t="s">
        <v>3832</v>
      </c>
      <c r="B37" s="207">
        <v>1707</v>
      </c>
      <c r="C37" s="227">
        <v>5490</v>
      </c>
      <c r="D37" s="209">
        <v>2.216</v>
      </c>
      <c r="E37" s="31" t="s">
        <v>147</v>
      </c>
    </row>
    <row r="38" ht="18.95" customHeight="1" spans="1:5">
      <c r="A38" s="202" t="s">
        <v>3833</v>
      </c>
      <c r="B38" s="207">
        <v>2321</v>
      </c>
      <c r="C38" s="227">
        <v>1960</v>
      </c>
      <c r="D38" s="209">
        <v>-0.156</v>
      </c>
      <c r="E38" s="31" t="s">
        <v>147</v>
      </c>
    </row>
    <row r="39" ht="18.95" customHeight="1" spans="1:5">
      <c r="A39" s="202" t="s">
        <v>3834</v>
      </c>
      <c r="B39" s="207">
        <v>7708</v>
      </c>
      <c r="C39" s="227">
        <v>13000</v>
      </c>
      <c r="D39" s="209">
        <v>0.687</v>
      </c>
      <c r="E39" s="31" t="s">
        <v>147</v>
      </c>
    </row>
    <row r="40" ht="18.95" customHeight="1" spans="1:5">
      <c r="A40" s="202" t="s">
        <v>3835</v>
      </c>
      <c r="B40" s="207">
        <v>0</v>
      </c>
      <c r="C40" s="207"/>
      <c r="D40" s="209" t="s">
        <v>135</v>
      </c>
      <c r="E40" s="31" t="s">
        <v>2730</v>
      </c>
    </row>
    <row r="41" ht="18.95" customHeight="1" spans="1:5">
      <c r="A41" s="198" t="s">
        <v>3836</v>
      </c>
      <c r="B41" s="206">
        <v>2690</v>
      </c>
      <c r="C41" s="228">
        <v>3000</v>
      </c>
      <c r="D41" s="63">
        <v>0.115</v>
      </c>
      <c r="E41" s="31" t="s">
        <v>147</v>
      </c>
    </row>
    <row r="42" ht="18.95" customHeight="1" spans="1:5">
      <c r="A42" s="202" t="s">
        <v>3837</v>
      </c>
      <c r="B42" s="207">
        <v>2690</v>
      </c>
      <c r="C42" s="227">
        <v>3000</v>
      </c>
      <c r="D42" s="209">
        <v>0.115</v>
      </c>
      <c r="E42" s="31" t="s">
        <v>147</v>
      </c>
    </row>
    <row r="43" ht="18.95" customHeight="1" spans="1:5">
      <c r="A43" s="198" t="s">
        <v>3838</v>
      </c>
      <c r="B43" s="206">
        <v>346155</v>
      </c>
      <c r="C43" s="228">
        <v>650000</v>
      </c>
      <c r="D43" s="63">
        <v>0.878</v>
      </c>
      <c r="E43" s="31" t="s">
        <v>147</v>
      </c>
    </row>
    <row r="44" ht="18.95" customHeight="1" spans="1:5">
      <c r="A44" s="202" t="s">
        <v>3839</v>
      </c>
      <c r="B44" s="207">
        <v>152257</v>
      </c>
      <c r="C44" s="227">
        <v>410000</v>
      </c>
      <c r="D44" s="209">
        <v>1.693</v>
      </c>
      <c r="E44" s="31" t="s">
        <v>147</v>
      </c>
    </row>
    <row r="45" ht="18.95" customHeight="1" spans="1:5">
      <c r="A45" s="202" t="s">
        <v>3840</v>
      </c>
      <c r="B45" s="207">
        <v>0</v>
      </c>
      <c r="C45" s="227">
        <v>0</v>
      </c>
      <c r="D45" s="209" t="s">
        <v>135</v>
      </c>
      <c r="E45" s="31" t="s">
        <v>2730</v>
      </c>
    </row>
    <row r="46" ht="18.95" customHeight="1" spans="1:5">
      <c r="A46" s="202" t="s">
        <v>3841</v>
      </c>
      <c r="B46" s="207">
        <v>193838</v>
      </c>
      <c r="C46" s="227">
        <v>240000</v>
      </c>
      <c r="D46" s="209">
        <v>0.238</v>
      </c>
      <c r="E46" s="31" t="s">
        <v>147</v>
      </c>
    </row>
    <row r="47" ht="18.95" customHeight="1" spans="1:5">
      <c r="A47" s="229"/>
      <c r="B47" s="227"/>
      <c r="C47" s="227"/>
      <c r="D47" s="209"/>
      <c r="E47" s="31" t="s">
        <v>3661</v>
      </c>
    </row>
    <row r="48" ht="18.95" customHeight="1" spans="1:5">
      <c r="A48" s="229"/>
      <c r="B48" s="230"/>
      <c r="C48" s="230"/>
      <c r="D48" s="209" t="s">
        <v>135</v>
      </c>
      <c r="E48" s="31" t="s">
        <v>3661</v>
      </c>
    </row>
    <row r="49" ht="18.95" customHeight="1" spans="1:6">
      <c r="A49" s="216" t="s">
        <v>2432</v>
      </c>
      <c r="B49" s="217">
        <v>6275006</v>
      </c>
      <c r="C49" s="217">
        <v>7204000</v>
      </c>
      <c r="D49" s="222">
        <v>0.148</v>
      </c>
      <c r="E49" s="31" t="s">
        <v>147</v>
      </c>
    </row>
    <row r="50" ht="18.95" customHeight="1" spans="1:6">
      <c r="A50" s="155" t="s">
        <v>2675</v>
      </c>
      <c r="B50" s="219"/>
      <c r="C50" s="219"/>
      <c r="D50" s="219"/>
      <c r="E50" s="31" t="s">
        <v>2730</v>
      </c>
      <c r="F50" s="231"/>
    </row>
    <row r="51" ht="18.95" customHeight="1" spans="1:6">
      <c r="A51" s="152" t="s">
        <v>2439</v>
      </c>
      <c r="B51" s="220">
        <v>3000329</v>
      </c>
      <c r="C51" s="220">
        <v>1784068</v>
      </c>
      <c r="D51" s="220"/>
      <c r="E51" s="31" t="s">
        <v>147</v>
      </c>
    </row>
    <row r="52" ht="18.95" customHeight="1" spans="1:6">
      <c r="A52" s="156" t="s">
        <v>3842</v>
      </c>
      <c r="B52" s="219"/>
      <c r="C52" s="219"/>
      <c r="D52" s="219"/>
      <c r="E52" s="31" t="s">
        <v>2730</v>
      </c>
    </row>
    <row r="53" ht="18.95" customHeight="1" spans="1:6">
      <c r="A53" s="156" t="s">
        <v>2447</v>
      </c>
      <c r="B53" s="219">
        <v>1145761</v>
      </c>
      <c r="C53" s="232">
        <v>440000</v>
      </c>
      <c r="D53" s="219"/>
      <c r="E53" s="31" t="s">
        <v>147</v>
      </c>
    </row>
    <row r="54" ht="18.95" customHeight="1" spans="1:6">
      <c r="A54" s="156" t="s">
        <v>3670</v>
      </c>
      <c r="B54" s="219">
        <v>1854568</v>
      </c>
      <c r="C54" s="219">
        <v>1344068</v>
      </c>
      <c r="D54" s="219"/>
      <c r="E54" s="31" t="s">
        <v>147</v>
      </c>
    </row>
    <row r="55" ht="18.95" customHeight="1" spans="1:6">
      <c r="A55" s="155" t="s">
        <v>2675</v>
      </c>
      <c r="B55" s="219"/>
      <c r="C55" s="219"/>
      <c r="D55" s="219"/>
      <c r="E55" s="31" t="s">
        <v>2730</v>
      </c>
    </row>
    <row r="56" ht="18.95" customHeight="1" spans="1:6">
      <c r="A56" s="216" t="s">
        <v>2455</v>
      </c>
      <c r="B56" s="220">
        <v>9275335</v>
      </c>
      <c r="C56" s="220">
        <v>8988068</v>
      </c>
      <c r="D56" s="222"/>
      <c r="E56" s="31" t="s">
        <v>147</v>
      </c>
    </row>
    <row r="1129" spans="3:8">
      <c r="C1129" s="223"/>
      <c r="D1129" s="224"/>
      <c r="E1129" s="225"/>
      <c r="F1129" s="223"/>
      <c r="G1129" s="223"/>
      <c r="H1129" s="223"/>
    </row>
  </sheetData>
  <autoFilter xmlns:etc="http://www.wps.cn/officeDocument/2017/etCustomData" ref="A3:E56" etc:filterBottomFollowUsedRange="0">
    <extLst/>
  </autoFilter>
  <mergeCells count="1">
    <mergeCell ref="A1:D1"/>
  </mergeCells>
  <conditionalFormatting sqref="D4:D50">
    <cfRule type="cellIs" dxfId="2" priority="1" stopIfTrue="1" operator="greaterThan">
      <formula>10</formula>
    </cfRule>
    <cfRule type="cellIs" dxfId="2" priority="2" stopIfTrue="1" operator="lessThanOrEqual">
      <formula>-1</formula>
    </cfRule>
  </conditionalFormatting>
  <dataValidations count="1">
    <dataValidation type="custom" allowBlank="1" showInputMessage="1" showErrorMessage="1" errorTitle="提示" error="对不起，此处只能输入数字。"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5:B46 B65540:B65582 B131076:B131118 B196612:B196654 B262148:B262190 B327684:B327726 B393220:B393262 B458756:B458798 B524292:B524334 B589828:B589870 B655364:B655406 B720900:B720942 B786436:B786478 B851972:B852014 B917508:B917550 B983044:B983086 IX5:IX24 IX26:IX46 IX65541:IX65560 IX65562:IX65582 IX131077:IX131096 IX131098:IX131118 IX196613:IX196632 IX196634:IX196654 IX262149:IX262168 IX262170:IX262190 IX327685:IX327704 IX327706:IX327726 IX393221:IX393240 IX393242:IX393262 IX458757:IX458776 IX458778:IX458798 IX524293:IX524312 IX524314:IX524334 IX589829:IX589848 IX589850:IX589870 IX655365:IX655384 IX655386:IX655406 IX720901:IX720920 IX720922:IX720942 IX786437:IX786456 IX786458:IX786478 IX851973:IX851992 IX851994:IX852014 IX917509:IX917528 IX917530:IX917550 IX983045:IX983064 IX983066:IX983086 ST5:ST24 ST26:ST46 ST65541:ST65560 ST65562:ST65582 ST131077:ST131096 ST131098:ST131118 ST196613:ST196632 ST196634:ST196654 ST262149:ST262168 ST262170:ST262190 ST327685:ST327704 ST327706:ST327726 ST393221:ST393240 ST393242:ST393262 ST458757:ST458776 ST458778:ST458798 ST524293:ST524312 ST524314:ST524334 ST589829:ST589848 ST589850:ST589870 ST655365:ST655384 ST655386:ST655406 ST720901:ST720920 ST720922:ST720942 ST786437:ST786456 ST786458:ST786478 ST851973:ST851992 ST851994:ST852014 ST917509:ST917528 ST917530:ST917550 ST983045:ST983064 ST983066:ST983086 ACP5:ACP24 ACP26:ACP46 ACP65541:ACP65560 ACP65562:ACP65582 ACP131077:ACP131096 ACP131098:ACP131118 ACP196613:ACP196632 ACP196634:ACP196654 ACP262149:ACP262168 ACP262170:ACP262190 ACP327685:ACP327704 ACP327706:ACP327726 ACP393221:ACP393240 ACP393242:ACP393262 ACP458757:ACP458776 ACP458778:ACP458798 ACP524293:ACP524312 ACP524314:ACP524334 ACP589829:ACP589848 ACP589850:ACP589870 ACP655365:ACP655384 ACP655386:ACP655406 ACP720901:ACP720920 ACP720922:ACP720942 ACP786437:ACP786456 ACP786458:ACP786478 ACP851973:ACP851992 ACP851994:ACP852014 ACP917509:ACP917528 ACP917530:ACP917550 ACP983045:ACP983064 ACP983066:ACP983086 AML5:AML24 AML26:AML46 AML65541:AML65560 AML65562:AML65582 AML131077:AML131096 AML131098:AML131118 AML196613:AML196632 AML196634:AML196654 AML262149:AML262168 AML262170:AML262190 AML327685:AML327704 AML327706:AML327726 AML393221:AML393240 AML393242:AML393262 AML458757:AML458776 AML458778:AML458798 AML524293:AML524312 AML524314:AML524334 AML589829:AML589848 AML589850:AML589870 AML655365:AML655384 AML655386:AML655406 AML720901:AML720920 AML720922:AML720942 AML786437:AML786456 AML786458:AML786478 AML851973:AML851992 AML851994:AML852014 AML917509:AML917528 AML917530:AML917550 AML983045:AML983064 AML983066:AML983086 AWH5:AWH24 AWH26:AWH46 AWH65541:AWH65560 AWH65562:AWH65582 AWH131077:AWH131096 AWH131098:AWH131118 AWH196613:AWH196632 AWH196634:AWH196654 AWH262149:AWH262168 AWH262170:AWH262190 AWH327685:AWH327704 AWH327706:AWH327726 AWH393221:AWH393240 AWH393242:AWH393262 AWH458757:AWH458776 AWH458778:AWH458798 AWH524293:AWH524312 AWH524314:AWH524334 AWH589829:AWH589848 AWH589850:AWH589870 AWH655365:AWH655384 AWH655386:AWH655406 AWH720901:AWH720920 AWH720922:AWH720942 AWH786437:AWH786456 AWH786458:AWH786478 AWH851973:AWH851992 AWH851994:AWH852014 AWH917509:AWH917528 AWH917530:AWH917550 AWH983045:AWH983064 AWH983066:AWH983086 BGD5:BGD24 BGD26:BGD46 BGD65541:BGD65560 BGD65562:BGD65582 BGD131077:BGD131096 BGD131098:BGD131118 BGD196613:BGD196632 BGD196634:BGD196654 BGD262149:BGD262168 BGD262170:BGD262190 BGD327685:BGD327704 BGD327706:BGD327726 BGD393221:BGD393240 BGD393242:BGD393262 BGD458757:BGD458776 BGD458778:BGD458798 BGD524293:BGD524312 BGD524314:BGD524334 BGD589829:BGD589848 BGD589850:BGD589870 BGD655365:BGD655384 BGD655386:BGD655406 BGD720901:BGD720920 BGD720922:BGD720942 BGD786437:BGD786456 BGD786458:BGD786478 BGD851973:BGD851992 BGD851994:BGD852014 BGD917509:BGD917528 BGD917530:BGD917550 BGD983045:BGD983064 BGD983066:BGD983086 BPZ5:BPZ24 BPZ26:BPZ46 BPZ65541:BPZ65560 BPZ65562:BPZ65582 BPZ131077:BPZ131096 BPZ131098:BPZ131118 BPZ196613:BPZ196632 BPZ196634:BPZ196654 BPZ262149:BPZ262168 BPZ262170:BPZ262190 BPZ327685:BPZ327704 BPZ327706:BPZ327726 BPZ393221:BPZ393240 BPZ393242:BPZ393262 BPZ458757:BPZ458776 BPZ458778:BPZ458798 BPZ524293:BPZ524312 BPZ524314:BPZ524334 BPZ589829:BPZ589848 BPZ589850:BPZ589870 BPZ655365:BPZ655384 BPZ655386:BPZ655406 BPZ720901:BPZ720920 BPZ720922:BPZ720942 BPZ786437:BPZ786456 BPZ786458:BPZ786478 BPZ851973:BPZ851992 BPZ851994:BPZ852014 BPZ917509:BPZ917528 BPZ917530:BPZ917550 BPZ983045:BPZ983064 BPZ983066:BPZ983086 BZV5:BZV24 BZV26:BZV46 BZV65541:BZV65560 BZV65562:BZV65582 BZV131077:BZV131096 BZV131098:BZV131118 BZV196613:BZV196632 BZV196634:BZV196654 BZV262149:BZV262168 BZV262170:BZV262190 BZV327685:BZV327704 BZV327706:BZV327726 BZV393221:BZV393240 BZV393242:BZV393262 BZV458757:BZV458776 BZV458778:BZV458798 BZV524293:BZV524312 BZV524314:BZV524334 BZV589829:BZV589848 BZV589850:BZV589870 BZV655365:BZV655384 BZV655386:BZV655406 BZV720901:BZV720920 BZV720922:BZV720942 BZV786437:BZV786456 BZV786458:BZV786478 BZV851973:BZV851992 BZV851994:BZV852014 BZV917509:BZV917528 BZV917530:BZV917550 BZV983045:BZV983064 BZV983066:BZV983086 CJR5:CJR24 CJR26:CJR46 CJR65541:CJR65560 CJR65562:CJR65582 CJR131077:CJR131096 CJR131098:CJR131118 CJR196613:CJR196632 CJR196634:CJR196654 CJR262149:CJR262168 CJR262170:CJR262190 CJR327685:CJR327704 CJR327706:CJR327726 CJR393221:CJR393240 CJR393242:CJR393262 CJR458757:CJR458776 CJR458778:CJR458798 CJR524293:CJR524312 CJR524314:CJR524334 CJR589829:CJR589848 CJR589850:CJR589870 CJR655365:CJR655384 CJR655386:CJR655406 CJR720901:CJR720920 CJR720922:CJR720942 CJR786437:CJR786456 CJR786458:CJR786478 CJR851973:CJR851992 CJR851994:CJR852014 CJR917509:CJR917528 CJR917530:CJR917550 CJR983045:CJR983064 CJR983066:CJR983086 CTN5:CTN24 CTN26:CTN46 CTN65541:CTN65560 CTN65562:CTN65582 CTN131077:CTN131096 CTN131098:CTN131118 CTN196613:CTN196632 CTN196634:CTN196654 CTN262149:CTN262168 CTN262170:CTN262190 CTN327685:CTN327704 CTN327706:CTN327726 CTN393221:CTN393240 CTN393242:CTN393262 CTN458757:CTN458776 CTN458778:CTN458798 CTN524293:CTN524312 CTN524314:CTN524334 CTN589829:CTN589848 CTN589850:CTN589870 CTN655365:CTN655384 CTN655386:CTN655406 CTN720901:CTN720920 CTN720922:CTN720942 CTN786437:CTN786456 CTN786458:CTN786478 CTN851973:CTN851992 CTN851994:CTN852014 CTN917509:CTN917528 CTN917530:CTN917550 CTN983045:CTN983064 CTN983066:CTN983086 DDJ5:DDJ24 DDJ26:DDJ46 DDJ65541:DDJ65560 DDJ65562:DDJ65582 DDJ131077:DDJ131096 DDJ131098:DDJ131118 DDJ196613:DDJ196632 DDJ196634:DDJ196654 DDJ262149:DDJ262168 DDJ262170:DDJ262190 DDJ327685:DDJ327704 DDJ327706:DDJ327726 DDJ393221:DDJ393240 DDJ393242:DDJ393262 DDJ458757:DDJ458776 DDJ458778:DDJ458798 DDJ524293:DDJ524312 DDJ524314:DDJ524334 DDJ589829:DDJ589848 DDJ589850:DDJ589870 DDJ655365:DDJ655384 DDJ655386:DDJ655406 DDJ720901:DDJ720920 DDJ720922:DDJ720942 DDJ786437:DDJ786456 DDJ786458:DDJ786478 DDJ851973:DDJ851992 DDJ851994:DDJ852014 DDJ917509:DDJ917528 DDJ917530:DDJ917550 DDJ983045:DDJ983064 DDJ983066:DDJ983086 DNF5:DNF24 DNF26:DNF46 DNF65541:DNF65560 DNF65562:DNF65582 DNF131077:DNF131096 DNF131098:DNF131118 DNF196613:DNF196632 DNF196634:DNF196654 DNF262149:DNF262168 DNF262170:DNF262190 DNF327685:DNF327704 DNF327706:DNF327726 DNF393221:DNF393240 DNF393242:DNF393262 DNF458757:DNF458776 DNF458778:DNF458798 DNF524293:DNF524312 DNF524314:DNF524334 DNF589829:DNF589848 DNF589850:DNF589870 DNF655365:DNF655384 DNF655386:DNF655406 DNF720901:DNF720920 DNF720922:DNF720942 DNF786437:DNF786456 DNF786458:DNF786478 DNF851973:DNF851992 DNF851994:DNF852014 DNF917509:DNF917528 DNF917530:DNF917550 DNF983045:DNF983064 DNF983066:DNF983086 DXB5:DXB24 DXB26:DXB46 DXB65541:DXB65560 DXB65562:DXB65582 DXB131077:DXB131096 DXB131098:DXB131118 DXB196613:DXB196632 DXB196634:DXB196654 DXB262149:DXB262168 DXB262170:DXB262190 DXB327685:DXB327704 DXB327706:DXB327726 DXB393221:DXB393240 DXB393242:DXB393262 DXB458757:DXB458776 DXB458778:DXB458798 DXB524293:DXB524312 DXB524314:DXB524334 DXB589829:DXB589848 DXB589850:DXB589870 DXB655365:DXB655384 DXB655386:DXB655406 DXB720901:DXB720920 DXB720922:DXB720942 DXB786437:DXB786456 DXB786458:DXB786478 DXB851973:DXB851992 DXB851994:DXB852014 DXB917509:DXB917528 DXB917530:DXB917550 DXB983045:DXB983064 DXB983066:DXB983086 EGX5:EGX24 EGX26:EGX46 EGX65541:EGX65560 EGX65562:EGX65582 EGX131077:EGX131096 EGX131098:EGX131118 EGX196613:EGX196632 EGX196634:EGX196654 EGX262149:EGX262168 EGX262170:EGX262190 EGX327685:EGX327704 EGX327706:EGX327726 EGX393221:EGX393240 EGX393242:EGX393262 EGX458757:EGX458776 EGX458778:EGX458798 EGX524293:EGX524312 EGX524314:EGX524334 EGX589829:EGX589848 EGX589850:EGX589870 EGX655365:EGX655384 EGX655386:EGX655406 EGX720901:EGX720920 EGX720922:EGX720942 EGX786437:EGX786456 EGX786458:EGX786478 EGX851973:EGX851992 EGX851994:EGX852014 EGX917509:EGX917528 EGX917530:EGX917550 EGX983045:EGX983064 EGX983066:EGX983086 EQT5:EQT24 EQT26:EQT46 EQT65541:EQT65560 EQT65562:EQT65582 EQT131077:EQT131096 EQT131098:EQT131118 EQT196613:EQT196632 EQT196634:EQT196654 EQT262149:EQT262168 EQT262170:EQT262190 EQT327685:EQT327704 EQT327706:EQT327726 EQT393221:EQT393240 EQT393242:EQT393262 EQT458757:EQT458776 EQT458778:EQT458798 EQT524293:EQT524312 EQT524314:EQT524334 EQT589829:EQT589848 EQT589850:EQT589870 EQT655365:EQT655384 EQT655386:EQT655406 EQT720901:EQT720920 EQT720922:EQT720942 EQT786437:EQT786456 EQT786458:EQT786478 EQT851973:EQT851992 EQT851994:EQT852014 EQT917509:EQT917528 EQT917530:EQT917550 EQT983045:EQT983064 EQT983066:EQT983086 FAP5:FAP24 FAP26:FAP46 FAP65541:FAP65560 FAP65562:FAP65582 FAP131077:FAP131096 FAP131098:FAP131118 FAP196613:FAP196632 FAP196634:FAP196654 FAP262149:FAP262168 FAP262170:FAP262190 FAP327685:FAP327704 FAP327706:FAP327726 FAP393221:FAP393240 FAP393242:FAP393262 FAP458757:FAP458776 FAP458778:FAP458798 FAP524293:FAP524312 FAP524314:FAP524334 FAP589829:FAP589848 FAP589850:FAP589870 FAP655365:FAP655384 FAP655386:FAP655406 FAP720901:FAP720920 FAP720922:FAP720942 FAP786437:FAP786456 FAP786458:FAP786478 FAP851973:FAP851992 FAP851994:FAP852014 FAP917509:FAP917528 FAP917530:FAP917550 FAP983045:FAP983064 FAP983066:FAP983086 FKL5:FKL24 FKL26:FKL46 FKL65541:FKL65560 FKL65562:FKL65582 FKL131077:FKL131096 FKL131098:FKL131118 FKL196613:FKL196632 FKL196634:FKL196654 FKL262149:FKL262168 FKL262170:FKL262190 FKL327685:FKL327704 FKL327706:FKL327726 FKL393221:FKL393240 FKL393242:FKL393262 FKL458757:FKL458776 FKL458778:FKL458798 FKL524293:FKL524312 FKL524314:FKL524334 FKL589829:FKL589848 FKL589850:FKL589870 FKL655365:FKL655384 FKL655386:FKL655406 FKL720901:FKL720920 FKL720922:FKL720942 FKL786437:FKL786456 FKL786458:FKL786478 FKL851973:FKL851992 FKL851994:FKL852014 FKL917509:FKL917528 FKL917530:FKL917550 FKL983045:FKL983064 FKL983066:FKL983086 FUH5:FUH24 FUH26:FUH46 FUH65541:FUH65560 FUH65562:FUH65582 FUH131077:FUH131096 FUH131098:FUH131118 FUH196613:FUH196632 FUH196634:FUH196654 FUH262149:FUH262168 FUH262170:FUH262190 FUH327685:FUH327704 FUH327706:FUH327726 FUH393221:FUH393240 FUH393242:FUH393262 FUH458757:FUH458776 FUH458778:FUH458798 FUH524293:FUH524312 FUH524314:FUH524334 FUH589829:FUH589848 FUH589850:FUH589870 FUH655365:FUH655384 FUH655386:FUH655406 FUH720901:FUH720920 FUH720922:FUH720942 FUH786437:FUH786456 FUH786458:FUH786478 FUH851973:FUH851992 FUH851994:FUH852014 FUH917509:FUH917528 FUH917530:FUH917550 FUH983045:FUH983064 FUH983066:FUH983086 GED5:GED24 GED26:GED46 GED65541:GED65560 GED65562:GED65582 GED131077:GED131096 GED131098:GED131118 GED196613:GED196632 GED196634:GED196654 GED262149:GED262168 GED262170:GED262190 GED327685:GED327704 GED327706:GED327726 GED393221:GED393240 GED393242:GED393262 GED458757:GED458776 GED458778:GED458798 GED524293:GED524312 GED524314:GED524334 GED589829:GED589848 GED589850:GED589870 GED655365:GED655384 GED655386:GED655406 GED720901:GED720920 GED720922:GED720942 GED786437:GED786456 GED786458:GED786478 GED851973:GED851992 GED851994:GED852014 GED917509:GED917528 GED917530:GED917550 GED983045:GED983064 GED983066:GED983086 GNZ5:GNZ24 GNZ26:GNZ46 GNZ65541:GNZ65560 GNZ65562:GNZ65582 GNZ131077:GNZ131096 GNZ131098:GNZ131118 GNZ196613:GNZ196632 GNZ196634:GNZ196654 GNZ262149:GNZ262168 GNZ262170:GNZ262190 GNZ327685:GNZ327704 GNZ327706:GNZ327726 GNZ393221:GNZ393240 GNZ393242:GNZ393262 GNZ458757:GNZ458776 GNZ458778:GNZ458798 GNZ524293:GNZ524312 GNZ524314:GNZ524334 GNZ589829:GNZ589848 GNZ589850:GNZ589870 GNZ655365:GNZ655384 GNZ655386:GNZ655406 GNZ720901:GNZ720920 GNZ720922:GNZ720942 GNZ786437:GNZ786456 GNZ786458:GNZ786478 GNZ851973:GNZ851992 GNZ851994:GNZ852014 GNZ917509:GNZ917528 GNZ917530:GNZ917550 GNZ983045:GNZ983064 GNZ983066:GNZ983086 GXV5:GXV24 GXV26:GXV46 GXV65541:GXV65560 GXV65562:GXV65582 GXV131077:GXV131096 GXV131098:GXV131118 GXV196613:GXV196632 GXV196634:GXV196654 GXV262149:GXV262168 GXV262170:GXV262190 GXV327685:GXV327704 GXV327706:GXV327726 GXV393221:GXV393240 GXV393242:GXV393262 GXV458757:GXV458776 GXV458778:GXV458798 GXV524293:GXV524312 GXV524314:GXV524334 GXV589829:GXV589848 GXV589850:GXV589870 GXV655365:GXV655384 GXV655386:GXV655406 GXV720901:GXV720920 GXV720922:GXV720942 GXV786437:GXV786456 GXV786458:GXV786478 GXV851973:GXV851992 GXV851994:GXV852014 GXV917509:GXV917528 GXV917530:GXV917550 GXV983045:GXV983064 GXV983066:GXV983086 HHR5:HHR24 HHR26:HHR46 HHR65541:HHR65560 HHR65562:HHR65582 HHR131077:HHR131096 HHR131098:HHR131118 HHR196613:HHR196632 HHR196634:HHR196654 HHR262149:HHR262168 HHR262170:HHR262190 HHR327685:HHR327704 HHR327706:HHR327726 HHR393221:HHR393240 HHR393242:HHR393262 HHR458757:HHR458776 HHR458778:HHR458798 HHR524293:HHR524312 HHR524314:HHR524334 HHR589829:HHR589848 HHR589850:HHR589870 HHR655365:HHR655384 HHR655386:HHR655406 HHR720901:HHR720920 HHR720922:HHR720942 HHR786437:HHR786456 HHR786458:HHR786478 HHR851973:HHR851992 HHR851994:HHR852014 HHR917509:HHR917528 HHR917530:HHR917550 HHR983045:HHR983064 HHR983066:HHR983086 HRN5:HRN24 HRN26:HRN46 HRN65541:HRN65560 HRN65562:HRN65582 HRN131077:HRN131096 HRN131098:HRN131118 HRN196613:HRN196632 HRN196634:HRN196654 HRN262149:HRN262168 HRN262170:HRN262190 HRN327685:HRN327704 HRN327706:HRN327726 HRN393221:HRN393240 HRN393242:HRN393262 HRN458757:HRN458776 HRN458778:HRN458798 HRN524293:HRN524312 HRN524314:HRN524334 HRN589829:HRN589848 HRN589850:HRN589870 HRN655365:HRN655384 HRN655386:HRN655406 HRN720901:HRN720920 HRN720922:HRN720942 HRN786437:HRN786456 HRN786458:HRN786478 HRN851973:HRN851992 HRN851994:HRN852014 HRN917509:HRN917528 HRN917530:HRN917550 HRN983045:HRN983064 HRN983066:HRN983086 IBJ5:IBJ24 IBJ26:IBJ46 IBJ65541:IBJ65560 IBJ65562:IBJ65582 IBJ131077:IBJ131096 IBJ131098:IBJ131118 IBJ196613:IBJ196632 IBJ196634:IBJ196654 IBJ262149:IBJ262168 IBJ262170:IBJ262190 IBJ327685:IBJ327704 IBJ327706:IBJ327726 IBJ393221:IBJ393240 IBJ393242:IBJ393262 IBJ458757:IBJ458776 IBJ458778:IBJ458798 IBJ524293:IBJ524312 IBJ524314:IBJ524334 IBJ589829:IBJ589848 IBJ589850:IBJ589870 IBJ655365:IBJ655384 IBJ655386:IBJ655406 IBJ720901:IBJ720920 IBJ720922:IBJ720942 IBJ786437:IBJ786456 IBJ786458:IBJ786478 IBJ851973:IBJ851992 IBJ851994:IBJ852014 IBJ917509:IBJ917528 IBJ917530:IBJ917550 IBJ983045:IBJ983064 IBJ983066:IBJ983086 ILF5:ILF24 ILF26:ILF46 ILF65541:ILF65560 ILF65562:ILF65582 ILF131077:ILF131096 ILF131098:ILF131118 ILF196613:ILF196632 ILF196634:ILF196654 ILF262149:ILF262168 ILF262170:ILF262190 ILF327685:ILF327704 ILF327706:ILF327726 ILF393221:ILF393240 ILF393242:ILF393262 ILF458757:ILF458776 ILF458778:ILF458798 ILF524293:ILF524312 ILF524314:ILF524334 ILF589829:ILF589848 ILF589850:ILF589870 ILF655365:ILF655384 ILF655386:ILF655406 ILF720901:ILF720920 ILF720922:ILF720942 ILF786437:ILF786456 ILF786458:ILF786478 ILF851973:ILF851992 ILF851994:ILF852014 ILF917509:ILF917528 ILF917530:ILF917550 ILF983045:ILF983064 ILF983066:ILF983086 IVB5:IVB24 IVB26:IVB46 IVB65541:IVB65560 IVB65562:IVB65582 IVB131077:IVB131096 IVB131098:IVB131118 IVB196613:IVB196632 IVB196634:IVB196654 IVB262149:IVB262168 IVB262170:IVB262190 IVB327685:IVB327704 IVB327706:IVB327726 IVB393221:IVB393240 IVB393242:IVB393262 IVB458757:IVB458776 IVB458778:IVB458798 IVB524293:IVB524312 IVB524314:IVB524334 IVB589829:IVB589848 IVB589850:IVB589870 IVB655365:IVB655384 IVB655386:IVB655406 IVB720901:IVB720920 IVB720922:IVB720942 IVB786437:IVB786456 IVB786458:IVB786478 IVB851973:IVB851992 IVB851994:IVB852014 IVB917509:IVB917528 IVB917530:IVB917550 IVB983045:IVB983064 IVB983066:IVB983086 JEX5:JEX24 JEX26:JEX46 JEX65541:JEX65560 JEX65562:JEX65582 JEX131077:JEX131096 JEX131098:JEX131118 JEX196613:JEX196632 JEX196634:JEX196654 JEX262149:JEX262168 JEX262170:JEX262190 JEX327685:JEX327704 JEX327706:JEX327726 JEX393221:JEX393240 JEX393242:JEX393262 JEX458757:JEX458776 JEX458778:JEX458798 JEX524293:JEX524312 JEX524314:JEX524334 JEX589829:JEX589848 JEX589850:JEX589870 JEX655365:JEX655384 JEX655386:JEX655406 JEX720901:JEX720920 JEX720922:JEX720942 JEX786437:JEX786456 JEX786458:JEX786478 JEX851973:JEX851992 JEX851994:JEX852014 JEX917509:JEX917528 JEX917530:JEX917550 JEX983045:JEX983064 JEX983066:JEX983086 JOT5:JOT24 JOT26:JOT46 JOT65541:JOT65560 JOT65562:JOT65582 JOT131077:JOT131096 JOT131098:JOT131118 JOT196613:JOT196632 JOT196634:JOT196654 JOT262149:JOT262168 JOT262170:JOT262190 JOT327685:JOT327704 JOT327706:JOT327726 JOT393221:JOT393240 JOT393242:JOT393262 JOT458757:JOT458776 JOT458778:JOT458798 JOT524293:JOT524312 JOT524314:JOT524334 JOT589829:JOT589848 JOT589850:JOT589870 JOT655365:JOT655384 JOT655386:JOT655406 JOT720901:JOT720920 JOT720922:JOT720942 JOT786437:JOT786456 JOT786458:JOT786478 JOT851973:JOT851992 JOT851994:JOT852014 JOT917509:JOT917528 JOT917530:JOT917550 JOT983045:JOT983064 JOT983066:JOT983086 JYP5:JYP24 JYP26:JYP46 JYP65541:JYP65560 JYP65562:JYP65582 JYP131077:JYP131096 JYP131098:JYP131118 JYP196613:JYP196632 JYP196634:JYP196654 JYP262149:JYP262168 JYP262170:JYP262190 JYP327685:JYP327704 JYP327706:JYP327726 JYP393221:JYP393240 JYP393242:JYP393262 JYP458757:JYP458776 JYP458778:JYP458798 JYP524293:JYP524312 JYP524314:JYP524334 JYP589829:JYP589848 JYP589850:JYP589870 JYP655365:JYP655384 JYP655386:JYP655406 JYP720901:JYP720920 JYP720922:JYP720942 JYP786437:JYP786456 JYP786458:JYP786478 JYP851973:JYP851992 JYP851994:JYP852014 JYP917509:JYP917528 JYP917530:JYP917550 JYP983045:JYP983064 JYP983066:JYP983086 KIL5:KIL24 KIL26:KIL46 KIL65541:KIL65560 KIL65562:KIL65582 KIL131077:KIL131096 KIL131098:KIL131118 KIL196613:KIL196632 KIL196634:KIL196654 KIL262149:KIL262168 KIL262170:KIL262190 KIL327685:KIL327704 KIL327706:KIL327726 KIL393221:KIL393240 KIL393242:KIL393262 KIL458757:KIL458776 KIL458778:KIL458798 KIL524293:KIL524312 KIL524314:KIL524334 KIL589829:KIL589848 KIL589850:KIL589870 KIL655365:KIL655384 KIL655386:KIL655406 KIL720901:KIL720920 KIL720922:KIL720942 KIL786437:KIL786456 KIL786458:KIL786478 KIL851973:KIL851992 KIL851994:KIL852014 KIL917509:KIL917528 KIL917530:KIL917550 KIL983045:KIL983064 KIL983066:KIL983086 KSH5:KSH24 KSH26:KSH46 KSH65541:KSH65560 KSH65562:KSH65582 KSH131077:KSH131096 KSH131098:KSH131118 KSH196613:KSH196632 KSH196634:KSH196654 KSH262149:KSH262168 KSH262170:KSH262190 KSH327685:KSH327704 KSH327706:KSH327726 KSH393221:KSH393240 KSH393242:KSH393262 KSH458757:KSH458776 KSH458778:KSH458798 KSH524293:KSH524312 KSH524314:KSH524334 KSH589829:KSH589848 KSH589850:KSH589870 KSH655365:KSH655384 KSH655386:KSH655406 KSH720901:KSH720920 KSH720922:KSH720942 KSH786437:KSH786456 KSH786458:KSH786478 KSH851973:KSH851992 KSH851994:KSH852014 KSH917509:KSH917528 KSH917530:KSH917550 KSH983045:KSH983064 KSH983066:KSH983086 LCD5:LCD24 LCD26:LCD46 LCD65541:LCD65560 LCD65562:LCD65582 LCD131077:LCD131096 LCD131098:LCD131118 LCD196613:LCD196632 LCD196634:LCD196654 LCD262149:LCD262168 LCD262170:LCD262190 LCD327685:LCD327704 LCD327706:LCD327726 LCD393221:LCD393240 LCD393242:LCD393262 LCD458757:LCD458776 LCD458778:LCD458798 LCD524293:LCD524312 LCD524314:LCD524334 LCD589829:LCD589848 LCD589850:LCD589870 LCD655365:LCD655384 LCD655386:LCD655406 LCD720901:LCD720920 LCD720922:LCD720942 LCD786437:LCD786456 LCD786458:LCD786478 LCD851973:LCD851992 LCD851994:LCD852014 LCD917509:LCD917528 LCD917530:LCD917550 LCD983045:LCD983064 LCD983066:LCD983086 LLZ5:LLZ24 LLZ26:LLZ46 LLZ65541:LLZ65560 LLZ65562:LLZ65582 LLZ131077:LLZ131096 LLZ131098:LLZ131118 LLZ196613:LLZ196632 LLZ196634:LLZ196654 LLZ262149:LLZ262168 LLZ262170:LLZ262190 LLZ327685:LLZ327704 LLZ327706:LLZ327726 LLZ393221:LLZ393240 LLZ393242:LLZ393262 LLZ458757:LLZ458776 LLZ458778:LLZ458798 LLZ524293:LLZ524312 LLZ524314:LLZ524334 LLZ589829:LLZ589848 LLZ589850:LLZ589870 LLZ655365:LLZ655384 LLZ655386:LLZ655406 LLZ720901:LLZ720920 LLZ720922:LLZ720942 LLZ786437:LLZ786456 LLZ786458:LLZ786478 LLZ851973:LLZ851992 LLZ851994:LLZ852014 LLZ917509:LLZ917528 LLZ917530:LLZ917550 LLZ983045:LLZ983064 LLZ983066:LLZ983086 LVV5:LVV24 LVV26:LVV46 LVV65541:LVV65560 LVV65562:LVV65582 LVV131077:LVV131096 LVV131098:LVV131118 LVV196613:LVV196632 LVV196634:LVV196654 LVV262149:LVV262168 LVV262170:LVV262190 LVV327685:LVV327704 LVV327706:LVV327726 LVV393221:LVV393240 LVV393242:LVV393262 LVV458757:LVV458776 LVV458778:LVV458798 LVV524293:LVV524312 LVV524314:LVV524334 LVV589829:LVV589848 LVV589850:LVV589870 LVV655365:LVV655384 LVV655386:LVV655406 LVV720901:LVV720920 LVV720922:LVV720942 LVV786437:LVV786456 LVV786458:LVV786478 LVV851973:LVV851992 LVV851994:LVV852014 LVV917509:LVV917528 LVV917530:LVV917550 LVV983045:LVV983064 LVV983066:LVV983086 MFR5:MFR24 MFR26:MFR46 MFR65541:MFR65560 MFR65562:MFR65582 MFR131077:MFR131096 MFR131098:MFR131118 MFR196613:MFR196632 MFR196634:MFR196654 MFR262149:MFR262168 MFR262170:MFR262190 MFR327685:MFR327704 MFR327706:MFR327726 MFR393221:MFR393240 MFR393242:MFR393262 MFR458757:MFR458776 MFR458778:MFR458798 MFR524293:MFR524312 MFR524314:MFR524334 MFR589829:MFR589848 MFR589850:MFR589870 MFR655365:MFR655384 MFR655386:MFR655406 MFR720901:MFR720920 MFR720922:MFR720942 MFR786437:MFR786456 MFR786458:MFR786478 MFR851973:MFR851992 MFR851994:MFR852014 MFR917509:MFR917528 MFR917530:MFR917550 MFR983045:MFR983064 MFR983066:MFR983086 MPN5:MPN24 MPN26:MPN46 MPN65541:MPN65560 MPN65562:MPN65582 MPN131077:MPN131096 MPN131098:MPN131118 MPN196613:MPN196632 MPN196634:MPN196654 MPN262149:MPN262168 MPN262170:MPN262190 MPN327685:MPN327704 MPN327706:MPN327726 MPN393221:MPN393240 MPN393242:MPN393262 MPN458757:MPN458776 MPN458778:MPN458798 MPN524293:MPN524312 MPN524314:MPN524334 MPN589829:MPN589848 MPN589850:MPN589870 MPN655365:MPN655384 MPN655386:MPN655406 MPN720901:MPN720920 MPN720922:MPN720942 MPN786437:MPN786456 MPN786458:MPN786478 MPN851973:MPN851992 MPN851994:MPN852014 MPN917509:MPN917528 MPN917530:MPN917550 MPN983045:MPN983064 MPN983066:MPN983086 MZJ5:MZJ24 MZJ26:MZJ46 MZJ65541:MZJ65560 MZJ65562:MZJ65582 MZJ131077:MZJ131096 MZJ131098:MZJ131118 MZJ196613:MZJ196632 MZJ196634:MZJ196654 MZJ262149:MZJ262168 MZJ262170:MZJ262190 MZJ327685:MZJ327704 MZJ327706:MZJ327726 MZJ393221:MZJ393240 MZJ393242:MZJ393262 MZJ458757:MZJ458776 MZJ458778:MZJ458798 MZJ524293:MZJ524312 MZJ524314:MZJ524334 MZJ589829:MZJ589848 MZJ589850:MZJ589870 MZJ655365:MZJ655384 MZJ655386:MZJ655406 MZJ720901:MZJ720920 MZJ720922:MZJ720942 MZJ786437:MZJ786456 MZJ786458:MZJ786478 MZJ851973:MZJ851992 MZJ851994:MZJ852014 MZJ917509:MZJ917528 MZJ917530:MZJ917550 MZJ983045:MZJ983064 MZJ983066:MZJ983086 NJF5:NJF24 NJF26:NJF46 NJF65541:NJF65560 NJF65562:NJF65582 NJF131077:NJF131096 NJF131098:NJF131118 NJF196613:NJF196632 NJF196634:NJF196654 NJF262149:NJF262168 NJF262170:NJF262190 NJF327685:NJF327704 NJF327706:NJF327726 NJF393221:NJF393240 NJF393242:NJF393262 NJF458757:NJF458776 NJF458778:NJF458798 NJF524293:NJF524312 NJF524314:NJF524334 NJF589829:NJF589848 NJF589850:NJF589870 NJF655365:NJF655384 NJF655386:NJF655406 NJF720901:NJF720920 NJF720922:NJF720942 NJF786437:NJF786456 NJF786458:NJF786478 NJF851973:NJF851992 NJF851994:NJF852014 NJF917509:NJF917528 NJF917530:NJF917550 NJF983045:NJF983064 NJF983066:NJF983086 NTB5:NTB24 NTB26:NTB46 NTB65541:NTB65560 NTB65562:NTB65582 NTB131077:NTB131096 NTB131098:NTB131118 NTB196613:NTB196632 NTB196634:NTB196654 NTB262149:NTB262168 NTB262170:NTB262190 NTB327685:NTB327704 NTB327706:NTB327726 NTB393221:NTB393240 NTB393242:NTB393262 NTB458757:NTB458776 NTB458778:NTB458798 NTB524293:NTB524312 NTB524314:NTB524334 NTB589829:NTB589848 NTB589850:NTB589870 NTB655365:NTB655384 NTB655386:NTB655406 NTB720901:NTB720920 NTB720922:NTB720942 NTB786437:NTB786456 NTB786458:NTB786478 NTB851973:NTB851992 NTB851994:NTB852014 NTB917509:NTB917528 NTB917530:NTB917550 NTB983045:NTB983064 NTB983066:NTB983086 OCX5:OCX24 OCX26:OCX46 OCX65541:OCX65560 OCX65562:OCX65582 OCX131077:OCX131096 OCX131098:OCX131118 OCX196613:OCX196632 OCX196634:OCX196654 OCX262149:OCX262168 OCX262170:OCX262190 OCX327685:OCX327704 OCX327706:OCX327726 OCX393221:OCX393240 OCX393242:OCX393262 OCX458757:OCX458776 OCX458778:OCX458798 OCX524293:OCX524312 OCX524314:OCX524334 OCX589829:OCX589848 OCX589850:OCX589870 OCX655365:OCX655384 OCX655386:OCX655406 OCX720901:OCX720920 OCX720922:OCX720942 OCX786437:OCX786456 OCX786458:OCX786478 OCX851973:OCX851992 OCX851994:OCX852014 OCX917509:OCX917528 OCX917530:OCX917550 OCX983045:OCX983064 OCX983066:OCX983086 OMT5:OMT24 OMT26:OMT46 OMT65541:OMT65560 OMT65562:OMT65582 OMT131077:OMT131096 OMT131098:OMT131118 OMT196613:OMT196632 OMT196634:OMT196654 OMT262149:OMT262168 OMT262170:OMT262190 OMT327685:OMT327704 OMT327706:OMT327726 OMT393221:OMT393240 OMT393242:OMT393262 OMT458757:OMT458776 OMT458778:OMT458798 OMT524293:OMT524312 OMT524314:OMT524334 OMT589829:OMT589848 OMT589850:OMT589870 OMT655365:OMT655384 OMT655386:OMT655406 OMT720901:OMT720920 OMT720922:OMT720942 OMT786437:OMT786456 OMT786458:OMT786478 OMT851973:OMT851992 OMT851994:OMT852014 OMT917509:OMT917528 OMT917530:OMT917550 OMT983045:OMT983064 OMT983066:OMT983086 OWP5:OWP24 OWP26:OWP46 OWP65541:OWP65560 OWP65562:OWP65582 OWP131077:OWP131096 OWP131098:OWP131118 OWP196613:OWP196632 OWP196634:OWP196654 OWP262149:OWP262168 OWP262170:OWP262190 OWP327685:OWP327704 OWP327706:OWP327726 OWP393221:OWP393240 OWP393242:OWP393262 OWP458757:OWP458776 OWP458778:OWP458798 OWP524293:OWP524312 OWP524314:OWP524334 OWP589829:OWP589848 OWP589850:OWP589870 OWP655365:OWP655384 OWP655386:OWP655406 OWP720901:OWP720920 OWP720922:OWP720942 OWP786437:OWP786456 OWP786458:OWP786478 OWP851973:OWP851992 OWP851994:OWP852014 OWP917509:OWP917528 OWP917530:OWP917550 OWP983045:OWP983064 OWP983066:OWP983086 PGL5:PGL24 PGL26:PGL46 PGL65541:PGL65560 PGL65562:PGL65582 PGL131077:PGL131096 PGL131098:PGL131118 PGL196613:PGL196632 PGL196634:PGL196654 PGL262149:PGL262168 PGL262170:PGL262190 PGL327685:PGL327704 PGL327706:PGL327726 PGL393221:PGL393240 PGL393242:PGL393262 PGL458757:PGL458776 PGL458778:PGL458798 PGL524293:PGL524312 PGL524314:PGL524334 PGL589829:PGL589848 PGL589850:PGL589870 PGL655365:PGL655384 PGL655386:PGL655406 PGL720901:PGL720920 PGL720922:PGL720942 PGL786437:PGL786456 PGL786458:PGL786478 PGL851973:PGL851992 PGL851994:PGL852014 PGL917509:PGL917528 PGL917530:PGL917550 PGL983045:PGL983064 PGL983066:PGL983086 PQH5:PQH24 PQH26:PQH46 PQH65541:PQH65560 PQH65562:PQH65582 PQH131077:PQH131096 PQH131098:PQH131118 PQH196613:PQH196632 PQH196634:PQH196654 PQH262149:PQH262168 PQH262170:PQH262190 PQH327685:PQH327704 PQH327706:PQH327726 PQH393221:PQH393240 PQH393242:PQH393262 PQH458757:PQH458776 PQH458778:PQH458798 PQH524293:PQH524312 PQH524314:PQH524334 PQH589829:PQH589848 PQH589850:PQH589870 PQH655365:PQH655384 PQH655386:PQH655406 PQH720901:PQH720920 PQH720922:PQH720942 PQH786437:PQH786456 PQH786458:PQH786478 PQH851973:PQH851992 PQH851994:PQH852014 PQH917509:PQH917528 PQH917530:PQH917550 PQH983045:PQH983064 PQH983066:PQH983086 QAD5:QAD24 QAD26:QAD46 QAD65541:QAD65560 QAD65562:QAD65582 QAD131077:QAD131096 QAD131098:QAD131118 QAD196613:QAD196632 QAD196634:QAD196654 QAD262149:QAD262168 QAD262170:QAD262190 QAD327685:QAD327704 QAD327706:QAD327726 QAD393221:QAD393240 QAD393242:QAD393262 QAD458757:QAD458776 QAD458778:QAD458798 QAD524293:QAD524312 QAD524314:QAD524334 QAD589829:QAD589848 QAD589850:QAD589870 QAD655365:QAD655384 QAD655386:QAD655406 QAD720901:QAD720920 QAD720922:QAD720942 QAD786437:QAD786456 QAD786458:QAD786478 QAD851973:QAD851992 QAD851994:QAD852014 QAD917509:QAD917528 QAD917530:QAD917550 QAD983045:QAD983064 QAD983066:QAD983086 QJZ5:QJZ24 QJZ26:QJZ46 QJZ65541:QJZ65560 QJZ65562:QJZ65582 QJZ131077:QJZ131096 QJZ131098:QJZ131118 QJZ196613:QJZ196632 QJZ196634:QJZ196654 QJZ262149:QJZ262168 QJZ262170:QJZ262190 QJZ327685:QJZ327704 QJZ327706:QJZ327726 QJZ393221:QJZ393240 QJZ393242:QJZ393262 QJZ458757:QJZ458776 QJZ458778:QJZ458798 QJZ524293:QJZ524312 QJZ524314:QJZ524334 QJZ589829:QJZ589848 QJZ589850:QJZ589870 QJZ655365:QJZ655384 QJZ655386:QJZ655406 QJZ720901:QJZ720920 QJZ720922:QJZ720942 QJZ786437:QJZ786456 QJZ786458:QJZ786478 QJZ851973:QJZ851992 QJZ851994:QJZ852014 QJZ917509:QJZ917528 QJZ917530:QJZ917550 QJZ983045:QJZ983064 QJZ983066:QJZ983086 QTV5:QTV24 QTV26:QTV46 QTV65541:QTV65560 QTV65562:QTV65582 QTV131077:QTV131096 QTV131098:QTV131118 QTV196613:QTV196632 QTV196634:QTV196654 QTV262149:QTV262168 QTV262170:QTV262190 QTV327685:QTV327704 QTV327706:QTV327726 QTV393221:QTV393240 QTV393242:QTV393262 QTV458757:QTV458776 QTV458778:QTV458798 QTV524293:QTV524312 QTV524314:QTV524334 QTV589829:QTV589848 QTV589850:QTV589870 QTV655365:QTV655384 QTV655386:QTV655406 QTV720901:QTV720920 QTV720922:QTV720942 QTV786437:QTV786456 QTV786458:QTV786478 QTV851973:QTV851992 QTV851994:QTV852014 QTV917509:QTV917528 QTV917530:QTV917550 QTV983045:QTV983064 QTV983066:QTV983086 RDR5:RDR24 RDR26:RDR46 RDR65541:RDR65560 RDR65562:RDR65582 RDR131077:RDR131096 RDR131098:RDR131118 RDR196613:RDR196632 RDR196634:RDR196654 RDR262149:RDR262168 RDR262170:RDR262190 RDR327685:RDR327704 RDR327706:RDR327726 RDR393221:RDR393240 RDR393242:RDR393262 RDR458757:RDR458776 RDR458778:RDR458798 RDR524293:RDR524312 RDR524314:RDR524334 RDR589829:RDR589848 RDR589850:RDR589870 RDR655365:RDR655384 RDR655386:RDR655406 RDR720901:RDR720920 RDR720922:RDR720942 RDR786437:RDR786456 RDR786458:RDR786478 RDR851973:RDR851992 RDR851994:RDR852014 RDR917509:RDR917528 RDR917530:RDR917550 RDR983045:RDR983064 RDR983066:RDR983086 RNN5:RNN24 RNN26:RNN46 RNN65541:RNN65560 RNN65562:RNN65582 RNN131077:RNN131096 RNN131098:RNN131118 RNN196613:RNN196632 RNN196634:RNN196654 RNN262149:RNN262168 RNN262170:RNN262190 RNN327685:RNN327704 RNN327706:RNN327726 RNN393221:RNN393240 RNN393242:RNN393262 RNN458757:RNN458776 RNN458778:RNN458798 RNN524293:RNN524312 RNN524314:RNN524334 RNN589829:RNN589848 RNN589850:RNN589870 RNN655365:RNN655384 RNN655386:RNN655406 RNN720901:RNN720920 RNN720922:RNN720942 RNN786437:RNN786456 RNN786458:RNN786478 RNN851973:RNN851992 RNN851994:RNN852014 RNN917509:RNN917528 RNN917530:RNN917550 RNN983045:RNN983064 RNN983066:RNN983086 RXJ5:RXJ24 RXJ26:RXJ46 RXJ65541:RXJ65560 RXJ65562:RXJ65582 RXJ131077:RXJ131096 RXJ131098:RXJ131118 RXJ196613:RXJ196632 RXJ196634:RXJ196654 RXJ262149:RXJ262168 RXJ262170:RXJ262190 RXJ327685:RXJ327704 RXJ327706:RXJ327726 RXJ393221:RXJ393240 RXJ393242:RXJ393262 RXJ458757:RXJ458776 RXJ458778:RXJ458798 RXJ524293:RXJ524312 RXJ524314:RXJ524334 RXJ589829:RXJ589848 RXJ589850:RXJ589870 RXJ655365:RXJ655384 RXJ655386:RXJ655406 RXJ720901:RXJ720920 RXJ720922:RXJ720942 RXJ786437:RXJ786456 RXJ786458:RXJ786478 RXJ851973:RXJ851992 RXJ851994:RXJ852014 RXJ917509:RXJ917528 RXJ917530:RXJ917550 RXJ983045:RXJ983064 RXJ983066:RXJ983086 SHF5:SHF24 SHF26:SHF46 SHF65541:SHF65560 SHF65562:SHF65582 SHF131077:SHF131096 SHF131098:SHF131118 SHF196613:SHF196632 SHF196634:SHF196654 SHF262149:SHF262168 SHF262170:SHF262190 SHF327685:SHF327704 SHF327706:SHF327726 SHF393221:SHF393240 SHF393242:SHF393262 SHF458757:SHF458776 SHF458778:SHF458798 SHF524293:SHF524312 SHF524314:SHF524334 SHF589829:SHF589848 SHF589850:SHF589870 SHF655365:SHF655384 SHF655386:SHF655406 SHF720901:SHF720920 SHF720922:SHF720942 SHF786437:SHF786456 SHF786458:SHF786478 SHF851973:SHF851992 SHF851994:SHF852014 SHF917509:SHF917528 SHF917530:SHF917550 SHF983045:SHF983064 SHF983066:SHF983086 SRB5:SRB24 SRB26:SRB46 SRB65541:SRB65560 SRB65562:SRB65582 SRB131077:SRB131096 SRB131098:SRB131118 SRB196613:SRB196632 SRB196634:SRB196654 SRB262149:SRB262168 SRB262170:SRB262190 SRB327685:SRB327704 SRB327706:SRB327726 SRB393221:SRB393240 SRB393242:SRB393262 SRB458757:SRB458776 SRB458778:SRB458798 SRB524293:SRB524312 SRB524314:SRB524334 SRB589829:SRB589848 SRB589850:SRB589870 SRB655365:SRB655384 SRB655386:SRB655406 SRB720901:SRB720920 SRB720922:SRB720942 SRB786437:SRB786456 SRB786458:SRB786478 SRB851973:SRB851992 SRB851994:SRB852014 SRB917509:SRB917528 SRB917530:SRB917550 SRB983045:SRB983064 SRB983066:SRB983086 TAX5:TAX24 TAX26:TAX46 TAX65541:TAX65560 TAX65562:TAX65582 TAX131077:TAX131096 TAX131098:TAX131118 TAX196613:TAX196632 TAX196634:TAX196654 TAX262149:TAX262168 TAX262170:TAX262190 TAX327685:TAX327704 TAX327706:TAX327726 TAX393221:TAX393240 TAX393242:TAX393262 TAX458757:TAX458776 TAX458778:TAX458798 TAX524293:TAX524312 TAX524314:TAX524334 TAX589829:TAX589848 TAX589850:TAX589870 TAX655365:TAX655384 TAX655386:TAX655406 TAX720901:TAX720920 TAX720922:TAX720942 TAX786437:TAX786456 TAX786458:TAX786478 TAX851973:TAX851992 TAX851994:TAX852014 TAX917509:TAX917528 TAX917530:TAX917550 TAX983045:TAX983064 TAX983066:TAX983086 TKT5:TKT24 TKT26:TKT46 TKT65541:TKT65560 TKT65562:TKT65582 TKT131077:TKT131096 TKT131098:TKT131118 TKT196613:TKT196632 TKT196634:TKT196654 TKT262149:TKT262168 TKT262170:TKT262190 TKT327685:TKT327704 TKT327706:TKT327726 TKT393221:TKT393240 TKT393242:TKT393262 TKT458757:TKT458776 TKT458778:TKT458798 TKT524293:TKT524312 TKT524314:TKT524334 TKT589829:TKT589848 TKT589850:TKT589870 TKT655365:TKT655384 TKT655386:TKT655406 TKT720901:TKT720920 TKT720922:TKT720942 TKT786437:TKT786456 TKT786458:TKT786478 TKT851973:TKT851992 TKT851994:TKT852014 TKT917509:TKT917528 TKT917530:TKT917550 TKT983045:TKT983064 TKT983066:TKT983086 TUP5:TUP24 TUP26:TUP46 TUP65541:TUP65560 TUP65562:TUP65582 TUP131077:TUP131096 TUP131098:TUP131118 TUP196613:TUP196632 TUP196634:TUP196654 TUP262149:TUP262168 TUP262170:TUP262190 TUP327685:TUP327704 TUP327706:TUP327726 TUP393221:TUP393240 TUP393242:TUP393262 TUP458757:TUP458776 TUP458778:TUP458798 TUP524293:TUP524312 TUP524314:TUP524334 TUP589829:TUP589848 TUP589850:TUP589870 TUP655365:TUP655384 TUP655386:TUP655406 TUP720901:TUP720920 TUP720922:TUP720942 TUP786437:TUP786456 TUP786458:TUP786478 TUP851973:TUP851992 TUP851994:TUP852014 TUP917509:TUP917528 TUP917530:TUP917550 TUP983045:TUP983064 TUP983066:TUP983086 UEL5:UEL24 UEL26:UEL46 UEL65541:UEL65560 UEL65562:UEL65582 UEL131077:UEL131096 UEL131098:UEL131118 UEL196613:UEL196632 UEL196634:UEL196654 UEL262149:UEL262168 UEL262170:UEL262190 UEL327685:UEL327704 UEL327706:UEL327726 UEL393221:UEL393240 UEL393242:UEL393262 UEL458757:UEL458776 UEL458778:UEL458798 UEL524293:UEL524312 UEL524314:UEL524334 UEL589829:UEL589848 UEL589850:UEL589870 UEL655365:UEL655384 UEL655386:UEL655406 UEL720901:UEL720920 UEL720922:UEL720942 UEL786437:UEL786456 UEL786458:UEL786478 UEL851973:UEL851992 UEL851994:UEL852014 UEL917509:UEL917528 UEL917530:UEL917550 UEL983045:UEL983064 UEL983066:UEL983086 UOH5:UOH24 UOH26:UOH46 UOH65541:UOH65560 UOH65562:UOH65582 UOH131077:UOH131096 UOH131098:UOH131118 UOH196613:UOH196632 UOH196634:UOH196654 UOH262149:UOH262168 UOH262170:UOH262190 UOH327685:UOH327704 UOH327706:UOH327726 UOH393221:UOH393240 UOH393242:UOH393262 UOH458757:UOH458776 UOH458778:UOH458798 UOH524293:UOH524312 UOH524314:UOH524334 UOH589829:UOH589848 UOH589850:UOH589870 UOH655365:UOH655384 UOH655386:UOH655406 UOH720901:UOH720920 UOH720922:UOH720942 UOH786437:UOH786456 UOH786458:UOH786478 UOH851973:UOH851992 UOH851994:UOH852014 UOH917509:UOH917528 UOH917530:UOH917550 UOH983045:UOH983064 UOH983066:UOH983086 UYD5:UYD24 UYD26:UYD46 UYD65541:UYD65560 UYD65562:UYD65582 UYD131077:UYD131096 UYD131098:UYD131118 UYD196613:UYD196632 UYD196634:UYD196654 UYD262149:UYD262168 UYD262170:UYD262190 UYD327685:UYD327704 UYD327706:UYD327726 UYD393221:UYD393240 UYD393242:UYD393262 UYD458757:UYD458776 UYD458778:UYD458798 UYD524293:UYD524312 UYD524314:UYD524334 UYD589829:UYD589848 UYD589850:UYD589870 UYD655365:UYD655384 UYD655386:UYD655406 UYD720901:UYD720920 UYD720922:UYD720942 UYD786437:UYD786456 UYD786458:UYD786478 UYD851973:UYD851992 UYD851994:UYD852014 UYD917509:UYD917528 UYD917530:UYD917550 UYD983045:UYD983064 UYD983066:UYD983086 VHZ5:VHZ24 VHZ26:VHZ46 VHZ65541:VHZ65560 VHZ65562:VHZ65582 VHZ131077:VHZ131096 VHZ131098:VHZ131118 VHZ196613:VHZ196632 VHZ196634:VHZ196654 VHZ262149:VHZ262168 VHZ262170:VHZ262190 VHZ327685:VHZ327704 VHZ327706:VHZ327726 VHZ393221:VHZ393240 VHZ393242:VHZ393262 VHZ458757:VHZ458776 VHZ458778:VHZ458798 VHZ524293:VHZ524312 VHZ524314:VHZ524334 VHZ589829:VHZ589848 VHZ589850:VHZ589870 VHZ655365:VHZ655384 VHZ655386:VHZ655406 VHZ720901:VHZ720920 VHZ720922:VHZ720942 VHZ786437:VHZ786456 VHZ786458:VHZ786478 VHZ851973:VHZ851992 VHZ851994:VHZ852014 VHZ917509:VHZ917528 VHZ917530:VHZ917550 VHZ983045:VHZ983064 VHZ983066:VHZ983086 VRV5:VRV24 VRV26:VRV46 VRV65541:VRV65560 VRV65562:VRV65582 VRV131077:VRV131096 VRV131098:VRV131118 VRV196613:VRV196632 VRV196634:VRV196654 VRV262149:VRV262168 VRV262170:VRV262190 VRV327685:VRV327704 VRV327706:VRV327726 VRV393221:VRV393240 VRV393242:VRV393262 VRV458757:VRV458776 VRV458778:VRV458798 VRV524293:VRV524312 VRV524314:VRV524334 VRV589829:VRV589848 VRV589850:VRV589870 VRV655365:VRV655384 VRV655386:VRV655406 VRV720901:VRV720920 VRV720922:VRV720942 VRV786437:VRV786456 VRV786458:VRV786478 VRV851973:VRV851992 VRV851994:VRV852014 VRV917509:VRV917528 VRV917530:VRV917550 VRV983045:VRV983064 VRV983066:VRV983086 WBR5:WBR24 WBR26:WBR46 WBR65541:WBR65560 WBR65562:WBR65582 WBR131077:WBR131096 WBR131098:WBR131118 WBR196613:WBR196632 WBR196634:WBR196654 WBR262149:WBR262168 WBR262170:WBR262190 WBR327685:WBR327704 WBR327706:WBR327726 WBR393221:WBR393240 WBR393242:WBR393262 WBR458757:WBR458776 WBR458778:WBR458798 WBR524293:WBR524312 WBR524314:WBR524334 WBR589829:WBR589848 WBR589850:WBR589870 WBR655365:WBR655384 WBR655386:WBR655406 WBR720901:WBR720920 WBR720922:WBR720942 WBR786437:WBR786456 WBR786458:WBR786478 WBR851973:WBR851992 WBR851994:WBR852014 WBR917509:WBR917528 WBR917530:WBR917550 WBR983045:WBR983064 WBR983066:WBR983086 WLN5:WLN24 WLN26:WLN46 WLN65541:WLN65560 WLN65562:WLN65582 WLN131077:WLN131096 WLN131098:WLN131118 WLN196613:WLN196632 WLN196634:WLN196654 WLN262149:WLN262168 WLN262170:WLN262190 WLN327685:WLN327704 WLN327706:WLN327726 WLN393221:WLN393240 WLN393242:WLN393262 WLN458757:WLN458776 WLN458778:WLN458798 WLN524293:WLN524312 WLN524314:WLN524334 WLN589829:WLN589848 WLN589850:WLN589870 WLN655365:WLN655384 WLN655386:WLN655406 WLN720901:WLN720920 WLN720922:WLN720942 WLN786437:WLN786456 WLN786458:WLN786478 WLN851973:WLN851992 WLN851994:WLN852014 WLN917509:WLN917528 WLN917530:WLN917550 WLN983045:WLN983064 WLN983066:WLN983086 WVJ5:WVJ24 WVJ26:WVJ46 WVJ65541:WVJ65560 WVJ65562:WVJ65582 WVJ131077:WVJ131096 WVJ131098:WVJ131118 WVJ196613:WVJ196632 WVJ196634:WVJ196654 WVJ262149:WVJ262168 WVJ262170:WVJ262190 WVJ327685:WVJ327704 WVJ327706:WVJ327726 WVJ393221:WVJ393240 WVJ393242:WVJ393262 WVJ458757:WVJ458776 WVJ458778:WVJ458798 WVJ524293:WVJ524312 WVJ524314:WVJ524334 WVJ589829:WVJ589848 WVJ589850:WVJ589870 WVJ655365:WVJ655384 WVJ655386:WVJ655406 WVJ720901:WVJ720920 WVJ720922:WVJ720942 WVJ786437:WVJ786456 WVJ786458:WVJ786478 WVJ851973:WVJ851992 WVJ851994:WVJ852014 WVJ917509:WVJ917528 WVJ917530:WVJ917550 WVJ983045:WVJ983064 WVJ983066:WVJ983086">
      <formula1>OR(B4="",ISNUMBER(B4))</formula1>
    </dataValidation>
  </dataValidations>
  <printOptions horizontalCentered="1"/>
  <pageMargins left="0.432638888888889" right="0.432638888888889" top="0.786805555555556" bottom="0.590277777777778" header="0.393055555555556" footer="0.393055555555556"/>
  <pageSetup paperSize="9" scale="91" orientation="portrait"/>
  <headerFooter alignWithMargins="0">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5">
    <tabColor rgb="FF00B050"/>
  </sheetPr>
  <dimension ref="A1:H1268"/>
  <sheetViews>
    <sheetView showZeros="0" workbookViewId="0">
      <pane ySplit="3" topLeftCell="A146" activePane="bottomLeft" state="frozen"/>
      <selection/>
      <selection pane="bottomLeft" activeCell="I198" sqref="I198"/>
    </sheetView>
  </sheetViews>
  <sheetFormatPr defaultColWidth="9" defaultRowHeight="14.25" outlineLevelCol="7"/>
  <cols>
    <col min="1" max="1" width="46.625" customWidth="1"/>
    <col min="2" max="2" width="16.25" customWidth="1"/>
    <col min="3" max="4" width="14.625" customWidth="1"/>
    <col min="5" max="5" width="5.75" customWidth="1"/>
    <col min="12" max="12" width="14.625" customWidth="1"/>
    <col min="257" max="257" width="46.625" customWidth="1"/>
    <col min="258" max="258" width="16.25" customWidth="1"/>
    <col min="259" max="260" width="14.625" customWidth="1"/>
    <col min="261" max="261" width="5.75" customWidth="1"/>
    <col min="268" max="268" width="14.625" customWidth="1"/>
    <col min="513" max="513" width="46.625" customWidth="1"/>
    <col min="514" max="514" width="16.25" customWidth="1"/>
    <col min="515" max="516" width="14.625" customWidth="1"/>
    <col min="517" max="517" width="5.75" customWidth="1"/>
    <col min="524" max="524" width="14.625" customWidth="1"/>
    <col min="769" max="769" width="46.625" customWidth="1"/>
    <col min="770" max="770" width="16.25" customWidth="1"/>
    <col min="771" max="772" width="14.625" customWidth="1"/>
    <col min="773" max="773" width="5.75" customWidth="1"/>
    <col min="780" max="780" width="14.625" customWidth="1"/>
    <col min="1025" max="1025" width="46.625" customWidth="1"/>
    <col min="1026" max="1026" width="16.25" customWidth="1"/>
    <col min="1027" max="1028" width="14.625" customWidth="1"/>
    <col min="1029" max="1029" width="5.75" customWidth="1"/>
    <col min="1036" max="1036" width="14.625" customWidth="1"/>
    <col min="1281" max="1281" width="46.625" customWidth="1"/>
    <col min="1282" max="1282" width="16.25" customWidth="1"/>
    <col min="1283" max="1284" width="14.625" customWidth="1"/>
    <col min="1285" max="1285" width="5.75" customWidth="1"/>
    <col min="1292" max="1292" width="14.625" customWidth="1"/>
    <col min="1537" max="1537" width="46.625" customWidth="1"/>
    <col min="1538" max="1538" width="16.25" customWidth="1"/>
    <col min="1539" max="1540" width="14.625" customWidth="1"/>
    <col min="1541" max="1541" width="5.75" customWidth="1"/>
    <col min="1548" max="1548" width="14.625" customWidth="1"/>
    <col min="1793" max="1793" width="46.625" customWidth="1"/>
    <col min="1794" max="1794" width="16.25" customWidth="1"/>
    <col min="1795" max="1796" width="14.625" customWidth="1"/>
    <col min="1797" max="1797" width="5.75" customWidth="1"/>
    <col min="1804" max="1804" width="14.625" customWidth="1"/>
    <col min="2049" max="2049" width="46.625" customWidth="1"/>
    <col min="2050" max="2050" width="16.25" customWidth="1"/>
    <col min="2051" max="2052" width="14.625" customWidth="1"/>
    <col min="2053" max="2053" width="5.75" customWidth="1"/>
    <col min="2060" max="2060" width="14.625" customWidth="1"/>
    <col min="2305" max="2305" width="46.625" customWidth="1"/>
    <col min="2306" max="2306" width="16.25" customWidth="1"/>
    <col min="2307" max="2308" width="14.625" customWidth="1"/>
    <col min="2309" max="2309" width="5.75" customWidth="1"/>
    <col min="2316" max="2316" width="14.625" customWidth="1"/>
    <col min="2561" max="2561" width="46.625" customWidth="1"/>
    <col min="2562" max="2562" width="16.25" customWidth="1"/>
    <col min="2563" max="2564" width="14.625" customWidth="1"/>
    <col min="2565" max="2565" width="5.75" customWidth="1"/>
    <col min="2572" max="2572" width="14.625" customWidth="1"/>
    <col min="2817" max="2817" width="46.625" customWidth="1"/>
    <col min="2818" max="2818" width="16.25" customWidth="1"/>
    <col min="2819" max="2820" width="14.625" customWidth="1"/>
    <col min="2821" max="2821" width="5.75" customWidth="1"/>
    <col min="2828" max="2828" width="14.625" customWidth="1"/>
    <col min="3073" max="3073" width="46.625" customWidth="1"/>
    <col min="3074" max="3074" width="16.25" customWidth="1"/>
    <col min="3075" max="3076" width="14.625" customWidth="1"/>
    <col min="3077" max="3077" width="5.75" customWidth="1"/>
    <col min="3084" max="3084" width="14.625" customWidth="1"/>
    <col min="3329" max="3329" width="46.625" customWidth="1"/>
    <col min="3330" max="3330" width="16.25" customWidth="1"/>
    <col min="3331" max="3332" width="14.625" customWidth="1"/>
    <col min="3333" max="3333" width="5.75" customWidth="1"/>
    <col min="3340" max="3340" width="14.625" customWidth="1"/>
    <col min="3585" max="3585" width="46.625" customWidth="1"/>
    <col min="3586" max="3586" width="16.25" customWidth="1"/>
    <col min="3587" max="3588" width="14.625" customWidth="1"/>
    <col min="3589" max="3589" width="5.75" customWidth="1"/>
    <col min="3596" max="3596" width="14.625" customWidth="1"/>
    <col min="3841" max="3841" width="46.625" customWidth="1"/>
    <col min="3842" max="3842" width="16.25" customWidth="1"/>
    <col min="3843" max="3844" width="14.625" customWidth="1"/>
    <col min="3845" max="3845" width="5.75" customWidth="1"/>
    <col min="3852" max="3852" width="14.625" customWidth="1"/>
    <col min="4097" max="4097" width="46.625" customWidth="1"/>
    <col min="4098" max="4098" width="16.25" customWidth="1"/>
    <col min="4099" max="4100" width="14.625" customWidth="1"/>
    <col min="4101" max="4101" width="5.75" customWidth="1"/>
    <col min="4108" max="4108" width="14.625" customWidth="1"/>
    <col min="4353" max="4353" width="46.625" customWidth="1"/>
    <col min="4354" max="4354" width="16.25" customWidth="1"/>
    <col min="4355" max="4356" width="14.625" customWidth="1"/>
    <col min="4357" max="4357" width="5.75" customWidth="1"/>
    <col min="4364" max="4364" width="14.625" customWidth="1"/>
    <col min="4609" max="4609" width="46.625" customWidth="1"/>
    <col min="4610" max="4610" width="16.25" customWidth="1"/>
    <col min="4611" max="4612" width="14.625" customWidth="1"/>
    <col min="4613" max="4613" width="5.75" customWidth="1"/>
    <col min="4620" max="4620" width="14.625" customWidth="1"/>
    <col min="4865" max="4865" width="46.625" customWidth="1"/>
    <col min="4866" max="4866" width="16.25" customWidth="1"/>
    <col min="4867" max="4868" width="14.625" customWidth="1"/>
    <col min="4869" max="4869" width="5.75" customWidth="1"/>
    <col min="4876" max="4876" width="14.625" customWidth="1"/>
    <col min="5121" max="5121" width="46.625" customWidth="1"/>
    <col min="5122" max="5122" width="16.25" customWidth="1"/>
    <col min="5123" max="5124" width="14.625" customWidth="1"/>
    <col min="5125" max="5125" width="5.75" customWidth="1"/>
    <col min="5132" max="5132" width="14.625" customWidth="1"/>
    <col min="5377" max="5377" width="46.625" customWidth="1"/>
    <col min="5378" max="5378" width="16.25" customWidth="1"/>
    <col min="5379" max="5380" width="14.625" customWidth="1"/>
    <col min="5381" max="5381" width="5.75" customWidth="1"/>
    <col min="5388" max="5388" width="14.625" customWidth="1"/>
    <col min="5633" max="5633" width="46.625" customWidth="1"/>
    <col min="5634" max="5634" width="16.25" customWidth="1"/>
    <col min="5635" max="5636" width="14.625" customWidth="1"/>
    <col min="5637" max="5637" width="5.75" customWidth="1"/>
    <col min="5644" max="5644" width="14.625" customWidth="1"/>
    <col min="5889" max="5889" width="46.625" customWidth="1"/>
    <col min="5890" max="5890" width="16.25" customWidth="1"/>
    <col min="5891" max="5892" width="14.625" customWidth="1"/>
    <col min="5893" max="5893" width="5.75" customWidth="1"/>
    <col min="5900" max="5900" width="14.625" customWidth="1"/>
    <col min="6145" max="6145" width="46.625" customWidth="1"/>
    <col min="6146" max="6146" width="16.25" customWidth="1"/>
    <col min="6147" max="6148" width="14.625" customWidth="1"/>
    <col min="6149" max="6149" width="5.75" customWidth="1"/>
    <col min="6156" max="6156" width="14.625" customWidth="1"/>
    <col min="6401" max="6401" width="46.625" customWidth="1"/>
    <col min="6402" max="6402" width="16.25" customWidth="1"/>
    <col min="6403" max="6404" width="14.625" customWidth="1"/>
    <col min="6405" max="6405" width="5.75" customWidth="1"/>
    <col min="6412" max="6412" width="14.625" customWidth="1"/>
    <col min="6657" max="6657" width="46.625" customWidth="1"/>
    <col min="6658" max="6658" width="16.25" customWidth="1"/>
    <col min="6659" max="6660" width="14.625" customWidth="1"/>
    <col min="6661" max="6661" width="5.75" customWidth="1"/>
    <col min="6668" max="6668" width="14.625" customWidth="1"/>
    <col min="6913" max="6913" width="46.625" customWidth="1"/>
    <col min="6914" max="6914" width="16.25" customWidth="1"/>
    <col min="6915" max="6916" width="14.625" customWidth="1"/>
    <col min="6917" max="6917" width="5.75" customWidth="1"/>
    <col min="6924" max="6924" width="14.625" customWidth="1"/>
    <col min="7169" max="7169" width="46.625" customWidth="1"/>
    <col min="7170" max="7170" width="16.25" customWidth="1"/>
    <col min="7171" max="7172" width="14.625" customWidth="1"/>
    <col min="7173" max="7173" width="5.75" customWidth="1"/>
    <col min="7180" max="7180" width="14.625" customWidth="1"/>
    <col min="7425" max="7425" width="46.625" customWidth="1"/>
    <col min="7426" max="7426" width="16.25" customWidth="1"/>
    <col min="7427" max="7428" width="14.625" customWidth="1"/>
    <col min="7429" max="7429" width="5.75" customWidth="1"/>
    <col min="7436" max="7436" width="14.625" customWidth="1"/>
    <col min="7681" max="7681" width="46.625" customWidth="1"/>
    <col min="7682" max="7682" width="16.25" customWidth="1"/>
    <col min="7683" max="7684" width="14.625" customWidth="1"/>
    <col min="7685" max="7685" width="5.75" customWidth="1"/>
    <col min="7692" max="7692" width="14.625" customWidth="1"/>
    <col min="7937" max="7937" width="46.625" customWidth="1"/>
    <col min="7938" max="7938" width="16.25" customWidth="1"/>
    <col min="7939" max="7940" width="14.625" customWidth="1"/>
    <col min="7941" max="7941" width="5.75" customWidth="1"/>
    <col min="7948" max="7948" width="14.625" customWidth="1"/>
    <col min="8193" max="8193" width="46.625" customWidth="1"/>
    <col min="8194" max="8194" width="16.25" customWidth="1"/>
    <col min="8195" max="8196" width="14.625" customWidth="1"/>
    <col min="8197" max="8197" width="5.75" customWidth="1"/>
    <col min="8204" max="8204" width="14.625" customWidth="1"/>
    <col min="8449" max="8449" width="46.625" customWidth="1"/>
    <col min="8450" max="8450" width="16.25" customWidth="1"/>
    <col min="8451" max="8452" width="14.625" customWidth="1"/>
    <col min="8453" max="8453" width="5.75" customWidth="1"/>
    <col min="8460" max="8460" width="14.625" customWidth="1"/>
    <col min="8705" max="8705" width="46.625" customWidth="1"/>
    <col min="8706" max="8706" width="16.25" customWidth="1"/>
    <col min="8707" max="8708" width="14.625" customWidth="1"/>
    <col min="8709" max="8709" width="5.75" customWidth="1"/>
    <col min="8716" max="8716" width="14.625" customWidth="1"/>
    <col min="8961" max="8961" width="46.625" customWidth="1"/>
    <col min="8962" max="8962" width="16.25" customWidth="1"/>
    <col min="8963" max="8964" width="14.625" customWidth="1"/>
    <col min="8965" max="8965" width="5.75" customWidth="1"/>
    <col min="8972" max="8972" width="14.625" customWidth="1"/>
    <col min="9217" max="9217" width="46.625" customWidth="1"/>
    <col min="9218" max="9218" width="16.25" customWidth="1"/>
    <col min="9219" max="9220" width="14.625" customWidth="1"/>
    <col min="9221" max="9221" width="5.75" customWidth="1"/>
    <col min="9228" max="9228" width="14.625" customWidth="1"/>
    <col min="9473" max="9473" width="46.625" customWidth="1"/>
    <col min="9474" max="9474" width="16.25" customWidth="1"/>
    <col min="9475" max="9476" width="14.625" customWidth="1"/>
    <col min="9477" max="9477" width="5.75" customWidth="1"/>
    <col min="9484" max="9484" width="14.625" customWidth="1"/>
    <col min="9729" max="9729" width="46.625" customWidth="1"/>
    <col min="9730" max="9730" width="16.25" customWidth="1"/>
    <col min="9731" max="9732" width="14.625" customWidth="1"/>
    <col min="9733" max="9733" width="5.75" customWidth="1"/>
    <col min="9740" max="9740" width="14.625" customWidth="1"/>
    <col min="9985" max="9985" width="46.625" customWidth="1"/>
    <col min="9986" max="9986" width="16.25" customWidth="1"/>
    <col min="9987" max="9988" width="14.625" customWidth="1"/>
    <col min="9989" max="9989" width="5.75" customWidth="1"/>
    <col min="9996" max="9996" width="14.625" customWidth="1"/>
    <col min="10241" max="10241" width="46.625" customWidth="1"/>
    <col min="10242" max="10242" width="16.25" customWidth="1"/>
    <col min="10243" max="10244" width="14.625" customWidth="1"/>
    <col min="10245" max="10245" width="5.75" customWidth="1"/>
    <col min="10252" max="10252" width="14.625" customWidth="1"/>
    <col min="10497" max="10497" width="46.625" customWidth="1"/>
    <col min="10498" max="10498" width="16.25" customWidth="1"/>
    <col min="10499" max="10500" width="14.625" customWidth="1"/>
    <col min="10501" max="10501" width="5.75" customWidth="1"/>
    <col min="10508" max="10508" width="14.625" customWidth="1"/>
    <col min="10753" max="10753" width="46.625" customWidth="1"/>
    <col min="10754" max="10754" width="16.25" customWidth="1"/>
    <col min="10755" max="10756" width="14.625" customWidth="1"/>
    <col min="10757" max="10757" width="5.75" customWidth="1"/>
    <col min="10764" max="10764" width="14.625" customWidth="1"/>
    <col min="11009" max="11009" width="46.625" customWidth="1"/>
    <col min="11010" max="11010" width="16.25" customWidth="1"/>
    <col min="11011" max="11012" width="14.625" customWidth="1"/>
    <col min="11013" max="11013" width="5.75" customWidth="1"/>
    <col min="11020" max="11020" width="14.625" customWidth="1"/>
    <col min="11265" max="11265" width="46.625" customWidth="1"/>
    <col min="11266" max="11266" width="16.25" customWidth="1"/>
    <col min="11267" max="11268" width="14.625" customWidth="1"/>
    <col min="11269" max="11269" width="5.75" customWidth="1"/>
    <col min="11276" max="11276" width="14.625" customWidth="1"/>
    <col min="11521" max="11521" width="46.625" customWidth="1"/>
    <col min="11522" max="11522" width="16.25" customWidth="1"/>
    <col min="11523" max="11524" width="14.625" customWidth="1"/>
    <col min="11525" max="11525" width="5.75" customWidth="1"/>
    <col min="11532" max="11532" width="14.625" customWidth="1"/>
    <col min="11777" max="11777" width="46.625" customWidth="1"/>
    <col min="11778" max="11778" width="16.25" customWidth="1"/>
    <col min="11779" max="11780" width="14.625" customWidth="1"/>
    <col min="11781" max="11781" width="5.75" customWidth="1"/>
    <col min="11788" max="11788" width="14.625" customWidth="1"/>
    <col min="12033" max="12033" width="46.625" customWidth="1"/>
    <col min="12034" max="12034" width="16.25" customWidth="1"/>
    <col min="12035" max="12036" width="14.625" customWidth="1"/>
    <col min="12037" max="12037" width="5.75" customWidth="1"/>
    <col min="12044" max="12044" width="14.625" customWidth="1"/>
    <col min="12289" max="12289" width="46.625" customWidth="1"/>
    <col min="12290" max="12290" width="16.25" customWidth="1"/>
    <col min="12291" max="12292" width="14.625" customWidth="1"/>
    <col min="12293" max="12293" width="5.75" customWidth="1"/>
    <col min="12300" max="12300" width="14.625" customWidth="1"/>
    <col min="12545" max="12545" width="46.625" customWidth="1"/>
    <col min="12546" max="12546" width="16.25" customWidth="1"/>
    <col min="12547" max="12548" width="14.625" customWidth="1"/>
    <col min="12549" max="12549" width="5.75" customWidth="1"/>
    <col min="12556" max="12556" width="14.625" customWidth="1"/>
    <col min="12801" max="12801" width="46.625" customWidth="1"/>
    <col min="12802" max="12802" width="16.25" customWidth="1"/>
    <col min="12803" max="12804" width="14.625" customWidth="1"/>
    <col min="12805" max="12805" width="5.75" customWidth="1"/>
    <col min="12812" max="12812" width="14.625" customWidth="1"/>
    <col min="13057" max="13057" width="46.625" customWidth="1"/>
    <col min="13058" max="13058" width="16.25" customWidth="1"/>
    <col min="13059" max="13060" width="14.625" customWidth="1"/>
    <col min="13061" max="13061" width="5.75" customWidth="1"/>
    <col min="13068" max="13068" width="14.625" customWidth="1"/>
    <col min="13313" max="13313" width="46.625" customWidth="1"/>
    <col min="13314" max="13314" width="16.25" customWidth="1"/>
    <col min="13315" max="13316" width="14.625" customWidth="1"/>
    <col min="13317" max="13317" width="5.75" customWidth="1"/>
    <col min="13324" max="13324" width="14.625" customWidth="1"/>
    <col min="13569" max="13569" width="46.625" customWidth="1"/>
    <col min="13570" max="13570" width="16.25" customWidth="1"/>
    <col min="13571" max="13572" width="14.625" customWidth="1"/>
    <col min="13573" max="13573" width="5.75" customWidth="1"/>
    <col min="13580" max="13580" width="14.625" customWidth="1"/>
    <col min="13825" max="13825" width="46.625" customWidth="1"/>
    <col min="13826" max="13826" width="16.25" customWidth="1"/>
    <col min="13827" max="13828" width="14.625" customWidth="1"/>
    <col min="13829" max="13829" width="5.75" customWidth="1"/>
    <col min="13836" max="13836" width="14.625" customWidth="1"/>
    <col min="14081" max="14081" width="46.625" customWidth="1"/>
    <col min="14082" max="14082" width="16.25" customWidth="1"/>
    <col min="14083" max="14084" width="14.625" customWidth="1"/>
    <col min="14085" max="14085" width="5.75" customWidth="1"/>
    <col min="14092" max="14092" width="14.625" customWidth="1"/>
    <col min="14337" max="14337" width="46.625" customWidth="1"/>
    <col min="14338" max="14338" width="16.25" customWidth="1"/>
    <col min="14339" max="14340" width="14.625" customWidth="1"/>
    <col min="14341" max="14341" width="5.75" customWidth="1"/>
    <col min="14348" max="14348" width="14.625" customWidth="1"/>
    <col min="14593" max="14593" width="46.625" customWidth="1"/>
    <col min="14594" max="14594" width="16.25" customWidth="1"/>
    <col min="14595" max="14596" width="14.625" customWidth="1"/>
    <col min="14597" max="14597" width="5.75" customWidth="1"/>
    <col min="14604" max="14604" width="14.625" customWidth="1"/>
    <col min="14849" max="14849" width="46.625" customWidth="1"/>
    <col min="14850" max="14850" width="16.25" customWidth="1"/>
    <col min="14851" max="14852" width="14.625" customWidth="1"/>
    <col min="14853" max="14853" width="5.75" customWidth="1"/>
    <col min="14860" max="14860" width="14.625" customWidth="1"/>
    <col min="15105" max="15105" width="46.625" customWidth="1"/>
    <col min="15106" max="15106" width="16.25" customWidth="1"/>
    <col min="15107" max="15108" width="14.625" customWidth="1"/>
    <col min="15109" max="15109" width="5.75" customWidth="1"/>
    <col min="15116" max="15116" width="14.625" customWidth="1"/>
    <col min="15361" max="15361" width="46.625" customWidth="1"/>
    <col min="15362" max="15362" width="16.25" customWidth="1"/>
    <col min="15363" max="15364" width="14.625" customWidth="1"/>
    <col min="15365" max="15365" width="5.75" customWidth="1"/>
    <col min="15372" max="15372" width="14.625" customWidth="1"/>
    <col min="15617" max="15617" width="46.625" customWidth="1"/>
    <col min="15618" max="15618" width="16.25" customWidth="1"/>
    <col min="15619" max="15620" width="14.625" customWidth="1"/>
    <col min="15621" max="15621" width="5.75" customWidth="1"/>
    <col min="15628" max="15628" width="14.625" customWidth="1"/>
    <col min="15873" max="15873" width="46.625" customWidth="1"/>
    <col min="15874" max="15874" width="16.25" customWidth="1"/>
    <col min="15875" max="15876" width="14.625" customWidth="1"/>
    <col min="15877" max="15877" width="5.75" customWidth="1"/>
    <col min="15884" max="15884" width="14.625" customWidth="1"/>
    <col min="16129" max="16129" width="46.625" customWidth="1"/>
    <col min="16130" max="16130" width="16.25" customWidth="1"/>
    <col min="16131" max="16132" width="14.625" customWidth="1"/>
    <col min="16133" max="16133" width="5.75" customWidth="1"/>
    <col min="16140" max="16140" width="14.625" customWidth="1"/>
  </cols>
  <sheetData>
    <row r="1" ht="42" customHeight="1" spans="1:5">
      <c r="A1" s="118" t="s">
        <v>3843</v>
      </c>
      <c r="B1" s="118"/>
      <c r="C1" s="118"/>
      <c r="D1" s="118"/>
    </row>
    <row r="2" ht="18.95" customHeight="1" spans="1:5">
      <c r="A2" s="119" t="s">
        <v>3844</v>
      </c>
      <c r="B2" s="120"/>
      <c r="C2" s="121"/>
      <c r="D2" s="121" t="s">
        <v>30</v>
      </c>
    </row>
    <row r="3" ht="34.5" customHeight="1" spans="1:5">
      <c r="A3" s="203" t="s">
        <v>125</v>
      </c>
      <c r="B3" s="204" t="s">
        <v>3845</v>
      </c>
      <c r="C3" s="204" t="s">
        <v>2724</v>
      </c>
      <c r="D3" s="205" t="s">
        <v>3846</v>
      </c>
      <c r="E3" s="20" t="s">
        <v>2726</v>
      </c>
    </row>
    <row r="4" ht="18.95" customHeight="1" spans="1:5">
      <c r="A4" s="197" t="s">
        <v>3801</v>
      </c>
      <c r="B4" s="206">
        <v>13600</v>
      </c>
      <c r="C4" s="206">
        <v>2800</v>
      </c>
      <c r="D4" s="63">
        <v>-0.794</v>
      </c>
      <c r="E4" s="31" t="s">
        <v>147</v>
      </c>
    </row>
    <row r="5" ht="18.95" customHeight="1" spans="1:5">
      <c r="A5" s="42" t="s">
        <v>3802</v>
      </c>
      <c r="B5" s="207">
        <v>0</v>
      </c>
      <c r="C5" s="208">
        <v>2800</v>
      </c>
      <c r="D5" s="209"/>
      <c r="E5" s="31" t="s">
        <v>147</v>
      </c>
    </row>
    <row r="6" ht="18.95" hidden="1" customHeight="1" spans="1:5">
      <c r="A6" s="42" t="s">
        <v>3847</v>
      </c>
      <c r="B6" s="206">
        <v>0</v>
      </c>
      <c r="C6" s="210"/>
      <c r="D6" s="63" t="s">
        <v>135</v>
      </c>
      <c r="E6" s="31" t="s">
        <v>2730</v>
      </c>
    </row>
    <row r="7" ht="18.95" customHeight="1" spans="1:5">
      <c r="A7" s="42" t="s">
        <v>3848</v>
      </c>
      <c r="B7" s="207">
        <v>2600</v>
      </c>
      <c r="C7" s="208">
        <v>2800</v>
      </c>
      <c r="D7" s="209">
        <v>0.077</v>
      </c>
      <c r="E7" s="31" t="s">
        <v>147</v>
      </c>
    </row>
    <row r="8" ht="18.95" hidden="1" customHeight="1" spans="1:5">
      <c r="A8" s="42" t="s">
        <v>3849</v>
      </c>
      <c r="B8" s="207">
        <v>0</v>
      </c>
      <c r="C8" s="208"/>
      <c r="D8" s="209" t="s">
        <v>135</v>
      </c>
      <c r="E8" s="31" t="s">
        <v>2730</v>
      </c>
    </row>
    <row r="9" ht="18.95" hidden="1" customHeight="1" spans="1:5">
      <c r="A9" s="42" t="s">
        <v>3850</v>
      </c>
      <c r="B9" s="207">
        <v>0</v>
      </c>
      <c r="C9" s="208"/>
      <c r="D9" s="209" t="s">
        <v>135</v>
      </c>
      <c r="E9" s="31" t="s">
        <v>2730</v>
      </c>
    </row>
    <row r="10" ht="18.95" customHeight="1" spans="1:5">
      <c r="A10" s="43" t="s">
        <v>3803</v>
      </c>
      <c r="B10" s="206">
        <v>1900</v>
      </c>
      <c r="C10" s="210">
        <v>0</v>
      </c>
      <c r="D10" s="63"/>
      <c r="E10" s="31" t="s">
        <v>147</v>
      </c>
    </row>
    <row r="11" ht="18.95" hidden="1" customHeight="1" spans="1:5">
      <c r="A11" s="42" t="s">
        <v>3804</v>
      </c>
      <c r="B11" s="207">
        <v>0</v>
      </c>
      <c r="C11" s="208">
        <v>0</v>
      </c>
      <c r="D11" s="209" t="s">
        <v>135</v>
      </c>
      <c r="E11" s="31" t="s">
        <v>2730</v>
      </c>
    </row>
    <row r="12" ht="18.95" hidden="1" customHeight="1" spans="1:5">
      <c r="A12" s="42" t="s">
        <v>3851</v>
      </c>
      <c r="B12" s="206">
        <v>0</v>
      </c>
      <c r="C12" s="206"/>
      <c r="D12" s="63" t="s">
        <v>135</v>
      </c>
      <c r="E12" s="31" t="s">
        <v>2730</v>
      </c>
    </row>
    <row r="13" ht="18.95" hidden="1" customHeight="1" spans="1:5">
      <c r="A13" s="42" t="s">
        <v>3852</v>
      </c>
      <c r="B13" s="207">
        <v>0</v>
      </c>
      <c r="C13" s="208"/>
      <c r="D13" s="209" t="s">
        <v>135</v>
      </c>
      <c r="E13" s="31" t="s">
        <v>2730</v>
      </c>
    </row>
    <row r="14" ht="18.95" hidden="1" customHeight="1" spans="1:5">
      <c r="A14" s="42" t="s">
        <v>3853</v>
      </c>
      <c r="B14" s="207">
        <v>0</v>
      </c>
      <c r="C14" s="208"/>
      <c r="D14" s="209" t="s">
        <v>135</v>
      </c>
      <c r="E14" s="31" t="s">
        <v>2730</v>
      </c>
    </row>
    <row r="15" ht="18.95" hidden="1" customHeight="1" spans="1:5">
      <c r="A15" s="42" t="s">
        <v>3805</v>
      </c>
      <c r="B15" s="207">
        <v>0</v>
      </c>
      <c r="C15" s="208">
        <v>0</v>
      </c>
      <c r="D15" s="209" t="s">
        <v>135</v>
      </c>
      <c r="E15" s="31" t="s">
        <v>2730</v>
      </c>
    </row>
    <row r="16" ht="18.95" hidden="1" customHeight="1" spans="1:5">
      <c r="A16" s="42" t="s">
        <v>3851</v>
      </c>
      <c r="B16" s="207">
        <v>0</v>
      </c>
      <c r="C16" s="208"/>
      <c r="D16" s="209" t="s">
        <v>135</v>
      </c>
      <c r="E16" s="31" t="s">
        <v>2730</v>
      </c>
    </row>
    <row r="17" ht="18.95" hidden="1" customHeight="1" spans="1:5">
      <c r="A17" s="42" t="s">
        <v>3852</v>
      </c>
      <c r="B17" s="207">
        <v>0</v>
      </c>
      <c r="C17" s="208"/>
      <c r="D17" s="63" t="s">
        <v>135</v>
      </c>
      <c r="E17" s="31" t="s">
        <v>2730</v>
      </c>
    </row>
    <row r="18" ht="18.95" hidden="1" customHeight="1" spans="1:5">
      <c r="A18" s="42" t="s">
        <v>3854</v>
      </c>
      <c r="B18" s="207">
        <v>0</v>
      </c>
      <c r="C18" s="208"/>
      <c r="D18" s="209" t="s">
        <v>135</v>
      </c>
      <c r="E18" s="31" t="s">
        <v>2730</v>
      </c>
    </row>
    <row r="19" ht="18.95" hidden="1" customHeight="1" spans="1:5">
      <c r="A19" s="43" t="s">
        <v>3806</v>
      </c>
      <c r="B19" s="206">
        <v>0</v>
      </c>
      <c r="C19" s="210">
        <v>0</v>
      </c>
      <c r="D19" s="63" t="s">
        <v>135</v>
      </c>
      <c r="E19" s="31" t="s">
        <v>2730</v>
      </c>
    </row>
    <row r="20" ht="18.95" hidden="1" customHeight="1" spans="1:5">
      <c r="A20" s="42" t="s">
        <v>3807</v>
      </c>
      <c r="B20" s="206">
        <v>0</v>
      </c>
      <c r="C20" s="210">
        <v>0</v>
      </c>
      <c r="D20" s="63" t="s">
        <v>135</v>
      </c>
      <c r="E20" s="31" t="s">
        <v>2730</v>
      </c>
    </row>
    <row r="21" ht="18.95" hidden="1" customHeight="1" spans="1:5">
      <c r="A21" s="42" t="s">
        <v>3855</v>
      </c>
      <c r="B21" s="207">
        <v>0</v>
      </c>
      <c r="C21" s="208"/>
      <c r="D21" s="209" t="s">
        <v>135</v>
      </c>
      <c r="E21" s="31" t="s">
        <v>2730</v>
      </c>
    </row>
    <row r="22" ht="18.95" hidden="1" customHeight="1" spans="1:5">
      <c r="A22" s="42" t="s">
        <v>3808</v>
      </c>
      <c r="B22" s="207">
        <v>0</v>
      </c>
      <c r="C22" s="208">
        <v>0</v>
      </c>
      <c r="D22" s="209" t="s">
        <v>135</v>
      </c>
      <c r="E22" s="31" t="s">
        <v>2730</v>
      </c>
    </row>
    <row r="23" ht="18.95" hidden="1" customHeight="1" spans="1:5">
      <c r="A23" s="211" t="s">
        <v>3856</v>
      </c>
      <c r="B23" s="207">
        <v>0</v>
      </c>
      <c r="C23" s="208"/>
      <c r="D23" s="209" t="s">
        <v>135</v>
      </c>
      <c r="E23" s="31" t="s">
        <v>2730</v>
      </c>
    </row>
    <row r="24" ht="18.95" hidden="1" customHeight="1" spans="1:5">
      <c r="A24" s="42" t="s">
        <v>3857</v>
      </c>
      <c r="B24" s="207">
        <v>0</v>
      </c>
      <c r="C24" s="208"/>
      <c r="D24" s="209" t="s">
        <v>135</v>
      </c>
      <c r="E24" s="31" t="s">
        <v>2730</v>
      </c>
    </row>
    <row r="25" ht="18.95" hidden="1" customHeight="1" spans="1:5">
      <c r="A25" s="42" t="s">
        <v>3858</v>
      </c>
      <c r="B25" s="207">
        <v>0</v>
      </c>
      <c r="C25" s="206"/>
      <c r="D25" s="63" t="s">
        <v>135</v>
      </c>
      <c r="E25" s="31" t="s">
        <v>2730</v>
      </c>
    </row>
    <row r="26" ht="18.95" hidden="1" customHeight="1" spans="1:5">
      <c r="A26" s="42" t="s">
        <v>3859</v>
      </c>
      <c r="B26" s="207">
        <v>0</v>
      </c>
      <c r="C26" s="208"/>
      <c r="D26" s="209" t="s">
        <v>135</v>
      </c>
      <c r="E26" s="31" t="s">
        <v>2730</v>
      </c>
    </row>
    <row r="27" ht="18.95" customHeight="1" spans="1:5">
      <c r="A27" s="43" t="s">
        <v>3809</v>
      </c>
      <c r="B27" s="206">
        <v>10100</v>
      </c>
      <c r="C27" s="210">
        <v>8294</v>
      </c>
      <c r="D27" s="63">
        <v>-0.179</v>
      </c>
      <c r="E27" s="31" t="s">
        <v>147</v>
      </c>
    </row>
    <row r="28" ht="18.95" customHeight="1" spans="1:5">
      <c r="A28" s="42" t="s">
        <v>3810</v>
      </c>
      <c r="B28" s="207">
        <v>0</v>
      </c>
      <c r="C28" s="208">
        <v>1764</v>
      </c>
      <c r="D28" s="209"/>
      <c r="E28" s="31" t="s">
        <v>147</v>
      </c>
    </row>
    <row r="29" ht="18.95" customHeight="1" spans="1:5">
      <c r="A29" s="42" t="s">
        <v>3860</v>
      </c>
      <c r="B29" s="207">
        <v>1600</v>
      </c>
      <c r="C29" s="208">
        <v>1464.11</v>
      </c>
      <c r="D29" s="209">
        <v>-0.085</v>
      </c>
      <c r="E29" s="31" t="s">
        <v>147</v>
      </c>
    </row>
    <row r="30" ht="18.95" hidden="1" customHeight="1" spans="1:5">
      <c r="A30" s="42" t="s">
        <v>3861</v>
      </c>
      <c r="B30" s="207">
        <v>0</v>
      </c>
      <c r="C30" s="208"/>
      <c r="D30" s="63" t="s">
        <v>135</v>
      </c>
      <c r="E30" s="31" t="s">
        <v>2730</v>
      </c>
    </row>
    <row r="31" ht="18.95" hidden="1" customHeight="1" spans="1:5">
      <c r="A31" s="42" t="s">
        <v>3862</v>
      </c>
      <c r="B31" s="207">
        <v>0</v>
      </c>
      <c r="C31" s="208"/>
      <c r="D31" s="209" t="s">
        <v>135</v>
      </c>
      <c r="E31" s="31" t="s">
        <v>2730</v>
      </c>
    </row>
    <row r="32" ht="18.95" hidden="1" customHeight="1" spans="1:5">
      <c r="A32" s="42" t="s">
        <v>3863</v>
      </c>
      <c r="B32" s="207">
        <v>0</v>
      </c>
      <c r="C32" s="208"/>
      <c r="D32" s="209" t="s">
        <v>135</v>
      </c>
      <c r="E32" s="31" t="s">
        <v>2730</v>
      </c>
    </row>
    <row r="33" ht="18.95" hidden="1" customHeight="1" spans="1:5">
      <c r="A33" s="42" t="s">
        <v>3864</v>
      </c>
      <c r="B33" s="207">
        <v>0</v>
      </c>
      <c r="C33" s="208"/>
      <c r="D33" s="209" t="s">
        <v>135</v>
      </c>
      <c r="E33" s="31" t="s">
        <v>2730</v>
      </c>
    </row>
    <row r="34" ht="18.95" customHeight="1" spans="1:5">
      <c r="A34" s="42" t="s">
        <v>3865</v>
      </c>
      <c r="B34" s="207">
        <v>0</v>
      </c>
      <c r="C34" s="208">
        <v>300</v>
      </c>
      <c r="D34" s="209"/>
      <c r="E34" s="31" t="s">
        <v>147</v>
      </c>
    </row>
    <row r="35" ht="18.95" hidden="1" customHeight="1" spans="1:5">
      <c r="A35" s="42" t="s">
        <v>3811</v>
      </c>
      <c r="B35" s="206">
        <v>0</v>
      </c>
      <c r="C35" s="210">
        <v>0</v>
      </c>
      <c r="D35" s="63" t="s">
        <v>135</v>
      </c>
      <c r="E35" s="31" t="s">
        <v>2730</v>
      </c>
    </row>
    <row r="36" ht="18.95" hidden="1" customHeight="1" spans="1:5">
      <c r="A36" s="42" t="s">
        <v>3866</v>
      </c>
      <c r="B36" s="207">
        <v>0</v>
      </c>
      <c r="C36" s="208"/>
      <c r="D36" s="209" t="s">
        <v>135</v>
      </c>
      <c r="E36" s="31" t="s">
        <v>2730</v>
      </c>
    </row>
    <row r="37" ht="18.95" hidden="1" customHeight="1" spans="1:5">
      <c r="A37" s="42" t="s">
        <v>3867</v>
      </c>
      <c r="B37" s="207">
        <v>0</v>
      </c>
      <c r="C37" s="208"/>
      <c r="D37" s="209" t="s">
        <v>135</v>
      </c>
      <c r="E37" s="31" t="s">
        <v>2730</v>
      </c>
    </row>
    <row r="38" ht="18.95" hidden="1" customHeight="1" spans="1:5">
      <c r="A38" s="42" t="s">
        <v>3868</v>
      </c>
      <c r="B38" s="207">
        <v>0</v>
      </c>
      <c r="C38" s="208"/>
      <c r="D38" s="209" t="s">
        <v>135</v>
      </c>
      <c r="E38" s="31" t="s">
        <v>2730</v>
      </c>
    </row>
    <row r="39" ht="18.95" hidden="1" customHeight="1" spans="1:5">
      <c r="A39" s="42" t="s">
        <v>3869</v>
      </c>
      <c r="B39" s="207">
        <v>0</v>
      </c>
      <c r="C39" s="208"/>
      <c r="D39" s="209" t="s">
        <v>135</v>
      </c>
      <c r="E39" s="31" t="s">
        <v>2730</v>
      </c>
    </row>
    <row r="40" ht="18.95" hidden="1" customHeight="1" spans="1:5">
      <c r="A40" s="42" t="s">
        <v>3870</v>
      </c>
      <c r="B40" s="207">
        <v>0</v>
      </c>
      <c r="C40" s="206"/>
      <c r="D40" s="63" t="s">
        <v>135</v>
      </c>
      <c r="E40" s="31" t="s">
        <v>2730</v>
      </c>
    </row>
    <row r="41" ht="18.95" hidden="1" customHeight="1" spans="1:5">
      <c r="A41" s="42" t="s">
        <v>3871</v>
      </c>
      <c r="B41" s="206">
        <v>0</v>
      </c>
      <c r="C41" s="208"/>
      <c r="D41" s="209" t="s">
        <v>135</v>
      </c>
      <c r="E41" s="31" t="s">
        <v>2730</v>
      </c>
    </row>
    <row r="42" ht="18.95" hidden="1" customHeight="1" spans="1:5">
      <c r="A42" s="42" t="s">
        <v>3861</v>
      </c>
      <c r="B42" s="207">
        <v>0</v>
      </c>
      <c r="C42" s="208"/>
      <c r="D42" s="209" t="s">
        <v>135</v>
      </c>
      <c r="E42" s="31" t="s">
        <v>2730</v>
      </c>
    </row>
    <row r="43" ht="18.95" hidden="1" customHeight="1" spans="1:5">
      <c r="A43" s="42" t="s">
        <v>3872</v>
      </c>
      <c r="B43" s="206">
        <v>0</v>
      </c>
      <c r="C43" s="210"/>
      <c r="D43" s="63" t="s">
        <v>135</v>
      </c>
      <c r="E43" s="31" t="s">
        <v>2730</v>
      </c>
    </row>
    <row r="44" ht="18.95" hidden="1" customHeight="1" spans="1:5">
      <c r="A44" s="42" t="s">
        <v>3873</v>
      </c>
      <c r="B44" s="207">
        <v>0</v>
      </c>
      <c r="C44" s="208"/>
      <c r="D44" s="209" t="s">
        <v>135</v>
      </c>
      <c r="E44" s="31" t="s">
        <v>2730</v>
      </c>
    </row>
    <row r="45" ht="18.95" hidden="1" customHeight="1" spans="1:5">
      <c r="A45" s="42" t="s">
        <v>3862</v>
      </c>
      <c r="B45" s="207">
        <v>0</v>
      </c>
      <c r="C45" s="208"/>
      <c r="D45" s="209" t="s">
        <v>135</v>
      </c>
      <c r="E45" s="31" t="s">
        <v>2730</v>
      </c>
    </row>
    <row r="46" ht="18.95" hidden="1" customHeight="1" spans="1:5">
      <c r="A46" s="42" t="s">
        <v>3864</v>
      </c>
      <c r="B46" s="207">
        <v>0</v>
      </c>
      <c r="C46" s="208"/>
      <c r="D46" s="209" t="s">
        <v>135</v>
      </c>
      <c r="E46" s="31" t="s">
        <v>2730</v>
      </c>
    </row>
    <row r="47" ht="18.95" hidden="1" customHeight="1" spans="1:5">
      <c r="A47" s="42" t="s">
        <v>3874</v>
      </c>
      <c r="B47" s="212">
        <v>0</v>
      </c>
      <c r="C47" s="208"/>
      <c r="D47" s="209"/>
      <c r="E47" s="31" t="s">
        <v>2730</v>
      </c>
    </row>
    <row r="48" ht="18.95" hidden="1" customHeight="1" spans="1:5">
      <c r="A48" s="42" t="s">
        <v>3812</v>
      </c>
      <c r="B48" s="212">
        <v>0</v>
      </c>
      <c r="C48" s="208">
        <v>0</v>
      </c>
      <c r="D48" s="209"/>
      <c r="E48" s="31" t="s">
        <v>2730</v>
      </c>
    </row>
    <row r="49" ht="18.95" hidden="1" customHeight="1" spans="1:5">
      <c r="A49" s="42" t="s">
        <v>3875</v>
      </c>
      <c r="B49" s="212">
        <v>0</v>
      </c>
      <c r="C49" s="208"/>
      <c r="D49" s="209"/>
      <c r="E49" s="31" t="s">
        <v>2730</v>
      </c>
    </row>
    <row r="50" ht="18.95" hidden="1" customHeight="1" spans="1:5">
      <c r="A50" s="42" t="s">
        <v>3876</v>
      </c>
      <c r="B50" s="212">
        <v>0</v>
      </c>
      <c r="C50" s="208"/>
      <c r="D50" s="209"/>
      <c r="E50" s="31" t="s">
        <v>2730</v>
      </c>
    </row>
    <row r="51" ht="18.95" hidden="1" customHeight="1" spans="1:5">
      <c r="A51" s="42" t="s">
        <v>3877</v>
      </c>
      <c r="B51" s="212">
        <v>0</v>
      </c>
      <c r="C51" s="208"/>
      <c r="D51" s="209"/>
      <c r="E51" s="31" t="s">
        <v>2730</v>
      </c>
    </row>
    <row r="52" ht="18.95" hidden="1" customHeight="1" spans="1:5">
      <c r="A52" s="42" t="s">
        <v>3878</v>
      </c>
      <c r="B52" s="212">
        <v>0</v>
      </c>
      <c r="C52" s="208"/>
      <c r="D52" s="209"/>
      <c r="E52" s="31" t="s">
        <v>2730</v>
      </c>
    </row>
    <row r="53" ht="18.95" hidden="1" customHeight="1" spans="1:5">
      <c r="A53" s="42" t="s">
        <v>3879</v>
      </c>
      <c r="B53" s="212">
        <v>0</v>
      </c>
      <c r="C53" s="208"/>
      <c r="D53" s="209"/>
      <c r="E53" s="31" t="s">
        <v>2730</v>
      </c>
    </row>
    <row r="54" ht="18.95" hidden="1" customHeight="1" spans="1:5">
      <c r="A54" s="42" t="s">
        <v>3813</v>
      </c>
      <c r="B54" s="212">
        <v>0</v>
      </c>
      <c r="C54" s="208">
        <v>0</v>
      </c>
      <c r="D54" s="209"/>
      <c r="E54" s="31" t="s">
        <v>2730</v>
      </c>
    </row>
    <row r="55" ht="18.95" hidden="1" customHeight="1" spans="1:5">
      <c r="A55" s="42" t="s">
        <v>3880</v>
      </c>
      <c r="B55" s="212">
        <v>0</v>
      </c>
      <c r="C55" s="208"/>
      <c r="D55" s="209"/>
      <c r="E55" s="31" t="s">
        <v>2730</v>
      </c>
    </row>
    <row r="56" ht="18.95" hidden="1" customHeight="1" spans="1:5">
      <c r="A56" s="42" t="s">
        <v>3881</v>
      </c>
      <c r="B56" s="212">
        <v>0</v>
      </c>
      <c r="C56" s="208"/>
      <c r="D56" s="209"/>
      <c r="E56" s="31" t="s">
        <v>2730</v>
      </c>
    </row>
    <row r="57" ht="18.95" hidden="1" customHeight="1" spans="1:5">
      <c r="A57" s="42" t="s">
        <v>3882</v>
      </c>
      <c r="B57" s="212">
        <v>0</v>
      </c>
      <c r="C57" s="208"/>
      <c r="D57" s="209"/>
      <c r="E57" s="31" t="s">
        <v>2730</v>
      </c>
    </row>
    <row r="58" ht="18.95" hidden="1" customHeight="1" spans="1:5">
      <c r="A58" s="42" t="s">
        <v>3814</v>
      </c>
      <c r="B58" s="212">
        <v>0</v>
      </c>
      <c r="C58" s="208"/>
      <c r="D58" s="209"/>
      <c r="E58" s="31" t="s">
        <v>2730</v>
      </c>
    </row>
    <row r="59" ht="18.95" customHeight="1" spans="1:5">
      <c r="A59" s="42" t="s">
        <v>3815</v>
      </c>
      <c r="B59" s="212">
        <v>8500</v>
      </c>
      <c r="C59" s="208">
        <v>6530</v>
      </c>
      <c r="D59" s="209">
        <v>-0.232</v>
      </c>
      <c r="E59" s="31" t="s">
        <v>147</v>
      </c>
    </row>
    <row r="60" ht="18.95" customHeight="1" spans="1:5">
      <c r="A60" s="42" t="s">
        <v>3883</v>
      </c>
      <c r="B60" s="212">
        <v>950</v>
      </c>
      <c r="C60" s="208">
        <v>359</v>
      </c>
      <c r="D60" s="209">
        <v>-0.622</v>
      </c>
      <c r="E60" s="31" t="s">
        <v>147</v>
      </c>
    </row>
    <row r="61" ht="18.95" customHeight="1" spans="1:5">
      <c r="A61" s="42" t="s">
        <v>3884</v>
      </c>
      <c r="B61" s="212">
        <v>6770</v>
      </c>
      <c r="C61" s="208">
        <v>2603</v>
      </c>
      <c r="D61" s="209">
        <v>-0.616</v>
      </c>
      <c r="E61" s="31" t="s">
        <v>147</v>
      </c>
    </row>
    <row r="62" ht="18.95" customHeight="1" spans="1:5">
      <c r="A62" s="42" t="s">
        <v>3885</v>
      </c>
      <c r="B62" s="212">
        <v>780</v>
      </c>
      <c r="C62" s="208">
        <v>3568</v>
      </c>
      <c r="D62" s="209">
        <v>3.574</v>
      </c>
      <c r="E62" s="31" t="s">
        <v>147</v>
      </c>
    </row>
    <row r="63" ht="18.95" hidden="1" customHeight="1" spans="1:5">
      <c r="A63" s="42" t="s">
        <v>3886</v>
      </c>
      <c r="B63" s="212">
        <v>0</v>
      </c>
      <c r="C63" s="208"/>
      <c r="D63" s="209"/>
      <c r="E63" s="31" t="s">
        <v>2730</v>
      </c>
    </row>
    <row r="64" ht="18.95" hidden="1" customHeight="1" spans="1:5">
      <c r="A64" s="42" t="s">
        <v>3816</v>
      </c>
      <c r="B64" s="212">
        <v>0</v>
      </c>
      <c r="C64" s="208">
        <v>0</v>
      </c>
      <c r="D64" s="209"/>
      <c r="E64" s="31" t="s">
        <v>2730</v>
      </c>
    </row>
    <row r="65" ht="18.95" hidden="1" customHeight="1" spans="1:5">
      <c r="A65" s="42" t="s">
        <v>3875</v>
      </c>
      <c r="B65" s="212">
        <v>0</v>
      </c>
      <c r="C65" s="208"/>
      <c r="D65" s="209"/>
      <c r="E65" s="31" t="s">
        <v>2730</v>
      </c>
    </row>
    <row r="66" ht="18.95" hidden="1" customHeight="1" spans="1:5">
      <c r="A66" s="42" t="s">
        <v>3876</v>
      </c>
      <c r="B66" s="212">
        <v>0</v>
      </c>
      <c r="C66" s="208"/>
      <c r="D66" s="209"/>
      <c r="E66" s="31" t="s">
        <v>2730</v>
      </c>
    </row>
    <row r="67" ht="18.95" hidden="1" customHeight="1" spans="1:5">
      <c r="A67" s="42" t="s">
        <v>3877</v>
      </c>
      <c r="B67" s="212">
        <v>0</v>
      </c>
      <c r="C67" s="208"/>
      <c r="D67" s="209"/>
      <c r="E67" s="31" t="s">
        <v>2730</v>
      </c>
    </row>
    <row r="68" ht="18.95" hidden="1" customHeight="1" spans="1:5">
      <c r="A68" s="42" t="s">
        <v>3878</v>
      </c>
      <c r="B68" s="212">
        <v>0</v>
      </c>
      <c r="C68" s="208"/>
      <c r="D68" s="209"/>
      <c r="E68" s="31" t="s">
        <v>2730</v>
      </c>
    </row>
    <row r="69" ht="18.95" hidden="1" customHeight="1" spans="1:5">
      <c r="A69" s="42" t="s">
        <v>3887</v>
      </c>
      <c r="B69" s="212">
        <v>0</v>
      </c>
      <c r="C69" s="208"/>
      <c r="D69" s="209"/>
      <c r="E69" s="31" t="s">
        <v>2730</v>
      </c>
    </row>
    <row r="70" ht="18.95" customHeight="1" spans="1:5">
      <c r="A70" s="197" t="s">
        <v>3817</v>
      </c>
      <c r="B70" s="213">
        <v>27370</v>
      </c>
      <c r="C70" s="210">
        <v>5663</v>
      </c>
      <c r="D70" s="63">
        <v>-0.793</v>
      </c>
      <c r="E70" s="31" t="s">
        <v>147</v>
      </c>
    </row>
    <row r="71" ht="18.95" hidden="1" customHeight="1" spans="1:5">
      <c r="A71" s="42" t="s">
        <v>3818</v>
      </c>
      <c r="B71" s="212">
        <v>0</v>
      </c>
      <c r="C71" s="208">
        <v>0</v>
      </c>
      <c r="D71" s="209"/>
      <c r="E71" s="31" t="s">
        <v>2730</v>
      </c>
    </row>
    <row r="72" ht="18.95" hidden="1" customHeight="1" spans="1:5">
      <c r="A72" s="42" t="s">
        <v>3888</v>
      </c>
      <c r="B72" s="212">
        <v>0</v>
      </c>
      <c r="C72" s="208"/>
      <c r="D72" s="209"/>
      <c r="E72" s="31" t="s">
        <v>2730</v>
      </c>
    </row>
    <row r="73" ht="18.95" hidden="1" customHeight="1" spans="1:5">
      <c r="A73" s="42" t="s">
        <v>3889</v>
      </c>
      <c r="B73" s="212">
        <v>0</v>
      </c>
      <c r="C73" s="208"/>
      <c r="D73" s="209"/>
      <c r="E73" s="31" t="s">
        <v>2730</v>
      </c>
    </row>
    <row r="74" ht="18.95" hidden="1" customHeight="1" spans="1:5">
      <c r="A74" s="42" t="s">
        <v>3890</v>
      </c>
      <c r="B74" s="212">
        <v>0</v>
      </c>
      <c r="C74" s="208"/>
      <c r="D74" s="209"/>
      <c r="E74" s="31" t="s">
        <v>2730</v>
      </c>
    </row>
    <row r="75" ht="18.95" hidden="1" customHeight="1" spans="1:5">
      <c r="A75" s="42" t="s">
        <v>3891</v>
      </c>
      <c r="B75" s="212">
        <v>0</v>
      </c>
      <c r="C75" s="208"/>
      <c r="D75" s="209"/>
      <c r="E75" s="31" t="s">
        <v>2730</v>
      </c>
    </row>
    <row r="76" ht="18.95" hidden="1" customHeight="1" spans="1:5">
      <c r="A76" s="42" t="s">
        <v>3892</v>
      </c>
      <c r="B76" s="212">
        <v>0</v>
      </c>
      <c r="C76" s="208"/>
      <c r="D76" s="209"/>
      <c r="E76" s="31" t="s">
        <v>2730</v>
      </c>
    </row>
    <row r="77" ht="18.95" customHeight="1" spans="1:5">
      <c r="A77" s="42" t="s">
        <v>3819</v>
      </c>
      <c r="B77" s="212">
        <v>5200</v>
      </c>
      <c r="C77" s="208">
        <v>5663</v>
      </c>
      <c r="D77" s="209">
        <v>0.089</v>
      </c>
      <c r="E77" s="31" t="s">
        <v>147</v>
      </c>
    </row>
    <row r="78" ht="18.95" hidden="1" customHeight="1" spans="1:5">
      <c r="A78" s="42" t="s">
        <v>3852</v>
      </c>
      <c r="B78" s="212">
        <v>0</v>
      </c>
      <c r="C78" s="208"/>
      <c r="D78" s="209"/>
      <c r="E78" s="31" t="s">
        <v>2730</v>
      </c>
    </row>
    <row r="79" ht="18.95" hidden="1" customHeight="1" spans="1:5">
      <c r="A79" s="42" t="s">
        <v>3893</v>
      </c>
      <c r="B79" s="212">
        <v>0</v>
      </c>
      <c r="C79" s="208"/>
      <c r="D79" s="209"/>
      <c r="E79" s="31" t="s">
        <v>2730</v>
      </c>
    </row>
    <row r="80" ht="18.95" hidden="1" customHeight="1" spans="1:5">
      <c r="A80" s="42" t="s">
        <v>3894</v>
      </c>
      <c r="B80" s="212">
        <v>0</v>
      </c>
      <c r="C80" s="208"/>
      <c r="D80" s="209"/>
      <c r="E80" s="31" t="s">
        <v>2730</v>
      </c>
    </row>
    <row r="81" ht="18.95" customHeight="1" spans="1:5">
      <c r="A81" s="42" t="s">
        <v>3895</v>
      </c>
      <c r="B81" s="212">
        <v>5200</v>
      </c>
      <c r="C81" s="208">
        <v>5662.75</v>
      </c>
      <c r="D81" s="209">
        <v>0.089</v>
      </c>
      <c r="E81" s="31" t="s">
        <v>147</v>
      </c>
    </row>
    <row r="82" ht="18.95" hidden="1" customHeight="1" spans="1:5">
      <c r="A82" s="42" t="s">
        <v>3820</v>
      </c>
      <c r="B82" s="212">
        <v>0</v>
      </c>
      <c r="C82" s="208">
        <v>0</v>
      </c>
      <c r="D82" s="209"/>
      <c r="E82" s="31" t="s">
        <v>2730</v>
      </c>
    </row>
    <row r="83" ht="18.95" hidden="1" customHeight="1" spans="1:5">
      <c r="A83" s="42" t="s">
        <v>3852</v>
      </c>
      <c r="B83" s="212">
        <v>0</v>
      </c>
      <c r="C83" s="208"/>
      <c r="D83" s="209"/>
      <c r="E83" s="31" t="s">
        <v>2730</v>
      </c>
    </row>
    <row r="84" ht="18.95" hidden="1" customHeight="1" spans="1:5">
      <c r="A84" s="42" t="s">
        <v>3893</v>
      </c>
      <c r="B84" s="212">
        <v>0</v>
      </c>
      <c r="C84" s="208"/>
      <c r="D84" s="209"/>
      <c r="E84" s="31" t="s">
        <v>2730</v>
      </c>
    </row>
    <row r="85" ht="18.95" hidden="1" customHeight="1" spans="1:5">
      <c r="A85" s="42" t="s">
        <v>3896</v>
      </c>
      <c r="B85" s="212">
        <v>0</v>
      </c>
      <c r="C85" s="208"/>
      <c r="D85" s="209"/>
      <c r="E85" s="31" t="s">
        <v>2730</v>
      </c>
    </row>
    <row r="86" ht="18.95" hidden="1" customHeight="1" spans="1:5">
      <c r="A86" s="42" t="s">
        <v>3897</v>
      </c>
      <c r="B86" s="212">
        <v>0</v>
      </c>
      <c r="C86" s="208"/>
      <c r="D86" s="209"/>
      <c r="E86" s="31" t="s">
        <v>2730</v>
      </c>
    </row>
    <row r="87" ht="18.95" hidden="1" customHeight="1" spans="1:5">
      <c r="A87" s="42" t="s">
        <v>3821</v>
      </c>
      <c r="B87" s="212">
        <v>0</v>
      </c>
      <c r="C87" s="208">
        <v>0</v>
      </c>
      <c r="D87" s="209"/>
      <c r="E87" s="31" t="s">
        <v>2730</v>
      </c>
    </row>
    <row r="88" ht="18.95" hidden="1" customHeight="1" spans="1:5">
      <c r="A88" s="42" t="s">
        <v>3898</v>
      </c>
      <c r="B88" s="212">
        <v>0</v>
      </c>
      <c r="C88" s="208"/>
      <c r="D88" s="209"/>
      <c r="E88" s="31" t="s">
        <v>2730</v>
      </c>
    </row>
    <row r="89" ht="18.95" hidden="1" customHeight="1" spans="1:5">
      <c r="A89" s="42" t="s">
        <v>3899</v>
      </c>
      <c r="B89" s="212">
        <v>0</v>
      </c>
      <c r="C89" s="208"/>
      <c r="D89" s="209"/>
      <c r="E89" s="31" t="s">
        <v>2730</v>
      </c>
    </row>
    <row r="90" ht="18.95" hidden="1" customHeight="1" spans="1:5">
      <c r="A90" s="42" t="s">
        <v>3822</v>
      </c>
      <c r="B90" s="212">
        <v>0</v>
      </c>
      <c r="C90" s="208">
        <v>0</v>
      </c>
      <c r="D90" s="209"/>
      <c r="E90" s="31" t="s">
        <v>2730</v>
      </c>
    </row>
    <row r="91" ht="18.95" hidden="1" customHeight="1" spans="1:5">
      <c r="A91" s="42" t="s">
        <v>3898</v>
      </c>
      <c r="B91" s="212">
        <v>0</v>
      </c>
      <c r="C91" s="208"/>
      <c r="D91" s="209"/>
      <c r="E91" s="31" t="s">
        <v>2730</v>
      </c>
    </row>
    <row r="92" ht="18.95" hidden="1" customHeight="1" spans="1:5">
      <c r="A92" s="42" t="s">
        <v>3900</v>
      </c>
      <c r="B92" s="212">
        <v>0</v>
      </c>
      <c r="C92" s="208"/>
      <c r="D92" s="209"/>
      <c r="E92" s="31" t="s">
        <v>2730</v>
      </c>
    </row>
    <row r="93" ht="18.95" hidden="1" customHeight="1" spans="1:5">
      <c r="A93" s="42" t="s">
        <v>3901</v>
      </c>
      <c r="B93" s="212">
        <v>0</v>
      </c>
      <c r="C93" s="208"/>
      <c r="D93" s="209"/>
      <c r="E93" s="31" t="s">
        <v>2730</v>
      </c>
    </row>
    <row r="94" ht="18.95" hidden="1" customHeight="1" spans="1:5">
      <c r="A94" s="42" t="s">
        <v>3902</v>
      </c>
      <c r="B94" s="212">
        <v>0</v>
      </c>
      <c r="C94" s="208"/>
      <c r="D94" s="209"/>
      <c r="E94" s="31" t="s">
        <v>2730</v>
      </c>
    </row>
    <row r="95" ht="18.95" hidden="1" customHeight="1" spans="1:5">
      <c r="A95" s="42" t="s">
        <v>3823</v>
      </c>
      <c r="B95" s="212">
        <v>0</v>
      </c>
      <c r="C95" s="208">
        <v>0</v>
      </c>
      <c r="D95" s="209"/>
      <c r="E95" s="31" t="s">
        <v>2730</v>
      </c>
    </row>
    <row r="96" ht="18.95" hidden="1" customHeight="1" spans="1:5">
      <c r="A96" s="42" t="s">
        <v>3903</v>
      </c>
      <c r="B96" s="212">
        <v>0</v>
      </c>
      <c r="C96" s="208"/>
      <c r="D96" s="209"/>
      <c r="E96" s="31" t="s">
        <v>2730</v>
      </c>
    </row>
    <row r="97" ht="18.95" hidden="1" customHeight="1" spans="1:5">
      <c r="A97" s="42" t="s">
        <v>3904</v>
      </c>
      <c r="B97" s="212">
        <v>0</v>
      </c>
      <c r="C97" s="208"/>
      <c r="D97" s="209"/>
      <c r="E97" s="31" t="s">
        <v>2730</v>
      </c>
    </row>
    <row r="98" ht="18.95" hidden="1" customHeight="1" spans="1:5">
      <c r="A98" s="42" t="s">
        <v>3905</v>
      </c>
      <c r="B98" s="212">
        <v>0</v>
      </c>
      <c r="C98" s="208"/>
      <c r="D98" s="209"/>
      <c r="E98" s="31" t="s">
        <v>2730</v>
      </c>
    </row>
    <row r="99" ht="18.95" customHeight="1" spans="1:5">
      <c r="A99" s="43" t="s">
        <v>3824</v>
      </c>
      <c r="B99" s="213">
        <v>57000</v>
      </c>
      <c r="C99" s="210">
        <v>59000</v>
      </c>
      <c r="D99" s="63">
        <v>0.035</v>
      </c>
      <c r="E99" s="31" t="s">
        <v>147</v>
      </c>
    </row>
    <row r="100" ht="18.95" hidden="1" customHeight="1" spans="1:5">
      <c r="A100" s="42" t="s">
        <v>3906</v>
      </c>
      <c r="B100" s="212">
        <v>0</v>
      </c>
      <c r="C100" s="208">
        <v>0</v>
      </c>
      <c r="D100" s="209"/>
      <c r="E100" s="31" t="s">
        <v>2730</v>
      </c>
    </row>
    <row r="101" ht="18.95" hidden="1" customHeight="1" spans="1:5">
      <c r="A101" s="42" t="s">
        <v>3907</v>
      </c>
      <c r="B101" s="212">
        <v>0</v>
      </c>
      <c r="C101" s="208"/>
      <c r="D101" s="209"/>
      <c r="E101" s="31" t="s">
        <v>2730</v>
      </c>
    </row>
    <row r="102" ht="18.95" hidden="1" customHeight="1" spans="1:5">
      <c r="A102" s="42" t="s">
        <v>3825</v>
      </c>
      <c r="B102" s="212">
        <v>0</v>
      </c>
      <c r="C102" s="208">
        <v>0</v>
      </c>
      <c r="D102" s="209"/>
      <c r="E102" s="31" t="s">
        <v>2730</v>
      </c>
    </row>
    <row r="103" ht="18.95" hidden="1" customHeight="1" spans="1:5">
      <c r="A103" s="42" t="s">
        <v>3908</v>
      </c>
      <c r="B103" s="208">
        <v>0</v>
      </c>
      <c r="C103" s="208"/>
      <c r="D103" s="209"/>
      <c r="E103" s="31" t="s">
        <v>2730</v>
      </c>
    </row>
    <row r="104" ht="18.95" hidden="1" customHeight="1" spans="1:5">
      <c r="A104" s="42" t="s">
        <v>3909</v>
      </c>
      <c r="B104" s="208">
        <v>0</v>
      </c>
      <c r="C104" s="208"/>
      <c r="D104" s="209"/>
      <c r="E104" s="31" t="s">
        <v>2730</v>
      </c>
    </row>
    <row r="105" ht="18.95" hidden="1" customHeight="1" spans="1:5">
      <c r="A105" s="42" t="s">
        <v>3910</v>
      </c>
      <c r="B105" s="208">
        <v>0</v>
      </c>
      <c r="C105" s="208"/>
      <c r="D105" s="209"/>
      <c r="E105" s="31" t="s">
        <v>2730</v>
      </c>
    </row>
    <row r="106" ht="18.95" hidden="1" customHeight="1" spans="1:5">
      <c r="A106" s="42" t="s">
        <v>3911</v>
      </c>
      <c r="B106" s="208">
        <v>0</v>
      </c>
      <c r="C106" s="208"/>
      <c r="D106" s="209"/>
      <c r="E106" s="31" t="s">
        <v>2730</v>
      </c>
    </row>
    <row r="107" ht="18.95" customHeight="1" spans="1:5">
      <c r="A107" s="42" t="s">
        <v>3826</v>
      </c>
      <c r="B107" s="208">
        <v>0</v>
      </c>
      <c r="C107" s="208">
        <v>1000</v>
      </c>
      <c r="D107" s="209"/>
      <c r="E107" s="31" t="s">
        <v>147</v>
      </c>
    </row>
    <row r="108" ht="18.95" hidden="1" customHeight="1" spans="1:5">
      <c r="A108" s="42" t="s">
        <v>3910</v>
      </c>
      <c r="B108" s="208">
        <v>0</v>
      </c>
      <c r="C108" s="208"/>
      <c r="D108" s="209"/>
      <c r="E108" s="31" t="s">
        <v>2730</v>
      </c>
    </row>
    <row r="109" ht="18.95" hidden="1" customHeight="1" spans="1:5">
      <c r="A109" s="42" t="s">
        <v>3912</v>
      </c>
      <c r="B109" s="208">
        <v>0</v>
      </c>
      <c r="C109" s="208"/>
      <c r="D109" s="209"/>
      <c r="E109" s="31" t="s">
        <v>2730</v>
      </c>
    </row>
    <row r="110" ht="18.95" hidden="1" customHeight="1" spans="1:5">
      <c r="A110" s="42" t="s">
        <v>3913</v>
      </c>
      <c r="B110" s="208">
        <v>0</v>
      </c>
      <c r="C110" s="208"/>
      <c r="D110" s="209"/>
      <c r="E110" s="31" t="s">
        <v>2730</v>
      </c>
    </row>
    <row r="111" ht="18.95" customHeight="1" spans="1:5">
      <c r="A111" s="42" t="s">
        <v>3914</v>
      </c>
      <c r="B111" s="208">
        <v>0</v>
      </c>
      <c r="C111" s="208">
        <v>1000</v>
      </c>
      <c r="D111" s="209"/>
      <c r="E111" s="31" t="s">
        <v>147</v>
      </c>
    </row>
    <row r="112" ht="18.95" customHeight="1" spans="1:5">
      <c r="A112" s="42" t="s">
        <v>3827</v>
      </c>
      <c r="B112" s="208">
        <v>2300</v>
      </c>
      <c r="C112" s="208">
        <v>0</v>
      </c>
      <c r="D112" s="209"/>
      <c r="E112" s="31" t="s">
        <v>147</v>
      </c>
    </row>
    <row r="113" ht="18.95" hidden="1" customHeight="1" spans="1:5">
      <c r="A113" s="42" t="s">
        <v>3915</v>
      </c>
      <c r="B113" s="208">
        <v>0</v>
      </c>
      <c r="C113" s="208"/>
      <c r="D113" s="209"/>
      <c r="E113" s="31" t="s">
        <v>2730</v>
      </c>
    </row>
    <row r="114" ht="18.95" hidden="1" customHeight="1" spans="1:5">
      <c r="A114" s="42" t="s">
        <v>3916</v>
      </c>
      <c r="B114" s="208">
        <v>0</v>
      </c>
      <c r="C114" s="208"/>
      <c r="D114" s="209"/>
      <c r="E114" s="31" t="s">
        <v>2730</v>
      </c>
    </row>
    <row r="115" ht="18.95" customHeight="1" spans="1:5">
      <c r="A115" s="42" t="s">
        <v>3917</v>
      </c>
      <c r="B115" s="208">
        <v>2300</v>
      </c>
      <c r="C115" s="208"/>
      <c r="D115" s="209"/>
      <c r="E115" s="31" t="s">
        <v>147</v>
      </c>
    </row>
    <row r="116" ht="18.95" hidden="1" customHeight="1" spans="1:5">
      <c r="A116" s="42" t="s">
        <v>3918</v>
      </c>
      <c r="B116" s="208">
        <v>0</v>
      </c>
      <c r="C116" s="208"/>
      <c r="D116" s="209"/>
      <c r="E116" s="31" t="s">
        <v>2730</v>
      </c>
    </row>
    <row r="117" ht="18.95" hidden="1" customHeight="1" spans="1:5">
      <c r="A117" s="42" t="s">
        <v>3828</v>
      </c>
      <c r="B117" s="212">
        <v>0</v>
      </c>
      <c r="C117" s="208">
        <v>0</v>
      </c>
      <c r="D117" s="209"/>
      <c r="E117" s="31" t="s">
        <v>2730</v>
      </c>
    </row>
    <row r="118" ht="18.95" hidden="1" customHeight="1" spans="1:5">
      <c r="A118" s="42" t="s">
        <v>3919</v>
      </c>
      <c r="B118" s="212">
        <v>0</v>
      </c>
      <c r="C118" s="208"/>
      <c r="D118" s="209"/>
      <c r="E118" s="31" t="s">
        <v>2730</v>
      </c>
    </row>
    <row r="119" ht="18.95" hidden="1" customHeight="1" spans="1:5">
      <c r="A119" s="42" t="s">
        <v>3920</v>
      </c>
      <c r="B119" s="212">
        <v>0</v>
      </c>
      <c r="C119" s="208"/>
      <c r="D119" s="209"/>
      <c r="E119" s="31" t="s">
        <v>2730</v>
      </c>
    </row>
    <row r="120" ht="18.95" hidden="1" customHeight="1" spans="1:5">
      <c r="A120" s="42" t="s">
        <v>3921</v>
      </c>
      <c r="B120" s="212">
        <v>0</v>
      </c>
      <c r="C120" s="208"/>
      <c r="D120" s="209"/>
      <c r="E120" s="31" t="s">
        <v>2730</v>
      </c>
    </row>
    <row r="121" ht="18.95" hidden="1" customHeight="1" spans="1:5">
      <c r="A121" s="42" t="s">
        <v>3922</v>
      </c>
      <c r="B121" s="212">
        <v>0</v>
      </c>
      <c r="C121" s="208"/>
      <c r="D121" s="209"/>
      <c r="E121" s="31" t="s">
        <v>2730</v>
      </c>
    </row>
    <row r="122" ht="18.95" hidden="1" customHeight="1" spans="1:5">
      <c r="A122" s="42" t="s">
        <v>3923</v>
      </c>
      <c r="B122" s="212">
        <v>0</v>
      </c>
      <c r="C122" s="208"/>
      <c r="D122" s="209"/>
      <c r="E122" s="31" t="s">
        <v>2730</v>
      </c>
    </row>
    <row r="123" ht="18.95" hidden="1" customHeight="1" spans="1:5">
      <c r="A123" s="42" t="s">
        <v>3924</v>
      </c>
      <c r="B123" s="212">
        <v>0</v>
      </c>
      <c r="C123" s="208"/>
      <c r="D123" s="209"/>
      <c r="E123" s="31" t="s">
        <v>2730</v>
      </c>
    </row>
    <row r="124" ht="18.95" hidden="1" customHeight="1" spans="1:5">
      <c r="A124" s="42" t="s">
        <v>3925</v>
      </c>
      <c r="B124" s="212">
        <v>0</v>
      </c>
      <c r="C124" s="208"/>
      <c r="D124" s="209"/>
      <c r="E124" s="31" t="s">
        <v>2730</v>
      </c>
    </row>
    <row r="125" ht="18.95" hidden="1" customHeight="1" spans="1:5">
      <c r="A125" s="42" t="s">
        <v>3926</v>
      </c>
      <c r="B125" s="212">
        <v>0</v>
      </c>
      <c r="C125" s="208"/>
      <c r="D125" s="209"/>
      <c r="E125" s="31" t="s">
        <v>2730</v>
      </c>
    </row>
    <row r="126" ht="18.95" hidden="1" customHeight="1" spans="1:5">
      <c r="A126" s="42" t="s">
        <v>3829</v>
      </c>
      <c r="B126" s="212">
        <v>0</v>
      </c>
      <c r="C126" s="208">
        <v>0</v>
      </c>
      <c r="D126" s="209"/>
      <c r="E126" s="31" t="s">
        <v>2730</v>
      </c>
    </row>
    <row r="127" ht="18.95" hidden="1" customHeight="1" spans="1:5">
      <c r="A127" s="42" t="s">
        <v>3927</v>
      </c>
      <c r="B127" s="212">
        <v>0</v>
      </c>
      <c r="C127" s="208"/>
      <c r="D127" s="209"/>
      <c r="E127" s="31" t="s">
        <v>2730</v>
      </c>
    </row>
    <row r="128" ht="18.95" hidden="1" customHeight="1" spans="1:5">
      <c r="A128" s="42" t="s">
        <v>3928</v>
      </c>
      <c r="B128" s="212">
        <v>0</v>
      </c>
      <c r="C128" s="208"/>
      <c r="D128" s="209"/>
      <c r="E128" s="31" t="s">
        <v>2730</v>
      </c>
    </row>
    <row r="129" ht="18.95" hidden="1" customHeight="1" spans="1:5">
      <c r="A129" s="42" t="s">
        <v>3929</v>
      </c>
      <c r="B129" s="212">
        <v>0</v>
      </c>
      <c r="C129" s="208"/>
      <c r="D129" s="209"/>
      <c r="E129" s="31" t="s">
        <v>2730</v>
      </c>
    </row>
    <row r="130" ht="18.95" hidden="1" customHeight="1" spans="1:5">
      <c r="A130" s="42" t="s">
        <v>3930</v>
      </c>
      <c r="B130" s="212">
        <v>0</v>
      </c>
      <c r="C130" s="208"/>
      <c r="D130" s="209"/>
      <c r="E130" s="31" t="s">
        <v>2730</v>
      </c>
    </row>
    <row r="131" ht="18.95" hidden="1" customHeight="1" spans="1:5">
      <c r="A131" s="42" t="s">
        <v>3931</v>
      </c>
      <c r="B131" s="212">
        <v>0</v>
      </c>
      <c r="C131" s="208"/>
      <c r="D131" s="209"/>
      <c r="E131" s="31" t="s">
        <v>2730</v>
      </c>
    </row>
    <row r="132" ht="18.95" hidden="1" customHeight="1" spans="1:5">
      <c r="A132" s="42" t="s">
        <v>3932</v>
      </c>
      <c r="B132" s="212">
        <v>0</v>
      </c>
      <c r="C132" s="208"/>
      <c r="D132" s="209"/>
      <c r="E132" s="31" t="s">
        <v>2730</v>
      </c>
    </row>
    <row r="133" ht="18.95" customHeight="1" spans="1:5">
      <c r="A133" s="42" t="s">
        <v>3830</v>
      </c>
      <c r="B133" s="212">
        <v>54700</v>
      </c>
      <c r="C133" s="208">
        <v>58000</v>
      </c>
      <c r="D133" s="209">
        <v>0.06</v>
      </c>
      <c r="E133" s="31" t="s">
        <v>147</v>
      </c>
    </row>
    <row r="134" ht="18.95" customHeight="1" spans="1:5">
      <c r="A134" s="42" t="s">
        <v>3933</v>
      </c>
      <c r="B134" s="212">
        <v>50000</v>
      </c>
      <c r="C134" s="208">
        <v>50000</v>
      </c>
      <c r="D134" s="209">
        <v>0</v>
      </c>
      <c r="E134" s="31" t="s">
        <v>147</v>
      </c>
    </row>
    <row r="135" ht="18.95" hidden="1" customHeight="1" spans="1:5">
      <c r="A135" s="42" t="s">
        <v>3934</v>
      </c>
      <c r="B135" s="212">
        <v>0</v>
      </c>
      <c r="C135" s="208"/>
      <c r="D135" s="209"/>
      <c r="E135" s="31" t="s">
        <v>2730</v>
      </c>
    </row>
    <row r="136" ht="18.95" hidden="1" customHeight="1" spans="1:5">
      <c r="A136" s="42" t="s">
        <v>3935</v>
      </c>
      <c r="B136" s="212">
        <v>0</v>
      </c>
      <c r="C136" s="208"/>
      <c r="D136" s="209"/>
      <c r="E136" s="31" t="s">
        <v>2730</v>
      </c>
    </row>
    <row r="137" ht="18.95" customHeight="1" spans="1:5">
      <c r="A137" s="42" t="s">
        <v>3936</v>
      </c>
      <c r="B137" s="212">
        <v>4700</v>
      </c>
      <c r="C137" s="208">
        <v>8000</v>
      </c>
      <c r="D137" s="209">
        <v>0.702</v>
      </c>
      <c r="E137" s="31" t="s">
        <v>147</v>
      </c>
    </row>
    <row r="138" ht="18.95" hidden="1" customHeight="1" spans="1:5">
      <c r="A138" s="42" t="s">
        <v>3937</v>
      </c>
      <c r="B138" s="208">
        <v>0</v>
      </c>
      <c r="C138" s="208"/>
      <c r="D138" s="209"/>
      <c r="E138" s="31" t="s">
        <v>2730</v>
      </c>
    </row>
    <row r="139" ht="18.95" hidden="1" customHeight="1" spans="1:5">
      <c r="A139" s="42" t="s">
        <v>3938</v>
      </c>
      <c r="B139" s="208">
        <v>0</v>
      </c>
      <c r="C139" s="208"/>
      <c r="D139" s="209"/>
      <c r="E139" s="31" t="s">
        <v>2730</v>
      </c>
    </row>
    <row r="140" ht="18.95" hidden="1" customHeight="1" spans="1:5">
      <c r="A140" s="42" t="s">
        <v>3939</v>
      </c>
      <c r="B140" s="208">
        <v>0</v>
      </c>
      <c r="C140" s="208"/>
      <c r="D140" s="209"/>
      <c r="E140" s="31" t="s">
        <v>2730</v>
      </c>
    </row>
    <row r="141" ht="18.95" hidden="1" customHeight="1" spans="1:5">
      <c r="A141" s="42" t="s">
        <v>3940</v>
      </c>
      <c r="B141" s="208">
        <v>0</v>
      </c>
      <c r="C141" s="208"/>
      <c r="D141" s="209"/>
      <c r="E141" s="31" t="s">
        <v>2730</v>
      </c>
    </row>
    <row r="142" ht="18.95" hidden="1" customHeight="1" spans="1:5">
      <c r="A142" s="42" t="s">
        <v>3941</v>
      </c>
      <c r="B142" s="208">
        <v>0</v>
      </c>
      <c r="C142" s="208"/>
      <c r="D142" s="209"/>
      <c r="E142" s="31" t="s">
        <v>2730</v>
      </c>
    </row>
    <row r="143" ht="18.95" customHeight="1" spans="1:5">
      <c r="A143" s="43" t="s">
        <v>3831</v>
      </c>
      <c r="B143" s="210">
        <v>17000</v>
      </c>
      <c r="C143" s="210">
        <v>13155</v>
      </c>
      <c r="D143" s="63">
        <v>-0.226</v>
      </c>
      <c r="E143" s="31" t="s">
        <v>147</v>
      </c>
    </row>
    <row r="144" ht="18.95" customHeight="1" spans="1:5">
      <c r="A144" s="42" t="s">
        <v>3451</v>
      </c>
      <c r="B144" s="208">
        <v>7800</v>
      </c>
      <c r="C144" s="208">
        <v>0</v>
      </c>
      <c r="D144" s="209"/>
      <c r="E144" s="31" t="s">
        <v>147</v>
      </c>
    </row>
    <row r="145" ht="18.95" customHeight="1" spans="1:5">
      <c r="A145" s="42" t="s">
        <v>3942</v>
      </c>
      <c r="B145" s="208">
        <v>7800</v>
      </c>
      <c r="C145" s="208"/>
      <c r="D145" s="209"/>
      <c r="E145" s="31" t="s">
        <v>147</v>
      </c>
    </row>
    <row r="146" ht="18.95" customHeight="1" spans="1:5">
      <c r="A146" s="42" t="s">
        <v>3832</v>
      </c>
      <c r="B146" s="208">
        <v>80</v>
      </c>
      <c r="C146" s="208">
        <v>80</v>
      </c>
      <c r="D146" s="209"/>
      <c r="E146" s="31" t="s">
        <v>147</v>
      </c>
    </row>
    <row r="147" ht="18.95" customHeight="1" spans="1:5">
      <c r="A147" s="42" t="s">
        <v>3943</v>
      </c>
      <c r="B147" s="208">
        <v>0</v>
      </c>
      <c r="C147" s="208">
        <v>24</v>
      </c>
      <c r="D147" s="209"/>
      <c r="E147" s="31" t="s">
        <v>147</v>
      </c>
    </row>
    <row r="148" ht="18.95" hidden="1" customHeight="1" spans="1:5">
      <c r="A148" s="42" t="s">
        <v>3944</v>
      </c>
      <c r="B148" s="208">
        <v>0</v>
      </c>
      <c r="C148" s="208"/>
      <c r="D148" s="209"/>
      <c r="E148" s="31" t="s">
        <v>2730</v>
      </c>
    </row>
    <row r="149" ht="18.95" hidden="1" customHeight="1" spans="1:5">
      <c r="A149" s="42" t="s">
        <v>3945</v>
      </c>
      <c r="B149" s="208">
        <v>0</v>
      </c>
      <c r="C149" s="208"/>
      <c r="D149" s="209"/>
      <c r="E149" s="31" t="s">
        <v>2730</v>
      </c>
    </row>
    <row r="150" ht="18.95" hidden="1" customHeight="1" spans="1:5">
      <c r="A150" s="42" t="s">
        <v>3946</v>
      </c>
      <c r="B150" s="208">
        <v>0</v>
      </c>
      <c r="C150" s="208"/>
      <c r="D150" s="209"/>
      <c r="E150" s="31" t="s">
        <v>2730</v>
      </c>
    </row>
    <row r="151" ht="18.95" hidden="1" customHeight="1" spans="1:5">
      <c r="A151" s="42" t="s">
        <v>3947</v>
      </c>
      <c r="B151" s="208">
        <v>0</v>
      </c>
      <c r="C151" s="208"/>
      <c r="D151" s="209"/>
      <c r="E151" s="31" t="s">
        <v>2730</v>
      </c>
    </row>
    <row r="152" ht="18.95" customHeight="1" spans="1:5">
      <c r="A152" s="42" t="s">
        <v>3948</v>
      </c>
      <c r="B152" s="208">
        <v>80</v>
      </c>
      <c r="C152" s="208">
        <v>56</v>
      </c>
      <c r="D152" s="209">
        <v>-0.3</v>
      </c>
      <c r="E152" s="31" t="s">
        <v>147</v>
      </c>
    </row>
    <row r="153" ht="18.95" customHeight="1" spans="1:5">
      <c r="A153" s="42" t="s">
        <v>3833</v>
      </c>
      <c r="B153" s="208">
        <v>120</v>
      </c>
      <c r="C153" s="208">
        <v>75</v>
      </c>
      <c r="D153" s="209">
        <v>-0.375</v>
      </c>
      <c r="E153" s="31" t="s">
        <v>147</v>
      </c>
    </row>
    <row r="154" ht="18.95" hidden="1" customHeight="1" spans="1:5">
      <c r="A154" s="42" t="s">
        <v>3949</v>
      </c>
      <c r="B154" s="208">
        <v>0</v>
      </c>
      <c r="C154" s="208"/>
      <c r="D154" s="209"/>
      <c r="E154" s="31" t="s">
        <v>2730</v>
      </c>
    </row>
    <row r="155" ht="18.95" hidden="1" customHeight="1" spans="1:5">
      <c r="A155" s="42" t="s">
        <v>3950</v>
      </c>
      <c r="B155" s="208">
        <v>0</v>
      </c>
      <c r="C155" s="208"/>
      <c r="D155" s="209"/>
      <c r="E155" s="31" t="s">
        <v>2730</v>
      </c>
    </row>
    <row r="156" ht="18.95" hidden="1" customHeight="1" spans="1:5">
      <c r="A156" s="42" t="s">
        <v>3951</v>
      </c>
      <c r="B156" s="208">
        <v>0</v>
      </c>
      <c r="C156" s="208"/>
      <c r="D156" s="209"/>
      <c r="E156" s="31" t="s">
        <v>2730</v>
      </c>
    </row>
    <row r="157" ht="18.95" customHeight="1" spans="1:5">
      <c r="A157" s="42" t="s">
        <v>3952</v>
      </c>
      <c r="B157" s="208">
        <v>40</v>
      </c>
      <c r="C157" s="208">
        <v>20</v>
      </c>
      <c r="D157" s="209">
        <v>-0.5</v>
      </c>
      <c r="E157" s="31" t="s">
        <v>147</v>
      </c>
    </row>
    <row r="158" ht="18.95" customHeight="1" spans="1:5">
      <c r="A158" s="42" t="s">
        <v>3953</v>
      </c>
      <c r="B158" s="208">
        <v>80</v>
      </c>
      <c r="C158" s="208">
        <v>55</v>
      </c>
      <c r="D158" s="209">
        <v>-0.3125</v>
      </c>
      <c r="E158" s="31" t="s">
        <v>147</v>
      </c>
    </row>
    <row r="159" ht="18.95" customHeight="1" spans="1:5">
      <c r="A159" s="42" t="s">
        <v>3834</v>
      </c>
      <c r="B159" s="208">
        <v>9000</v>
      </c>
      <c r="C159" s="208">
        <v>13000</v>
      </c>
      <c r="D159" s="209">
        <v>0.444</v>
      </c>
      <c r="E159" s="31" t="s">
        <v>147</v>
      </c>
    </row>
    <row r="160" ht="18.95" customHeight="1" spans="1:5">
      <c r="A160" s="42" t="s">
        <v>3954</v>
      </c>
      <c r="B160" s="208">
        <v>9000</v>
      </c>
      <c r="C160" s="208">
        <v>13000</v>
      </c>
      <c r="D160" s="209">
        <v>0.444</v>
      </c>
      <c r="E160" s="31" t="s">
        <v>147</v>
      </c>
    </row>
    <row r="161" ht="18.95" hidden="1" customHeight="1" spans="1:5">
      <c r="A161" s="42" t="s">
        <v>3955</v>
      </c>
      <c r="B161" s="208">
        <v>0</v>
      </c>
      <c r="C161" s="208"/>
      <c r="D161" s="209"/>
      <c r="E161" s="31" t="s">
        <v>2730</v>
      </c>
    </row>
    <row r="162" ht="18.95" hidden="1" customHeight="1" spans="1:5">
      <c r="A162" s="42" t="s">
        <v>3835</v>
      </c>
      <c r="B162" s="208">
        <v>0</v>
      </c>
      <c r="C162" s="208"/>
      <c r="D162" s="209"/>
      <c r="E162" s="31" t="s">
        <v>2730</v>
      </c>
    </row>
    <row r="163" ht="18.95" hidden="1" customHeight="1" spans="1:5">
      <c r="A163" s="43" t="s">
        <v>3836</v>
      </c>
      <c r="B163" s="208">
        <v>0</v>
      </c>
      <c r="C163" s="208">
        <v>0</v>
      </c>
      <c r="D163" s="209"/>
      <c r="E163" s="31" t="s">
        <v>2730</v>
      </c>
    </row>
    <row r="164" ht="18.95" hidden="1" customHeight="1" spans="1:5">
      <c r="A164" s="42" t="s">
        <v>3837</v>
      </c>
      <c r="B164" s="208">
        <v>0</v>
      </c>
      <c r="C164" s="208">
        <v>0</v>
      </c>
      <c r="D164" s="209"/>
      <c r="E164" s="31" t="s">
        <v>2730</v>
      </c>
    </row>
    <row r="165" ht="18.95" hidden="1" customHeight="1" spans="1:5">
      <c r="A165" s="42" t="s">
        <v>3956</v>
      </c>
      <c r="B165" s="208">
        <v>0</v>
      </c>
      <c r="C165" s="208"/>
      <c r="D165" s="209"/>
      <c r="E165" s="31" t="s">
        <v>2730</v>
      </c>
    </row>
    <row r="166" ht="18.95" hidden="1" customHeight="1" spans="1:5">
      <c r="A166" s="42" t="s">
        <v>3957</v>
      </c>
      <c r="B166" s="208">
        <v>0</v>
      </c>
      <c r="C166" s="208"/>
      <c r="D166" s="209"/>
      <c r="E166" s="31" t="s">
        <v>2730</v>
      </c>
    </row>
    <row r="167" ht="18.95" hidden="1" customHeight="1" spans="1:5">
      <c r="A167" s="42" t="s">
        <v>3958</v>
      </c>
      <c r="B167" s="208">
        <v>0</v>
      </c>
      <c r="C167" s="208"/>
      <c r="D167" s="209"/>
      <c r="E167" s="31" t="s">
        <v>2730</v>
      </c>
    </row>
    <row r="168" ht="18.95" hidden="1" customHeight="1" spans="1:5">
      <c r="A168" s="42" t="s">
        <v>3959</v>
      </c>
      <c r="B168" s="208">
        <v>0</v>
      </c>
      <c r="C168" s="208"/>
      <c r="D168" s="209"/>
      <c r="E168" s="31" t="s">
        <v>2730</v>
      </c>
    </row>
    <row r="169" ht="18.95" hidden="1" customHeight="1" spans="1:5">
      <c r="A169" s="42" t="s">
        <v>3960</v>
      </c>
      <c r="B169" s="208">
        <v>0</v>
      </c>
      <c r="C169" s="208"/>
      <c r="D169" s="209"/>
      <c r="E169" s="31" t="s">
        <v>2730</v>
      </c>
    </row>
    <row r="170" ht="18.95" customHeight="1" spans="1:5">
      <c r="A170" s="43" t="s">
        <v>3838</v>
      </c>
      <c r="B170" s="210">
        <v>309030</v>
      </c>
      <c r="C170" s="210">
        <v>318854</v>
      </c>
      <c r="D170" s="63">
        <v>0.032</v>
      </c>
      <c r="E170" s="31" t="s">
        <v>147</v>
      </c>
    </row>
    <row r="171" ht="18.95" customHeight="1" spans="1:5">
      <c r="A171" s="211" t="s">
        <v>3839</v>
      </c>
      <c r="B171" s="208">
        <v>283000</v>
      </c>
      <c r="C171" s="208">
        <v>283000</v>
      </c>
      <c r="D171" s="209">
        <v>0</v>
      </c>
      <c r="E171" s="31" t="s">
        <v>147</v>
      </c>
    </row>
    <row r="172" ht="18.95" hidden="1" customHeight="1" spans="1:5">
      <c r="A172" s="42" t="s">
        <v>3840</v>
      </c>
      <c r="B172" s="208">
        <v>0</v>
      </c>
      <c r="C172" s="208">
        <v>0</v>
      </c>
      <c r="D172" s="209"/>
      <c r="E172" s="31" t="s">
        <v>2730</v>
      </c>
    </row>
    <row r="173" ht="18.95" hidden="1" customHeight="1" spans="1:5">
      <c r="A173" s="214" t="s">
        <v>3961</v>
      </c>
      <c r="B173" s="208">
        <v>0</v>
      </c>
      <c r="C173" s="208"/>
      <c r="D173" s="209"/>
      <c r="E173" s="31" t="s">
        <v>2730</v>
      </c>
    </row>
    <row r="174" ht="18.95" hidden="1" customHeight="1" spans="1:5">
      <c r="A174" s="42" t="s">
        <v>3962</v>
      </c>
      <c r="B174" s="208">
        <v>0</v>
      </c>
      <c r="C174" s="208"/>
      <c r="D174" s="209"/>
      <c r="E174" s="31" t="s">
        <v>2730</v>
      </c>
    </row>
    <row r="175" ht="18.95" hidden="1" customHeight="1" spans="1:5">
      <c r="A175" s="42" t="s">
        <v>3963</v>
      </c>
      <c r="B175" s="208">
        <v>0</v>
      </c>
      <c r="C175" s="208"/>
      <c r="D175" s="209"/>
      <c r="E175" s="31" t="s">
        <v>2730</v>
      </c>
    </row>
    <row r="176" ht="18.95" hidden="1" customHeight="1" spans="1:5">
      <c r="A176" s="42" t="s">
        <v>3964</v>
      </c>
      <c r="B176" s="208">
        <v>0</v>
      </c>
      <c r="C176" s="208"/>
      <c r="D176" s="209"/>
      <c r="E176" s="31" t="s">
        <v>2730</v>
      </c>
    </row>
    <row r="177" ht="18.95" hidden="1" customHeight="1" spans="1:5">
      <c r="A177" s="42" t="s">
        <v>3965</v>
      </c>
      <c r="B177" s="208">
        <v>0</v>
      </c>
      <c r="C177" s="208"/>
      <c r="D177" s="209"/>
      <c r="E177" s="31" t="s">
        <v>2730</v>
      </c>
    </row>
    <row r="178" ht="18.95" hidden="1" customHeight="1" spans="1:5">
      <c r="A178" s="42" t="s">
        <v>3966</v>
      </c>
      <c r="B178" s="208">
        <v>0</v>
      </c>
      <c r="C178" s="208"/>
      <c r="D178" s="209"/>
      <c r="E178" s="31" t="s">
        <v>2730</v>
      </c>
    </row>
    <row r="179" ht="18.95" hidden="1" customHeight="1" spans="1:5">
      <c r="A179" s="42" t="s">
        <v>3967</v>
      </c>
      <c r="B179" s="208">
        <v>0</v>
      </c>
      <c r="C179" s="208"/>
      <c r="D179" s="209"/>
      <c r="E179" s="31" t="s">
        <v>2730</v>
      </c>
    </row>
    <row r="180" ht="18.95" hidden="1" customHeight="1" spans="1:5">
      <c r="A180" s="42" t="s">
        <v>3968</v>
      </c>
      <c r="B180" s="208">
        <v>0</v>
      </c>
      <c r="C180" s="208"/>
      <c r="D180" s="209"/>
      <c r="E180" s="31" t="s">
        <v>2730</v>
      </c>
    </row>
    <row r="181" ht="18.95" customHeight="1" spans="1:5">
      <c r="A181" s="211" t="s">
        <v>3841</v>
      </c>
      <c r="B181" s="208">
        <v>26030</v>
      </c>
      <c r="C181" s="208">
        <v>35854</v>
      </c>
      <c r="D181" s="209">
        <v>0.377</v>
      </c>
      <c r="E181" s="31" t="s">
        <v>147</v>
      </c>
    </row>
    <row r="182" ht="18.95" customHeight="1" spans="1:5">
      <c r="A182" s="211" t="s">
        <v>3969</v>
      </c>
      <c r="B182" s="208">
        <v>8430</v>
      </c>
      <c r="C182" s="208">
        <v>3650</v>
      </c>
      <c r="D182" s="209">
        <v>-0.567</v>
      </c>
      <c r="E182" s="31" t="s">
        <v>147</v>
      </c>
    </row>
    <row r="183" ht="18.95" customHeight="1" spans="1:5">
      <c r="A183" s="211" t="s">
        <v>3970</v>
      </c>
      <c r="B183" s="208">
        <v>15000</v>
      </c>
      <c r="C183" s="208">
        <v>29384</v>
      </c>
      <c r="D183" s="209">
        <v>0.959</v>
      </c>
      <c r="E183" s="31" t="s">
        <v>147</v>
      </c>
    </row>
    <row r="184" ht="18.95" hidden="1" customHeight="1" spans="1:5">
      <c r="A184" s="211" t="s">
        <v>3971</v>
      </c>
      <c r="B184" s="208">
        <v>0</v>
      </c>
      <c r="C184" s="208"/>
      <c r="D184" s="209"/>
      <c r="E184" s="31" t="s">
        <v>2730</v>
      </c>
    </row>
    <row r="185" ht="18.95" hidden="1" customHeight="1" spans="1:5">
      <c r="A185" s="211" t="s">
        <v>3972</v>
      </c>
      <c r="B185" s="208">
        <v>0</v>
      </c>
      <c r="C185" s="208"/>
      <c r="D185" s="209"/>
      <c r="E185" s="31" t="s">
        <v>2730</v>
      </c>
    </row>
    <row r="186" ht="18.95" customHeight="1" spans="1:5">
      <c r="A186" s="211" t="s">
        <v>3973</v>
      </c>
      <c r="B186" s="208">
        <v>2600</v>
      </c>
      <c r="C186" s="208">
        <v>2820</v>
      </c>
      <c r="D186" s="209">
        <v>0.085</v>
      </c>
      <c r="E186" s="31" t="s">
        <v>147</v>
      </c>
    </row>
    <row r="187" ht="18.95" hidden="1" customHeight="1" spans="1:5">
      <c r="A187" s="211" t="s">
        <v>3974</v>
      </c>
      <c r="B187" s="208">
        <v>0</v>
      </c>
      <c r="C187" s="208"/>
      <c r="D187" s="209"/>
      <c r="E187" s="31" t="s">
        <v>2730</v>
      </c>
    </row>
    <row r="188" ht="18.95" hidden="1" customHeight="1" spans="1:5">
      <c r="A188" s="211" t="s">
        <v>3975</v>
      </c>
      <c r="B188" s="208">
        <v>0</v>
      </c>
      <c r="C188" s="208"/>
      <c r="D188" s="209"/>
      <c r="E188" s="31" t="s">
        <v>2730</v>
      </c>
    </row>
    <row r="189" ht="18.95" hidden="1" customHeight="1" spans="1:5">
      <c r="A189" s="211" t="s">
        <v>3976</v>
      </c>
      <c r="B189" s="208">
        <v>0</v>
      </c>
      <c r="C189" s="208"/>
      <c r="D189" s="209"/>
      <c r="E189" s="31" t="s">
        <v>2730</v>
      </c>
    </row>
    <row r="190" ht="18.95" hidden="1" customHeight="1" spans="1:5">
      <c r="A190" s="211" t="s">
        <v>3977</v>
      </c>
      <c r="B190" s="208">
        <v>0</v>
      </c>
      <c r="C190" s="208"/>
      <c r="D190" s="209"/>
      <c r="E190" s="31" t="s">
        <v>2730</v>
      </c>
    </row>
    <row r="191" ht="18.95" hidden="1" customHeight="1" spans="1:5">
      <c r="A191" s="211" t="s">
        <v>3978</v>
      </c>
      <c r="B191" s="208">
        <v>0</v>
      </c>
      <c r="C191" s="208"/>
      <c r="D191" s="209"/>
      <c r="E191" s="31" t="s">
        <v>2730</v>
      </c>
    </row>
    <row r="192" ht="18.95" customHeight="1" spans="1:5">
      <c r="A192" s="215"/>
      <c r="B192" s="208"/>
      <c r="C192" s="208"/>
      <c r="D192" s="209"/>
      <c r="E192" s="31" t="s">
        <v>3661</v>
      </c>
    </row>
    <row r="193" ht="18.95" customHeight="1" spans="1:7">
      <c r="A193" s="216" t="s">
        <v>2432</v>
      </c>
      <c r="B193" s="217">
        <v>436000</v>
      </c>
      <c r="C193" s="217">
        <v>407766</v>
      </c>
      <c r="D193" s="63">
        <v>-0.065</v>
      </c>
      <c r="E193" s="31" t="s">
        <v>3661</v>
      </c>
    </row>
    <row r="194" ht="18.95" customHeight="1" spans="1:7">
      <c r="A194" s="218"/>
      <c r="B194" s="219"/>
      <c r="C194" s="219"/>
      <c r="D194" s="219"/>
      <c r="E194" s="31" t="s">
        <v>3661</v>
      </c>
    </row>
    <row r="195" ht="18.95" customHeight="1" spans="1:7">
      <c r="A195" s="66" t="s">
        <v>2439</v>
      </c>
      <c r="B195" s="220">
        <v>2183017</v>
      </c>
      <c r="C195" s="220">
        <v>1464537</v>
      </c>
      <c r="D195" s="220"/>
      <c r="E195" s="31" t="s">
        <v>147</v>
      </c>
    </row>
    <row r="196" ht="18.95" customHeight="1" spans="1:7">
      <c r="A196" s="61" t="s">
        <v>3979</v>
      </c>
      <c r="B196" s="219">
        <v>1320462</v>
      </c>
      <c r="C196" s="219">
        <v>680271</v>
      </c>
      <c r="D196" s="219"/>
      <c r="E196" s="31" t="s">
        <v>147</v>
      </c>
      <c r="G196" s="221">
        <v>0</v>
      </c>
    </row>
    <row r="197" ht="18.95" customHeight="1" spans="1:7">
      <c r="A197" s="61" t="s">
        <v>2447</v>
      </c>
      <c r="B197" s="219">
        <v>393000</v>
      </c>
      <c r="C197" s="219">
        <v>140000</v>
      </c>
      <c r="D197" s="219"/>
      <c r="E197" s="31" t="s">
        <v>147</v>
      </c>
    </row>
    <row r="198" ht="18.95" customHeight="1" spans="1:7">
      <c r="A198" s="61" t="s">
        <v>3670</v>
      </c>
      <c r="B198" s="219">
        <v>469555</v>
      </c>
      <c r="C198" s="219">
        <v>644266</v>
      </c>
      <c r="D198" s="219"/>
      <c r="E198" s="31" t="s">
        <v>147</v>
      </c>
    </row>
    <row r="199" ht="18.95" customHeight="1" spans="1:7">
      <c r="A199" s="155"/>
      <c r="B199" s="219"/>
      <c r="C199" s="219"/>
      <c r="D199" s="219"/>
      <c r="E199" s="31" t="s">
        <v>3661</v>
      </c>
    </row>
    <row r="200" ht="18.95" customHeight="1" spans="1:7">
      <c r="A200" s="216" t="s">
        <v>2455</v>
      </c>
      <c r="B200" s="220">
        <v>2619017</v>
      </c>
      <c r="C200" s="220">
        <v>1872303</v>
      </c>
      <c r="D200" s="222"/>
      <c r="E200" s="31" t="s">
        <v>147</v>
      </c>
    </row>
    <row r="1268" spans="3:8">
      <c r="C1268" s="223"/>
      <c r="D1268" s="224"/>
      <c r="E1268" s="225"/>
      <c r="F1268" s="223"/>
      <c r="G1268" s="223"/>
      <c r="H1268" s="223"/>
    </row>
  </sheetData>
  <autoFilter xmlns:etc="http://www.wps.cn/officeDocument/2017/etCustomData" ref="A3:E200" etc:filterBottomFollowUsedRange="0">
    <filterColumn colId="4">
      <customFilters>
        <customFilter operator="equal" val="空"/>
        <customFilter operator="equal" val="是"/>
      </customFilters>
    </filterColumn>
    <extLst/>
  </autoFilter>
  <mergeCells count="1">
    <mergeCell ref="A1:D1"/>
  </mergeCells>
  <conditionalFormatting sqref="D165">
    <cfRule type="cellIs" dxfId="1" priority="3" stopIfTrue="1" operator="greaterThanOrEqual">
      <formula>10</formula>
    </cfRule>
    <cfRule type="cellIs" dxfId="1" priority="4" stopIfTrue="1" operator="lessThanOrEqual">
      <formula>-1</formula>
    </cfRule>
  </conditionalFormatting>
  <conditionalFormatting sqref="D188">
    <cfRule type="cellIs" dxfId="1" priority="9" stopIfTrue="1" operator="greaterThanOrEqual">
      <formula>10</formula>
    </cfRule>
    <cfRule type="cellIs" dxfId="1" priority="10" stopIfTrue="1" operator="lessThanOrEqual">
      <formula>-1</formula>
    </cfRule>
  </conditionalFormatting>
  <conditionalFormatting sqref="D192">
    <cfRule type="cellIs" dxfId="1" priority="29" stopIfTrue="1" operator="greaterThanOrEqual">
      <formula>10</formula>
    </cfRule>
    <cfRule type="cellIs" dxfId="1" priority="30" stopIfTrue="1" operator="lessThanOrEqual">
      <formula>-1</formula>
    </cfRule>
  </conditionalFormatting>
  <conditionalFormatting sqref="D193">
    <cfRule type="cellIs" dxfId="2" priority="24" stopIfTrue="1" operator="lessThanOrEqual">
      <formula>-1</formula>
    </cfRule>
    <cfRule type="cellIs" dxfId="2" priority="23" stopIfTrue="1" operator="greaterThan">
      <formula>100</formula>
    </cfRule>
  </conditionalFormatting>
  <conditionalFormatting sqref="D103:D108">
    <cfRule type="cellIs" dxfId="2" priority="11" stopIfTrue="1" operator="greaterThan">
      <formula>10</formula>
    </cfRule>
    <cfRule type="cellIs" dxfId="2" priority="12" stopIfTrue="1" operator="lessThanOrEqual">
      <formula>-1</formula>
    </cfRule>
  </conditionalFormatting>
  <conditionalFormatting sqref="D108:D109">
    <cfRule type="cellIs" dxfId="1" priority="13" stopIfTrue="1" operator="greaterThanOrEqual">
      <formula>10</formula>
    </cfRule>
    <cfRule type="cellIs" dxfId="1" priority="14" stopIfTrue="1" operator="lessThanOrEqual">
      <formula>-1</formula>
    </cfRule>
  </conditionalFormatting>
  <conditionalFormatting sqref="D115:D116">
    <cfRule type="cellIs" dxfId="1" priority="17" stopIfTrue="1" operator="greaterThanOrEqual">
      <formula>10</formula>
    </cfRule>
    <cfRule type="cellIs" dxfId="1" priority="18" stopIfTrue="1" operator="lessThanOrEqual">
      <formula>-1</formula>
    </cfRule>
  </conditionalFormatting>
  <conditionalFormatting sqref="D138:D142">
    <cfRule type="cellIs" dxfId="2" priority="19" stopIfTrue="1" operator="greaterThan">
      <formula>10</formula>
    </cfRule>
    <cfRule type="cellIs" dxfId="2" priority="20" stopIfTrue="1" operator="lessThanOrEqual">
      <formula>-1</formula>
    </cfRule>
  </conditionalFormatting>
  <conditionalFormatting sqref="D143:D144">
    <cfRule type="cellIs" dxfId="1" priority="21" stopIfTrue="1" operator="greaterThanOrEqual">
      <formula>10</formula>
    </cfRule>
    <cfRule type="cellIs" dxfId="1" priority="22" stopIfTrue="1" operator="lessThanOrEqual">
      <formula>-1</formula>
    </cfRule>
  </conditionalFormatting>
  <conditionalFormatting sqref="D158:D164">
    <cfRule type="cellIs" dxfId="2" priority="1" stopIfTrue="1" operator="greaterThan">
      <formula>10</formula>
    </cfRule>
    <cfRule type="cellIs" dxfId="2" priority="2" stopIfTrue="1" operator="lessThanOrEqual">
      <formula>-1</formula>
    </cfRule>
  </conditionalFormatting>
  <conditionalFormatting sqref="D181:D187">
    <cfRule type="cellIs" dxfId="2" priority="7" stopIfTrue="1" operator="greaterThan">
      <formula>10</formula>
    </cfRule>
    <cfRule type="cellIs" dxfId="2" priority="8" stopIfTrue="1" operator="lessThanOrEqual">
      <formula>-1</formula>
    </cfRule>
  </conditionalFormatting>
  <conditionalFormatting sqref="D194:D200">
    <cfRule type="cellIs" dxfId="2" priority="27" stopIfTrue="1" operator="greaterThan">
      <formula>20</formula>
    </cfRule>
  </conditionalFormatting>
  <conditionalFormatting sqref="D194:D65536 D2:D4">
    <cfRule type="cellIs" dxfId="1" priority="28" stopIfTrue="1" operator="lessThanOrEqual">
      <formula>-1</formula>
    </cfRule>
  </conditionalFormatting>
  <conditionalFormatting sqref="D4:D81 D145:D149 D117:D137 D189:D191 D173:D180">
    <cfRule type="cellIs" dxfId="2" priority="25" stopIfTrue="1" operator="greaterThan">
      <formula>10</formula>
    </cfRule>
    <cfRule type="cellIs" dxfId="2" priority="26" stopIfTrue="1" operator="lessThanOrEqual">
      <formula>-1</formula>
    </cfRule>
  </conditionalFormatting>
  <conditionalFormatting sqref="D110:D114 D82:D102">
    <cfRule type="cellIs" dxfId="2" priority="15" stopIfTrue="1" operator="greaterThan">
      <formula>10</formula>
    </cfRule>
    <cfRule type="cellIs" dxfId="2" priority="16" stopIfTrue="1" operator="lessThanOrEqual">
      <formula>-1</formula>
    </cfRule>
  </conditionalFormatting>
  <conditionalFormatting sqref="D166:D172 D150:D157">
    <cfRule type="cellIs" dxfId="2" priority="5" stopIfTrue="1" operator="greaterThan">
      <formula>10</formula>
    </cfRule>
    <cfRule type="cellIs" dxfId="2" priority="6" stopIfTrue="1" operator="lessThanOrEqual">
      <formula>-1</formula>
    </cfRule>
  </conditionalFormatting>
  <dataValidations count="1">
    <dataValidation type="custom" allowBlank="1" showInputMessage="1" showErrorMessage="1" errorTitle="提示" error="对不起，此处只能输入数字。"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5:B102 B117:B137 B65540:B65638 B65653:B65673 B131076:B131174 B131189:B131209 B196612:B196710 B196725:B196745 B262148:B262246 B262261:B262281 B327684:B327782 B327797:B327817 B393220:B393318 B393333:B393353 B458756:B458854 B458869:B458889 B524292:B524390 B524405:B524425 B589828:B589926 B589941:B589961 B655364:B655462 B655477:B655497 B720900:B720998 B721013:B721033 B786436:B786534 B786549:B786569 B851972:B852070 B852085:B852105 B917508:B917606 B917621:B917641 B983044:B983142 B983157:B983177 IX5:IX102 IX117:IX137 IX65541:IX65638 IX65653:IX65673 IX131077:IX131174 IX131189:IX131209 IX196613:IX196710 IX196725:IX196745 IX262149:IX262246 IX262261:IX262281 IX327685:IX327782 IX327797:IX327817 IX393221:IX393318 IX393333:IX393353 IX458757:IX458854 IX458869:IX458889 IX524293:IX524390 IX524405:IX524425 IX589829:IX589926 IX589941:IX589961 IX655365:IX655462 IX655477:IX655497 IX720901:IX720998 IX721013:IX721033 IX786437:IX786534 IX786549:IX786569 IX851973:IX852070 IX852085:IX852105 IX917509:IX917606 IX917621:IX917641 IX983045:IX983142 IX983157:IX983177 ST5:ST102 ST117:ST137 ST65541:ST65638 ST65653:ST65673 ST131077:ST131174 ST131189:ST131209 ST196613:ST196710 ST196725:ST196745 ST262149:ST262246 ST262261:ST262281 ST327685:ST327782 ST327797:ST327817 ST393221:ST393318 ST393333:ST393353 ST458757:ST458854 ST458869:ST458889 ST524293:ST524390 ST524405:ST524425 ST589829:ST589926 ST589941:ST589961 ST655365:ST655462 ST655477:ST655497 ST720901:ST720998 ST721013:ST721033 ST786437:ST786534 ST786549:ST786569 ST851973:ST852070 ST852085:ST852105 ST917509:ST917606 ST917621:ST917641 ST983045:ST983142 ST983157:ST983177 ACP5:ACP102 ACP117:ACP137 ACP65541:ACP65638 ACP65653:ACP65673 ACP131077:ACP131174 ACP131189:ACP131209 ACP196613:ACP196710 ACP196725:ACP196745 ACP262149:ACP262246 ACP262261:ACP262281 ACP327685:ACP327782 ACP327797:ACP327817 ACP393221:ACP393318 ACP393333:ACP393353 ACP458757:ACP458854 ACP458869:ACP458889 ACP524293:ACP524390 ACP524405:ACP524425 ACP589829:ACP589926 ACP589941:ACP589961 ACP655365:ACP655462 ACP655477:ACP655497 ACP720901:ACP720998 ACP721013:ACP721033 ACP786437:ACP786534 ACP786549:ACP786569 ACP851973:ACP852070 ACP852085:ACP852105 ACP917509:ACP917606 ACP917621:ACP917641 ACP983045:ACP983142 ACP983157:ACP983177 AML5:AML102 AML117:AML137 AML65541:AML65638 AML65653:AML65673 AML131077:AML131174 AML131189:AML131209 AML196613:AML196710 AML196725:AML196745 AML262149:AML262246 AML262261:AML262281 AML327685:AML327782 AML327797:AML327817 AML393221:AML393318 AML393333:AML393353 AML458757:AML458854 AML458869:AML458889 AML524293:AML524390 AML524405:AML524425 AML589829:AML589926 AML589941:AML589961 AML655365:AML655462 AML655477:AML655497 AML720901:AML720998 AML721013:AML721033 AML786437:AML786534 AML786549:AML786569 AML851973:AML852070 AML852085:AML852105 AML917509:AML917606 AML917621:AML917641 AML983045:AML983142 AML983157:AML983177 AWH5:AWH102 AWH117:AWH137 AWH65541:AWH65638 AWH65653:AWH65673 AWH131077:AWH131174 AWH131189:AWH131209 AWH196613:AWH196710 AWH196725:AWH196745 AWH262149:AWH262246 AWH262261:AWH262281 AWH327685:AWH327782 AWH327797:AWH327817 AWH393221:AWH393318 AWH393333:AWH393353 AWH458757:AWH458854 AWH458869:AWH458889 AWH524293:AWH524390 AWH524405:AWH524425 AWH589829:AWH589926 AWH589941:AWH589961 AWH655365:AWH655462 AWH655477:AWH655497 AWH720901:AWH720998 AWH721013:AWH721033 AWH786437:AWH786534 AWH786549:AWH786569 AWH851973:AWH852070 AWH852085:AWH852105 AWH917509:AWH917606 AWH917621:AWH917641 AWH983045:AWH983142 AWH983157:AWH983177 BGD5:BGD102 BGD117:BGD137 BGD65541:BGD65638 BGD65653:BGD65673 BGD131077:BGD131174 BGD131189:BGD131209 BGD196613:BGD196710 BGD196725:BGD196745 BGD262149:BGD262246 BGD262261:BGD262281 BGD327685:BGD327782 BGD327797:BGD327817 BGD393221:BGD393318 BGD393333:BGD393353 BGD458757:BGD458854 BGD458869:BGD458889 BGD524293:BGD524390 BGD524405:BGD524425 BGD589829:BGD589926 BGD589941:BGD589961 BGD655365:BGD655462 BGD655477:BGD655497 BGD720901:BGD720998 BGD721013:BGD721033 BGD786437:BGD786534 BGD786549:BGD786569 BGD851973:BGD852070 BGD852085:BGD852105 BGD917509:BGD917606 BGD917621:BGD917641 BGD983045:BGD983142 BGD983157:BGD983177 BPZ5:BPZ102 BPZ117:BPZ137 BPZ65541:BPZ65638 BPZ65653:BPZ65673 BPZ131077:BPZ131174 BPZ131189:BPZ131209 BPZ196613:BPZ196710 BPZ196725:BPZ196745 BPZ262149:BPZ262246 BPZ262261:BPZ262281 BPZ327685:BPZ327782 BPZ327797:BPZ327817 BPZ393221:BPZ393318 BPZ393333:BPZ393353 BPZ458757:BPZ458854 BPZ458869:BPZ458889 BPZ524293:BPZ524390 BPZ524405:BPZ524425 BPZ589829:BPZ589926 BPZ589941:BPZ589961 BPZ655365:BPZ655462 BPZ655477:BPZ655497 BPZ720901:BPZ720998 BPZ721013:BPZ721033 BPZ786437:BPZ786534 BPZ786549:BPZ786569 BPZ851973:BPZ852070 BPZ852085:BPZ852105 BPZ917509:BPZ917606 BPZ917621:BPZ917641 BPZ983045:BPZ983142 BPZ983157:BPZ983177 BZV5:BZV102 BZV117:BZV137 BZV65541:BZV65638 BZV65653:BZV65673 BZV131077:BZV131174 BZV131189:BZV131209 BZV196613:BZV196710 BZV196725:BZV196745 BZV262149:BZV262246 BZV262261:BZV262281 BZV327685:BZV327782 BZV327797:BZV327817 BZV393221:BZV393318 BZV393333:BZV393353 BZV458757:BZV458854 BZV458869:BZV458889 BZV524293:BZV524390 BZV524405:BZV524425 BZV589829:BZV589926 BZV589941:BZV589961 BZV655365:BZV655462 BZV655477:BZV655497 BZV720901:BZV720998 BZV721013:BZV721033 BZV786437:BZV786534 BZV786549:BZV786569 BZV851973:BZV852070 BZV852085:BZV852105 BZV917509:BZV917606 BZV917621:BZV917641 BZV983045:BZV983142 BZV983157:BZV983177 CJR5:CJR102 CJR117:CJR137 CJR65541:CJR65638 CJR65653:CJR65673 CJR131077:CJR131174 CJR131189:CJR131209 CJR196613:CJR196710 CJR196725:CJR196745 CJR262149:CJR262246 CJR262261:CJR262281 CJR327685:CJR327782 CJR327797:CJR327817 CJR393221:CJR393318 CJR393333:CJR393353 CJR458757:CJR458854 CJR458869:CJR458889 CJR524293:CJR524390 CJR524405:CJR524425 CJR589829:CJR589926 CJR589941:CJR589961 CJR655365:CJR655462 CJR655477:CJR655497 CJR720901:CJR720998 CJR721013:CJR721033 CJR786437:CJR786534 CJR786549:CJR786569 CJR851973:CJR852070 CJR852085:CJR852105 CJR917509:CJR917606 CJR917621:CJR917641 CJR983045:CJR983142 CJR983157:CJR983177 CTN5:CTN102 CTN117:CTN137 CTN65541:CTN65638 CTN65653:CTN65673 CTN131077:CTN131174 CTN131189:CTN131209 CTN196613:CTN196710 CTN196725:CTN196745 CTN262149:CTN262246 CTN262261:CTN262281 CTN327685:CTN327782 CTN327797:CTN327817 CTN393221:CTN393318 CTN393333:CTN393353 CTN458757:CTN458854 CTN458869:CTN458889 CTN524293:CTN524390 CTN524405:CTN524425 CTN589829:CTN589926 CTN589941:CTN589961 CTN655365:CTN655462 CTN655477:CTN655497 CTN720901:CTN720998 CTN721013:CTN721033 CTN786437:CTN786534 CTN786549:CTN786569 CTN851973:CTN852070 CTN852085:CTN852105 CTN917509:CTN917606 CTN917621:CTN917641 CTN983045:CTN983142 CTN983157:CTN983177 DDJ5:DDJ102 DDJ117:DDJ137 DDJ65541:DDJ65638 DDJ65653:DDJ65673 DDJ131077:DDJ131174 DDJ131189:DDJ131209 DDJ196613:DDJ196710 DDJ196725:DDJ196745 DDJ262149:DDJ262246 DDJ262261:DDJ262281 DDJ327685:DDJ327782 DDJ327797:DDJ327817 DDJ393221:DDJ393318 DDJ393333:DDJ393353 DDJ458757:DDJ458854 DDJ458869:DDJ458889 DDJ524293:DDJ524390 DDJ524405:DDJ524425 DDJ589829:DDJ589926 DDJ589941:DDJ589961 DDJ655365:DDJ655462 DDJ655477:DDJ655497 DDJ720901:DDJ720998 DDJ721013:DDJ721033 DDJ786437:DDJ786534 DDJ786549:DDJ786569 DDJ851973:DDJ852070 DDJ852085:DDJ852105 DDJ917509:DDJ917606 DDJ917621:DDJ917641 DDJ983045:DDJ983142 DDJ983157:DDJ983177 DNF5:DNF102 DNF117:DNF137 DNF65541:DNF65638 DNF65653:DNF65673 DNF131077:DNF131174 DNF131189:DNF131209 DNF196613:DNF196710 DNF196725:DNF196745 DNF262149:DNF262246 DNF262261:DNF262281 DNF327685:DNF327782 DNF327797:DNF327817 DNF393221:DNF393318 DNF393333:DNF393353 DNF458757:DNF458854 DNF458869:DNF458889 DNF524293:DNF524390 DNF524405:DNF524425 DNF589829:DNF589926 DNF589941:DNF589961 DNF655365:DNF655462 DNF655477:DNF655497 DNF720901:DNF720998 DNF721013:DNF721033 DNF786437:DNF786534 DNF786549:DNF786569 DNF851973:DNF852070 DNF852085:DNF852105 DNF917509:DNF917606 DNF917621:DNF917641 DNF983045:DNF983142 DNF983157:DNF983177 DXB5:DXB102 DXB117:DXB137 DXB65541:DXB65638 DXB65653:DXB65673 DXB131077:DXB131174 DXB131189:DXB131209 DXB196613:DXB196710 DXB196725:DXB196745 DXB262149:DXB262246 DXB262261:DXB262281 DXB327685:DXB327782 DXB327797:DXB327817 DXB393221:DXB393318 DXB393333:DXB393353 DXB458757:DXB458854 DXB458869:DXB458889 DXB524293:DXB524390 DXB524405:DXB524425 DXB589829:DXB589926 DXB589941:DXB589961 DXB655365:DXB655462 DXB655477:DXB655497 DXB720901:DXB720998 DXB721013:DXB721033 DXB786437:DXB786534 DXB786549:DXB786569 DXB851973:DXB852070 DXB852085:DXB852105 DXB917509:DXB917606 DXB917621:DXB917641 DXB983045:DXB983142 DXB983157:DXB983177 EGX5:EGX102 EGX117:EGX137 EGX65541:EGX65638 EGX65653:EGX65673 EGX131077:EGX131174 EGX131189:EGX131209 EGX196613:EGX196710 EGX196725:EGX196745 EGX262149:EGX262246 EGX262261:EGX262281 EGX327685:EGX327782 EGX327797:EGX327817 EGX393221:EGX393318 EGX393333:EGX393353 EGX458757:EGX458854 EGX458869:EGX458889 EGX524293:EGX524390 EGX524405:EGX524425 EGX589829:EGX589926 EGX589941:EGX589961 EGX655365:EGX655462 EGX655477:EGX655497 EGX720901:EGX720998 EGX721013:EGX721033 EGX786437:EGX786534 EGX786549:EGX786569 EGX851973:EGX852070 EGX852085:EGX852105 EGX917509:EGX917606 EGX917621:EGX917641 EGX983045:EGX983142 EGX983157:EGX983177 EQT5:EQT102 EQT117:EQT137 EQT65541:EQT65638 EQT65653:EQT65673 EQT131077:EQT131174 EQT131189:EQT131209 EQT196613:EQT196710 EQT196725:EQT196745 EQT262149:EQT262246 EQT262261:EQT262281 EQT327685:EQT327782 EQT327797:EQT327817 EQT393221:EQT393318 EQT393333:EQT393353 EQT458757:EQT458854 EQT458869:EQT458889 EQT524293:EQT524390 EQT524405:EQT524425 EQT589829:EQT589926 EQT589941:EQT589961 EQT655365:EQT655462 EQT655477:EQT655497 EQT720901:EQT720998 EQT721013:EQT721033 EQT786437:EQT786534 EQT786549:EQT786569 EQT851973:EQT852070 EQT852085:EQT852105 EQT917509:EQT917606 EQT917621:EQT917641 EQT983045:EQT983142 EQT983157:EQT983177 FAP5:FAP102 FAP117:FAP137 FAP65541:FAP65638 FAP65653:FAP65673 FAP131077:FAP131174 FAP131189:FAP131209 FAP196613:FAP196710 FAP196725:FAP196745 FAP262149:FAP262246 FAP262261:FAP262281 FAP327685:FAP327782 FAP327797:FAP327817 FAP393221:FAP393318 FAP393333:FAP393353 FAP458757:FAP458854 FAP458869:FAP458889 FAP524293:FAP524390 FAP524405:FAP524425 FAP589829:FAP589926 FAP589941:FAP589961 FAP655365:FAP655462 FAP655477:FAP655497 FAP720901:FAP720998 FAP721013:FAP721033 FAP786437:FAP786534 FAP786549:FAP786569 FAP851973:FAP852070 FAP852085:FAP852105 FAP917509:FAP917606 FAP917621:FAP917641 FAP983045:FAP983142 FAP983157:FAP983177 FKL5:FKL102 FKL117:FKL137 FKL65541:FKL65638 FKL65653:FKL65673 FKL131077:FKL131174 FKL131189:FKL131209 FKL196613:FKL196710 FKL196725:FKL196745 FKL262149:FKL262246 FKL262261:FKL262281 FKL327685:FKL327782 FKL327797:FKL327817 FKL393221:FKL393318 FKL393333:FKL393353 FKL458757:FKL458854 FKL458869:FKL458889 FKL524293:FKL524390 FKL524405:FKL524425 FKL589829:FKL589926 FKL589941:FKL589961 FKL655365:FKL655462 FKL655477:FKL655497 FKL720901:FKL720998 FKL721013:FKL721033 FKL786437:FKL786534 FKL786549:FKL786569 FKL851973:FKL852070 FKL852085:FKL852105 FKL917509:FKL917606 FKL917621:FKL917641 FKL983045:FKL983142 FKL983157:FKL983177 FUH5:FUH102 FUH117:FUH137 FUH65541:FUH65638 FUH65653:FUH65673 FUH131077:FUH131174 FUH131189:FUH131209 FUH196613:FUH196710 FUH196725:FUH196745 FUH262149:FUH262246 FUH262261:FUH262281 FUH327685:FUH327782 FUH327797:FUH327817 FUH393221:FUH393318 FUH393333:FUH393353 FUH458757:FUH458854 FUH458869:FUH458889 FUH524293:FUH524390 FUH524405:FUH524425 FUH589829:FUH589926 FUH589941:FUH589961 FUH655365:FUH655462 FUH655477:FUH655497 FUH720901:FUH720998 FUH721013:FUH721033 FUH786437:FUH786534 FUH786549:FUH786569 FUH851973:FUH852070 FUH852085:FUH852105 FUH917509:FUH917606 FUH917621:FUH917641 FUH983045:FUH983142 FUH983157:FUH983177 GED5:GED102 GED117:GED137 GED65541:GED65638 GED65653:GED65673 GED131077:GED131174 GED131189:GED131209 GED196613:GED196710 GED196725:GED196745 GED262149:GED262246 GED262261:GED262281 GED327685:GED327782 GED327797:GED327817 GED393221:GED393318 GED393333:GED393353 GED458757:GED458854 GED458869:GED458889 GED524293:GED524390 GED524405:GED524425 GED589829:GED589926 GED589941:GED589961 GED655365:GED655462 GED655477:GED655497 GED720901:GED720998 GED721013:GED721033 GED786437:GED786534 GED786549:GED786569 GED851973:GED852070 GED852085:GED852105 GED917509:GED917606 GED917621:GED917641 GED983045:GED983142 GED983157:GED983177 GNZ5:GNZ102 GNZ117:GNZ137 GNZ65541:GNZ65638 GNZ65653:GNZ65673 GNZ131077:GNZ131174 GNZ131189:GNZ131209 GNZ196613:GNZ196710 GNZ196725:GNZ196745 GNZ262149:GNZ262246 GNZ262261:GNZ262281 GNZ327685:GNZ327782 GNZ327797:GNZ327817 GNZ393221:GNZ393318 GNZ393333:GNZ393353 GNZ458757:GNZ458854 GNZ458869:GNZ458889 GNZ524293:GNZ524390 GNZ524405:GNZ524425 GNZ589829:GNZ589926 GNZ589941:GNZ589961 GNZ655365:GNZ655462 GNZ655477:GNZ655497 GNZ720901:GNZ720998 GNZ721013:GNZ721033 GNZ786437:GNZ786534 GNZ786549:GNZ786569 GNZ851973:GNZ852070 GNZ852085:GNZ852105 GNZ917509:GNZ917606 GNZ917621:GNZ917641 GNZ983045:GNZ983142 GNZ983157:GNZ983177 GXV5:GXV102 GXV117:GXV137 GXV65541:GXV65638 GXV65653:GXV65673 GXV131077:GXV131174 GXV131189:GXV131209 GXV196613:GXV196710 GXV196725:GXV196745 GXV262149:GXV262246 GXV262261:GXV262281 GXV327685:GXV327782 GXV327797:GXV327817 GXV393221:GXV393318 GXV393333:GXV393353 GXV458757:GXV458854 GXV458869:GXV458889 GXV524293:GXV524390 GXV524405:GXV524425 GXV589829:GXV589926 GXV589941:GXV589961 GXV655365:GXV655462 GXV655477:GXV655497 GXV720901:GXV720998 GXV721013:GXV721033 GXV786437:GXV786534 GXV786549:GXV786569 GXV851973:GXV852070 GXV852085:GXV852105 GXV917509:GXV917606 GXV917621:GXV917641 GXV983045:GXV983142 GXV983157:GXV983177 HHR5:HHR102 HHR117:HHR137 HHR65541:HHR65638 HHR65653:HHR65673 HHR131077:HHR131174 HHR131189:HHR131209 HHR196613:HHR196710 HHR196725:HHR196745 HHR262149:HHR262246 HHR262261:HHR262281 HHR327685:HHR327782 HHR327797:HHR327817 HHR393221:HHR393318 HHR393333:HHR393353 HHR458757:HHR458854 HHR458869:HHR458889 HHR524293:HHR524390 HHR524405:HHR524425 HHR589829:HHR589926 HHR589941:HHR589961 HHR655365:HHR655462 HHR655477:HHR655497 HHR720901:HHR720998 HHR721013:HHR721033 HHR786437:HHR786534 HHR786549:HHR786569 HHR851973:HHR852070 HHR852085:HHR852105 HHR917509:HHR917606 HHR917621:HHR917641 HHR983045:HHR983142 HHR983157:HHR983177 HRN5:HRN102 HRN117:HRN137 HRN65541:HRN65638 HRN65653:HRN65673 HRN131077:HRN131174 HRN131189:HRN131209 HRN196613:HRN196710 HRN196725:HRN196745 HRN262149:HRN262246 HRN262261:HRN262281 HRN327685:HRN327782 HRN327797:HRN327817 HRN393221:HRN393318 HRN393333:HRN393353 HRN458757:HRN458854 HRN458869:HRN458889 HRN524293:HRN524390 HRN524405:HRN524425 HRN589829:HRN589926 HRN589941:HRN589961 HRN655365:HRN655462 HRN655477:HRN655497 HRN720901:HRN720998 HRN721013:HRN721033 HRN786437:HRN786534 HRN786549:HRN786569 HRN851973:HRN852070 HRN852085:HRN852105 HRN917509:HRN917606 HRN917621:HRN917641 HRN983045:HRN983142 HRN983157:HRN983177 IBJ5:IBJ102 IBJ117:IBJ137 IBJ65541:IBJ65638 IBJ65653:IBJ65673 IBJ131077:IBJ131174 IBJ131189:IBJ131209 IBJ196613:IBJ196710 IBJ196725:IBJ196745 IBJ262149:IBJ262246 IBJ262261:IBJ262281 IBJ327685:IBJ327782 IBJ327797:IBJ327817 IBJ393221:IBJ393318 IBJ393333:IBJ393353 IBJ458757:IBJ458854 IBJ458869:IBJ458889 IBJ524293:IBJ524390 IBJ524405:IBJ524425 IBJ589829:IBJ589926 IBJ589941:IBJ589961 IBJ655365:IBJ655462 IBJ655477:IBJ655497 IBJ720901:IBJ720998 IBJ721013:IBJ721033 IBJ786437:IBJ786534 IBJ786549:IBJ786569 IBJ851973:IBJ852070 IBJ852085:IBJ852105 IBJ917509:IBJ917606 IBJ917621:IBJ917641 IBJ983045:IBJ983142 IBJ983157:IBJ983177 ILF5:ILF102 ILF117:ILF137 ILF65541:ILF65638 ILF65653:ILF65673 ILF131077:ILF131174 ILF131189:ILF131209 ILF196613:ILF196710 ILF196725:ILF196745 ILF262149:ILF262246 ILF262261:ILF262281 ILF327685:ILF327782 ILF327797:ILF327817 ILF393221:ILF393318 ILF393333:ILF393353 ILF458757:ILF458854 ILF458869:ILF458889 ILF524293:ILF524390 ILF524405:ILF524425 ILF589829:ILF589926 ILF589941:ILF589961 ILF655365:ILF655462 ILF655477:ILF655497 ILF720901:ILF720998 ILF721013:ILF721033 ILF786437:ILF786534 ILF786549:ILF786569 ILF851973:ILF852070 ILF852085:ILF852105 ILF917509:ILF917606 ILF917621:ILF917641 ILF983045:ILF983142 ILF983157:ILF983177 IVB5:IVB102 IVB117:IVB137 IVB65541:IVB65638 IVB65653:IVB65673 IVB131077:IVB131174 IVB131189:IVB131209 IVB196613:IVB196710 IVB196725:IVB196745 IVB262149:IVB262246 IVB262261:IVB262281 IVB327685:IVB327782 IVB327797:IVB327817 IVB393221:IVB393318 IVB393333:IVB393353 IVB458757:IVB458854 IVB458869:IVB458889 IVB524293:IVB524390 IVB524405:IVB524425 IVB589829:IVB589926 IVB589941:IVB589961 IVB655365:IVB655462 IVB655477:IVB655497 IVB720901:IVB720998 IVB721013:IVB721033 IVB786437:IVB786534 IVB786549:IVB786569 IVB851973:IVB852070 IVB852085:IVB852105 IVB917509:IVB917606 IVB917621:IVB917641 IVB983045:IVB983142 IVB983157:IVB983177 JEX5:JEX102 JEX117:JEX137 JEX65541:JEX65638 JEX65653:JEX65673 JEX131077:JEX131174 JEX131189:JEX131209 JEX196613:JEX196710 JEX196725:JEX196745 JEX262149:JEX262246 JEX262261:JEX262281 JEX327685:JEX327782 JEX327797:JEX327817 JEX393221:JEX393318 JEX393333:JEX393353 JEX458757:JEX458854 JEX458869:JEX458889 JEX524293:JEX524390 JEX524405:JEX524425 JEX589829:JEX589926 JEX589941:JEX589961 JEX655365:JEX655462 JEX655477:JEX655497 JEX720901:JEX720998 JEX721013:JEX721033 JEX786437:JEX786534 JEX786549:JEX786569 JEX851973:JEX852070 JEX852085:JEX852105 JEX917509:JEX917606 JEX917621:JEX917641 JEX983045:JEX983142 JEX983157:JEX983177 JOT5:JOT102 JOT117:JOT137 JOT65541:JOT65638 JOT65653:JOT65673 JOT131077:JOT131174 JOT131189:JOT131209 JOT196613:JOT196710 JOT196725:JOT196745 JOT262149:JOT262246 JOT262261:JOT262281 JOT327685:JOT327782 JOT327797:JOT327817 JOT393221:JOT393318 JOT393333:JOT393353 JOT458757:JOT458854 JOT458869:JOT458889 JOT524293:JOT524390 JOT524405:JOT524425 JOT589829:JOT589926 JOT589941:JOT589961 JOT655365:JOT655462 JOT655477:JOT655497 JOT720901:JOT720998 JOT721013:JOT721033 JOT786437:JOT786534 JOT786549:JOT786569 JOT851973:JOT852070 JOT852085:JOT852105 JOT917509:JOT917606 JOT917621:JOT917641 JOT983045:JOT983142 JOT983157:JOT983177 JYP5:JYP102 JYP117:JYP137 JYP65541:JYP65638 JYP65653:JYP65673 JYP131077:JYP131174 JYP131189:JYP131209 JYP196613:JYP196710 JYP196725:JYP196745 JYP262149:JYP262246 JYP262261:JYP262281 JYP327685:JYP327782 JYP327797:JYP327817 JYP393221:JYP393318 JYP393333:JYP393353 JYP458757:JYP458854 JYP458869:JYP458889 JYP524293:JYP524390 JYP524405:JYP524425 JYP589829:JYP589926 JYP589941:JYP589961 JYP655365:JYP655462 JYP655477:JYP655497 JYP720901:JYP720998 JYP721013:JYP721033 JYP786437:JYP786534 JYP786549:JYP786569 JYP851973:JYP852070 JYP852085:JYP852105 JYP917509:JYP917606 JYP917621:JYP917641 JYP983045:JYP983142 JYP983157:JYP983177 KIL5:KIL102 KIL117:KIL137 KIL65541:KIL65638 KIL65653:KIL65673 KIL131077:KIL131174 KIL131189:KIL131209 KIL196613:KIL196710 KIL196725:KIL196745 KIL262149:KIL262246 KIL262261:KIL262281 KIL327685:KIL327782 KIL327797:KIL327817 KIL393221:KIL393318 KIL393333:KIL393353 KIL458757:KIL458854 KIL458869:KIL458889 KIL524293:KIL524390 KIL524405:KIL524425 KIL589829:KIL589926 KIL589941:KIL589961 KIL655365:KIL655462 KIL655477:KIL655497 KIL720901:KIL720998 KIL721013:KIL721033 KIL786437:KIL786534 KIL786549:KIL786569 KIL851973:KIL852070 KIL852085:KIL852105 KIL917509:KIL917606 KIL917621:KIL917641 KIL983045:KIL983142 KIL983157:KIL983177 KSH5:KSH102 KSH117:KSH137 KSH65541:KSH65638 KSH65653:KSH65673 KSH131077:KSH131174 KSH131189:KSH131209 KSH196613:KSH196710 KSH196725:KSH196745 KSH262149:KSH262246 KSH262261:KSH262281 KSH327685:KSH327782 KSH327797:KSH327817 KSH393221:KSH393318 KSH393333:KSH393353 KSH458757:KSH458854 KSH458869:KSH458889 KSH524293:KSH524390 KSH524405:KSH524425 KSH589829:KSH589926 KSH589941:KSH589961 KSH655365:KSH655462 KSH655477:KSH655497 KSH720901:KSH720998 KSH721013:KSH721033 KSH786437:KSH786534 KSH786549:KSH786569 KSH851973:KSH852070 KSH852085:KSH852105 KSH917509:KSH917606 KSH917621:KSH917641 KSH983045:KSH983142 KSH983157:KSH983177 LCD5:LCD102 LCD117:LCD137 LCD65541:LCD65638 LCD65653:LCD65673 LCD131077:LCD131174 LCD131189:LCD131209 LCD196613:LCD196710 LCD196725:LCD196745 LCD262149:LCD262246 LCD262261:LCD262281 LCD327685:LCD327782 LCD327797:LCD327817 LCD393221:LCD393318 LCD393333:LCD393353 LCD458757:LCD458854 LCD458869:LCD458889 LCD524293:LCD524390 LCD524405:LCD524425 LCD589829:LCD589926 LCD589941:LCD589961 LCD655365:LCD655462 LCD655477:LCD655497 LCD720901:LCD720998 LCD721013:LCD721033 LCD786437:LCD786534 LCD786549:LCD786569 LCD851973:LCD852070 LCD852085:LCD852105 LCD917509:LCD917606 LCD917621:LCD917641 LCD983045:LCD983142 LCD983157:LCD983177 LLZ5:LLZ102 LLZ117:LLZ137 LLZ65541:LLZ65638 LLZ65653:LLZ65673 LLZ131077:LLZ131174 LLZ131189:LLZ131209 LLZ196613:LLZ196710 LLZ196725:LLZ196745 LLZ262149:LLZ262246 LLZ262261:LLZ262281 LLZ327685:LLZ327782 LLZ327797:LLZ327817 LLZ393221:LLZ393318 LLZ393333:LLZ393353 LLZ458757:LLZ458854 LLZ458869:LLZ458889 LLZ524293:LLZ524390 LLZ524405:LLZ524425 LLZ589829:LLZ589926 LLZ589941:LLZ589961 LLZ655365:LLZ655462 LLZ655477:LLZ655497 LLZ720901:LLZ720998 LLZ721013:LLZ721033 LLZ786437:LLZ786534 LLZ786549:LLZ786569 LLZ851973:LLZ852070 LLZ852085:LLZ852105 LLZ917509:LLZ917606 LLZ917621:LLZ917641 LLZ983045:LLZ983142 LLZ983157:LLZ983177 LVV5:LVV102 LVV117:LVV137 LVV65541:LVV65638 LVV65653:LVV65673 LVV131077:LVV131174 LVV131189:LVV131209 LVV196613:LVV196710 LVV196725:LVV196745 LVV262149:LVV262246 LVV262261:LVV262281 LVV327685:LVV327782 LVV327797:LVV327817 LVV393221:LVV393318 LVV393333:LVV393353 LVV458757:LVV458854 LVV458869:LVV458889 LVV524293:LVV524390 LVV524405:LVV524425 LVV589829:LVV589926 LVV589941:LVV589961 LVV655365:LVV655462 LVV655477:LVV655497 LVV720901:LVV720998 LVV721013:LVV721033 LVV786437:LVV786534 LVV786549:LVV786569 LVV851973:LVV852070 LVV852085:LVV852105 LVV917509:LVV917606 LVV917621:LVV917641 LVV983045:LVV983142 LVV983157:LVV983177 MFR5:MFR102 MFR117:MFR137 MFR65541:MFR65638 MFR65653:MFR65673 MFR131077:MFR131174 MFR131189:MFR131209 MFR196613:MFR196710 MFR196725:MFR196745 MFR262149:MFR262246 MFR262261:MFR262281 MFR327685:MFR327782 MFR327797:MFR327817 MFR393221:MFR393318 MFR393333:MFR393353 MFR458757:MFR458854 MFR458869:MFR458889 MFR524293:MFR524390 MFR524405:MFR524425 MFR589829:MFR589926 MFR589941:MFR589961 MFR655365:MFR655462 MFR655477:MFR655497 MFR720901:MFR720998 MFR721013:MFR721033 MFR786437:MFR786534 MFR786549:MFR786569 MFR851973:MFR852070 MFR852085:MFR852105 MFR917509:MFR917606 MFR917621:MFR917641 MFR983045:MFR983142 MFR983157:MFR983177 MPN5:MPN102 MPN117:MPN137 MPN65541:MPN65638 MPN65653:MPN65673 MPN131077:MPN131174 MPN131189:MPN131209 MPN196613:MPN196710 MPN196725:MPN196745 MPN262149:MPN262246 MPN262261:MPN262281 MPN327685:MPN327782 MPN327797:MPN327817 MPN393221:MPN393318 MPN393333:MPN393353 MPN458757:MPN458854 MPN458869:MPN458889 MPN524293:MPN524390 MPN524405:MPN524425 MPN589829:MPN589926 MPN589941:MPN589961 MPN655365:MPN655462 MPN655477:MPN655497 MPN720901:MPN720998 MPN721013:MPN721033 MPN786437:MPN786534 MPN786549:MPN786569 MPN851973:MPN852070 MPN852085:MPN852105 MPN917509:MPN917606 MPN917621:MPN917641 MPN983045:MPN983142 MPN983157:MPN983177 MZJ5:MZJ102 MZJ117:MZJ137 MZJ65541:MZJ65638 MZJ65653:MZJ65673 MZJ131077:MZJ131174 MZJ131189:MZJ131209 MZJ196613:MZJ196710 MZJ196725:MZJ196745 MZJ262149:MZJ262246 MZJ262261:MZJ262281 MZJ327685:MZJ327782 MZJ327797:MZJ327817 MZJ393221:MZJ393318 MZJ393333:MZJ393353 MZJ458757:MZJ458854 MZJ458869:MZJ458889 MZJ524293:MZJ524390 MZJ524405:MZJ524425 MZJ589829:MZJ589926 MZJ589941:MZJ589961 MZJ655365:MZJ655462 MZJ655477:MZJ655497 MZJ720901:MZJ720998 MZJ721013:MZJ721033 MZJ786437:MZJ786534 MZJ786549:MZJ786569 MZJ851973:MZJ852070 MZJ852085:MZJ852105 MZJ917509:MZJ917606 MZJ917621:MZJ917641 MZJ983045:MZJ983142 MZJ983157:MZJ983177 NJF5:NJF102 NJF117:NJF137 NJF65541:NJF65638 NJF65653:NJF65673 NJF131077:NJF131174 NJF131189:NJF131209 NJF196613:NJF196710 NJF196725:NJF196745 NJF262149:NJF262246 NJF262261:NJF262281 NJF327685:NJF327782 NJF327797:NJF327817 NJF393221:NJF393318 NJF393333:NJF393353 NJF458757:NJF458854 NJF458869:NJF458889 NJF524293:NJF524390 NJF524405:NJF524425 NJF589829:NJF589926 NJF589941:NJF589961 NJF655365:NJF655462 NJF655477:NJF655497 NJF720901:NJF720998 NJF721013:NJF721033 NJF786437:NJF786534 NJF786549:NJF786569 NJF851973:NJF852070 NJF852085:NJF852105 NJF917509:NJF917606 NJF917621:NJF917641 NJF983045:NJF983142 NJF983157:NJF983177 NTB5:NTB102 NTB117:NTB137 NTB65541:NTB65638 NTB65653:NTB65673 NTB131077:NTB131174 NTB131189:NTB131209 NTB196613:NTB196710 NTB196725:NTB196745 NTB262149:NTB262246 NTB262261:NTB262281 NTB327685:NTB327782 NTB327797:NTB327817 NTB393221:NTB393318 NTB393333:NTB393353 NTB458757:NTB458854 NTB458869:NTB458889 NTB524293:NTB524390 NTB524405:NTB524425 NTB589829:NTB589926 NTB589941:NTB589961 NTB655365:NTB655462 NTB655477:NTB655497 NTB720901:NTB720998 NTB721013:NTB721033 NTB786437:NTB786534 NTB786549:NTB786569 NTB851973:NTB852070 NTB852085:NTB852105 NTB917509:NTB917606 NTB917621:NTB917641 NTB983045:NTB983142 NTB983157:NTB983177 OCX5:OCX102 OCX117:OCX137 OCX65541:OCX65638 OCX65653:OCX65673 OCX131077:OCX131174 OCX131189:OCX131209 OCX196613:OCX196710 OCX196725:OCX196745 OCX262149:OCX262246 OCX262261:OCX262281 OCX327685:OCX327782 OCX327797:OCX327817 OCX393221:OCX393318 OCX393333:OCX393353 OCX458757:OCX458854 OCX458869:OCX458889 OCX524293:OCX524390 OCX524405:OCX524425 OCX589829:OCX589926 OCX589941:OCX589961 OCX655365:OCX655462 OCX655477:OCX655497 OCX720901:OCX720998 OCX721013:OCX721033 OCX786437:OCX786534 OCX786549:OCX786569 OCX851973:OCX852070 OCX852085:OCX852105 OCX917509:OCX917606 OCX917621:OCX917641 OCX983045:OCX983142 OCX983157:OCX983177 OMT5:OMT102 OMT117:OMT137 OMT65541:OMT65638 OMT65653:OMT65673 OMT131077:OMT131174 OMT131189:OMT131209 OMT196613:OMT196710 OMT196725:OMT196745 OMT262149:OMT262246 OMT262261:OMT262281 OMT327685:OMT327782 OMT327797:OMT327817 OMT393221:OMT393318 OMT393333:OMT393353 OMT458757:OMT458854 OMT458869:OMT458889 OMT524293:OMT524390 OMT524405:OMT524425 OMT589829:OMT589926 OMT589941:OMT589961 OMT655365:OMT655462 OMT655477:OMT655497 OMT720901:OMT720998 OMT721013:OMT721033 OMT786437:OMT786534 OMT786549:OMT786569 OMT851973:OMT852070 OMT852085:OMT852105 OMT917509:OMT917606 OMT917621:OMT917641 OMT983045:OMT983142 OMT983157:OMT983177 OWP5:OWP102 OWP117:OWP137 OWP65541:OWP65638 OWP65653:OWP65673 OWP131077:OWP131174 OWP131189:OWP131209 OWP196613:OWP196710 OWP196725:OWP196745 OWP262149:OWP262246 OWP262261:OWP262281 OWP327685:OWP327782 OWP327797:OWP327817 OWP393221:OWP393318 OWP393333:OWP393353 OWP458757:OWP458854 OWP458869:OWP458889 OWP524293:OWP524390 OWP524405:OWP524425 OWP589829:OWP589926 OWP589941:OWP589961 OWP655365:OWP655462 OWP655477:OWP655497 OWP720901:OWP720998 OWP721013:OWP721033 OWP786437:OWP786534 OWP786549:OWP786569 OWP851973:OWP852070 OWP852085:OWP852105 OWP917509:OWP917606 OWP917621:OWP917641 OWP983045:OWP983142 OWP983157:OWP983177 PGL5:PGL102 PGL117:PGL137 PGL65541:PGL65638 PGL65653:PGL65673 PGL131077:PGL131174 PGL131189:PGL131209 PGL196613:PGL196710 PGL196725:PGL196745 PGL262149:PGL262246 PGL262261:PGL262281 PGL327685:PGL327782 PGL327797:PGL327817 PGL393221:PGL393318 PGL393333:PGL393353 PGL458757:PGL458854 PGL458869:PGL458889 PGL524293:PGL524390 PGL524405:PGL524425 PGL589829:PGL589926 PGL589941:PGL589961 PGL655365:PGL655462 PGL655477:PGL655497 PGL720901:PGL720998 PGL721013:PGL721033 PGL786437:PGL786534 PGL786549:PGL786569 PGL851973:PGL852070 PGL852085:PGL852105 PGL917509:PGL917606 PGL917621:PGL917641 PGL983045:PGL983142 PGL983157:PGL983177 PQH5:PQH102 PQH117:PQH137 PQH65541:PQH65638 PQH65653:PQH65673 PQH131077:PQH131174 PQH131189:PQH131209 PQH196613:PQH196710 PQH196725:PQH196745 PQH262149:PQH262246 PQH262261:PQH262281 PQH327685:PQH327782 PQH327797:PQH327817 PQH393221:PQH393318 PQH393333:PQH393353 PQH458757:PQH458854 PQH458869:PQH458889 PQH524293:PQH524390 PQH524405:PQH524425 PQH589829:PQH589926 PQH589941:PQH589961 PQH655365:PQH655462 PQH655477:PQH655497 PQH720901:PQH720998 PQH721013:PQH721033 PQH786437:PQH786534 PQH786549:PQH786569 PQH851973:PQH852070 PQH852085:PQH852105 PQH917509:PQH917606 PQH917621:PQH917641 PQH983045:PQH983142 PQH983157:PQH983177 QAD5:QAD102 QAD117:QAD137 QAD65541:QAD65638 QAD65653:QAD65673 QAD131077:QAD131174 QAD131189:QAD131209 QAD196613:QAD196710 QAD196725:QAD196745 QAD262149:QAD262246 QAD262261:QAD262281 QAD327685:QAD327782 QAD327797:QAD327817 QAD393221:QAD393318 QAD393333:QAD393353 QAD458757:QAD458854 QAD458869:QAD458889 QAD524293:QAD524390 QAD524405:QAD524425 QAD589829:QAD589926 QAD589941:QAD589961 QAD655365:QAD655462 QAD655477:QAD655497 QAD720901:QAD720998 QAD721013:QAD721033 QAD786437:QAD786534 QAD786549:QAD786569 QAD851973:QAD852070 QAD852085:QAD852105 QAD917509:QAD917606 QAD917621:QAD917641 QAD983045:QAD983142 QAD983157:QAD983177 QJZ5:QJZ102 QJZ117:QJZ137 QJZ65541:QJZ65638 QJZ65653:QJZ65673 QJZ131077:QJZ131174 QJZ131189:QJZ131209 QJZ196613:QJZ196710 QJZ196725:QJZ196745 QJZ262149:QJZ262246 QJZ262261:QJZ262281 QJZ327685:QJZ327782 QJZ327797:QJZ327817 QJZ393221:QJZ393318 QJZ393333:QJZ393353 QJZ458757:QJZ458854 QJZ458869:QJZ458889 QJZ524293:QJZ524390 QJZ524405:QJZ524425 QJZ589829:QJZ589926 QJZ589941:QJZ589961 QJZ655365:QJZ655462 QJZ655477:QJZ655497 QJZ720901:QJZ720998 QJZ721013:QJZ721033 QJZ786437:QJZ786534 QJZ786549:QJZ786569 QJZ851973:QJZ852070 QJZ852085:QJZ852105 QJZ917509:QJZ917606 QJZ917621:QJZ917641 QJZ983045:QJZ983142 QJZ983157:QJZ983177 QTV5:QTV102 QTV117:QTV137 QTV65541:QTV65638 QTV65653:QTV65673 QTV131077:QTV131174 QTV131189:QTV131209 QTV196613:QTV196710 QTV196725:QTV196745 QTV262149:QTV262246 QTV262261:QTV262281 QTV327685:QTV327782 QTV327797:QTV327817 QTV393221:QTV393318 QTV393333:QTV393353 QTV458757:QTV458854 QTV458869:QTV458889 QTV524293:QTV524390 QTV524405:QTV524425 QTV589829:QTV589926 QTV589941:QTV589961 QTV655365:QTV655462 QTV655477:QTV655497 QTV720901:QTV720998 QTV721013:QTV721033 QTV786437:QTV786534 QTV786549:QTV786569 QTV851973:QTV852070 QTV852085:QTV852105 QTV917509:QTV917606 QTV917621:QTV917641 QTV983045:QTV983142 QTV983157:QTV983177 RDR5:RDR102 RDR117:RDR137 RDR65541:RDR65638 RDR65653:RDR65673 RDR131077:RDR131174 RDR131189:RDR131209 RDR196613:RDR196710 RDR196725:RDR196745 RDR262149:RDR262246 RDR262261:RDR262281 RDR327685:RDR327782 RDR327797:RDR327817 RDR393221:RDR393318 RDR393333:RDR393353 RDR458757:RDR458854 RDR458869:RDR458889 RDR524293:RDR524390 RDR524405:RDR524425 RDR589829:RDR589926 RDR589941:RDR589961 RDR655365:RDR655462 RDR655477:RDR655497 RDR720901:RDR720998 RDR721013:RDR721033 RDR786437:RDR786534 RDR786549:RDR786569 RDR851973:RDR852070 RDR852085:RDR852105 RDR917509:RDR917606 RDR917621:RDR917641 RDR983045:RDR983142 RDR983157:RDR983177 RNN5:RNN102 RNN117:RNN137 RNN65541:RNN65638 RNN65653:RNN65673 RNN131077:RNN131174 RNN131189:RNN131209 RNN196613:RNN196710 RNN196725:RNN196745 RNN262149:RNN262246 RNN262261:RNN262281 RNN327685:RNN327782 RNN327797:RNN327817 RNN393221:RNN393318 RNN393333:RNN393353 RNN458757:RNN458854 RNN458869:RNN458889 RNN524293:RNN524390 RNN524405:RNN524425 RNN589829:RNN589926 RNN589941:RNN589961 RNN655365:RNN655462 RNN655477:RNN655497 RNN720901:RNN720998 RNN721013:RNN721033 RNN786437:RNN786534 RNN786549:RNN786569 RNN851973:RNN852070 RNN852085:RNN852105 RNN917509:RNN917606 RNN917621:RNN917641 RNN983045:RNN983142 RNN983157:RNN983177 RXJ5:RXJ102 RXJ117:RXJ137 RXJ65541:RXJ65638 RXJ65653:RXJ65673 RXJ131077:RXJ131174 RXJ131189:RXJ131209 RXJ196613:RXJ196710 RXJ196725:RXJ196745 RXJ262149:RXJ262246 RXJ262261:RXJ262281 RXJ327685:RXJ327782 RXJ327797:RXJ327817 RXJ393221:RXJ393318 RXJ393333:RXJ393353 RXJ458757:RXJ458854 RXJ458869:RXJ458889 RXJ524293:RXJ524390 RXJ524405:RXJ524425 RXJ589829:RXJ589926 RXJ589941:RXJ589961 RXJ655365:RXJ655462 RXJ655477:RXJ655497 RXJ720901:RXJ720998 RXJ721013:RXJ721033 RXJ786437:RXJ786534 RXJ786549:RXJ786569 RXJ851973:RXJ852070 RXJ852085:RXJ852105 RXJ917509:RXJ917606 RXJ917621:RXJ917641 RXJ983045:RXJ983142 RXJ983157:RXJ983177 SHF5:SHF102 SHF117:SHF137 SHF65541:SHF65638 SHF65653:SHF65673 SHF131077:SHF131174 SHF131189:SHF131209 SHF196613:SHF196710 SHF196725:SHF196745 SHF262149:SHF262246 SHF262261:SHF262281 SHF327685:SHF327782 SHF327797:SHF327817 SHF393221:SHF393318 SHF393333:SHF393353 SHF458757:SHF458854 SHF458869:SHF458889 SHF524293:SHF524390 SHF524405:SHF524425 SHF589829:SHF589926 SHF589941:SHF589961 SHF655365:SHF655462 SHF655477:SHF655497 SHF720901:SHF720998 SHF721013:SHF721033 SHF786437:SHF786534 SHF786549:SHF786569 SHF851973:SHF852070 SHF852085:SHF852105 SHF917509:SHF917606 SHF917621:SHF917641 SHF983045:SHF983142 SHF983157:SHF983177 SRB5:SRB102 SRB117:SRB137 SRB65541:SRB65638 SRB65653:SRB65673 SRB131077:SRB131174 SRB131189:SRB131209 SRB196613:SRB196710 SRB196725:SRB196745 SRB262149:SRB262246 SRB262261:SRB262281 SRB327685:SRB327782 SRB327797:SRB327817 SRB393221:SRB393318 SRB393333:SRB393353 SRB458757:SRB458854 SRB458869:SRB458889 SRB524293:SRB524390 SRB524405:SRB524425 SRB589829:SRB589926 SRB589941:SRB589961 SRB655365:SRB655462 SRB655477:SRB655497 SRB720901:SRB720998 SRB721013:SRB721033 SRB786437:SRB786534 SRB786549:SRB786569 SRB851973:SRB852070 SRB852085:SRB852105 SRB917509:SRB917606 SRB917621:SRB917641 SRB983045:SRB983142 SRB983157:SRB983177 TAX5:TAX102 TAX117:TAX137 TAX65541:TAX65638 TAX65653:TAX65673 TAX131077:TAX131174 TAX131189:TAX131209 TAX196613:TAX196710 TAX196725:TAX196745 TAX262149:TAX262246 TAX262261:TAX262281 TAX327685:TAX327782 TAX327797:TAX327817 TAX393221:TAX393318 TAX393333:TAX393353 TAX458757:TAX458854 TAX458869:TAX458889 TAX524293:TAX524390 TAX524405:TAX524425 TAX589829:TAX589926 TAX589941:TAX589961 TAX655365:TAX655462 TAX655477:TAX655497 TAX720901:TAX720998 TAX721013:TAX721033 TAX786437:TAX786534 TAX786549:TAX786569 TAX851973:TAX852070 TAX852085:TAX852105 TAX917509:TAX917606 TAX917621:TAX917641 TAX983045:TAX983142 TAX983157:TAX983177 TKT5:TKT102 TKT117:TKT137 TKT65541:TKT65638 TKT65653:TKT65673 TKT131077:TKT131174 TKT131189:TKT131209 TKT196613:TKT196710 TKT196725:TKT196745 TKT262149:TKT262246 TKT262261:TKT262281 TKT327685:TKT327782 TKT327797:TKT327817 TKT393221:TKT393318 TKT393333:TKT393353 TKT458757:TKT458854 TKT458869:TKT458889 TKT524293:TKT524390 TKT524405:TKT524425 TKT589829:TKT589926 TKT589941:TKT589961 TKT655365:TKT655462 TKT655477:TKT655497 TKT720901:TKT720998 TKT721013:TKT721033 TKT786437:TKT786534 TKT786549:TKT786569 TKT851973:TKT852070 TKT852085:TKT852105 TKT917509:TKT917606 TKT917621:TKT917641 TKT983045:TKT983142 TKT983157:TKT983177 TUP5:TUP102 TUP117:TUP137 TUP65541:TUP65638 TUP65653:TUP65673 TUP131077:TUP131174 TUP131189:TUP131209 TUP196613:TUP196710 TUP196725:TUP196745 TUP262149:TUP262246 TUP262261:TUP262281 TUP327685:TUP327782 TUP327797:TUP327817 TUP393221:TUP393318 TUP393333:TUP393353 TUP458757:TUP458854 TUP458869:TUP458889 TUP524293:TUP524390 TUP524405:TUP524425 TUP589829:TUP589926 TUP589941:TUP589961 TUP655365:TUP655462 TUP655477:TUP655497 TUP720901:TUP720998 TUP721013:TUP721033 TUP786437:TUP786534 TUP786549:TUP786569 TUP851973:TUP852070 TUP852085:TUP852105 TUP917509:TUP917606 TUP917621:TUP917641 TUP983045:TUP983142 TUP983157:TUP983177 UEL5:UEL102 UEL117:UEL137 UEL65541:UEL65638 UEL65653:UEL65673 UEL131077:UEL131174 UEL131189:UEL131209 UEL196613:UEL196710 UEL196725:UEL196745 UEL262149:UEL262246 UEL262261:UEL262281 UEL327685:UEL327782 UEL327797:UEL327817 UEL393221:UEL393318 UEL393333:UEL393353 UEL458757:UEL458854 UEL458869:UEL458889 UEL524293:UEL524390 UEL524405:UEL524425 UEL589829:UEL589926 UEL589941:UEL589961 UEL655365:UEL655462 UEL655477:UEL655497 UEL720901:UEL720998 UEL721013:UEL721033 UEL786437:UEL786534 UEL786549:UEL786569 UEL851973:UEL852070 UEL852085:UEL852105 UEL917509:UEL917606 UEL917621:UEL917641 UEL983045:UEL983142 UEL983157:UEL983177 UOH5:UOH102 UOH117:UOH137 UOH65541:UOH65638 UOH65653:UOH65673 UOH131077:UOH131174 UOH131189:UOH131209 UOH196613:UOH196710 UOH196725:UOH196745 UOH262149:UOH262246 UOH262261:UOH262281 UOH327685:UOH327782 UOH327797:UOH327817 UOH393221:UOH393318 UOH393333:UOH393353 UOH458757:UOH458854 UOH458869:UOH458889 UOH524293:UOH524390 UOH524405:UOH524425 UOH589829:UOH589926 UOH589941:UOH589961 UOH655365:UOH655462 UOH655477:UOH655497 UOH720901:UOH720998 UOH721013:UOH721033 UOH786437:UOH786534 UOH786549:UOH786569 UOH851973:UOH852070 UOH852085:UOH852105 UOH917509:UOH917606 UOH917621:UOH917641 UOH983045:UOH983142 UOH983157:UOH983177 UYD5:UYD102 UYD117:UYD137 UYD65541:UYD65638 UYD65653:UYD65673 UYD131077:UYD131174 UYD131189:UYD131209 UYD196613:UYD196710 UYD196725:UYD196745 UYD262149:UYD262246 UYD262261:UYD262281 UYD327685:UYD327782 UYD327797:UYD327817 UYD393221:UYD393318 UYD393333:UYD393353 UYD458757:UYD458854 UYD458869:UYD458889 UYD524293:UYD524390 UYD524405:UYD524425 UYD589829:UYD589926 UYD589941:UYD589961 UYD655365:UYD655462 UYD655477:UYD655497 UYD720901:UYD720998 UYD721013:UYD721033 UYD786437:UYD786534 UYD786549:UYD786569 UYD851973:UYD852070 UYD852085:UYD852105 UYD917509:UYD917606 UYD917621:UYD917641 UYD983045:UYD983142 UYD983157:UYD983177 VHZ5:VHZ102 VHZ117:VHZ137 VHZ65541:VHZ65638 VHZ65653:VHZ65673 VHZ131077:VHZ131174 VHZ131189:VHZ131209 VHZ196613:VHZ196710 VHZ196725:VHZ196745 VHZ262149:VHZ262246 VHZ262261:VHZ262281 VHZ327685:VHZ327782 VHZ327797:VHZ327817 VHZ393221:VHZ393318 VHZ393333:VHZ393353 VHZ458757:VHZ458854 VHZ458869:VHZ458889 VHZ524293:VHZ524390 VHZ524405:VHZ524425 VHZ589829:VHZ589926 VHZ589941:VHZ589961 VHZ655365:VHZ655462 VHZ655477:VHZ655497 VHZ720901:VHZ720998 VHZ721013:VHZ721033 VHZ786437:VHZ786534 VHZ786549:VHZ786569 VHZ851973:VHZ852070 VHZ852085:VHZ852105 VHZ917509:VHZ917606 VHZ917621:VHZ917641 VHZ983045:VHZ983142 VHZ983157:VHZ983177 VRV5:VRV102 VRV117:VRV137 VRV65541:VRV65638 VRV65653:VRV65673 VRV131077:VRV131174 VRV131189:VRV131209 VRV196613:VRV196710 VRV196725:VRV196745 VRV262149:VRV262246 VRV262261:VRV262281 VRV327685:VRV327782 VRV327797:VRV327817 VRV393221:VRV393318 VRV393333:VRV393353 VRV458757:VRV458854 VRV458869:VRV458889 VRV524293:VRV524390 VRV524405:VRV524425 VRV589829:VRV589926 VRV589941:VRV589961 VRV655365:VRV655462 VRV655477:VRV655497 VRV720901:VRV720998 VRV721013:VRV721033 VRV786437:VRV786534 VRV786549:VRV786569 VRV851973:VRV852070 VRV852085:VRV852105 VRV917509:VRV917606 VRV917621:VRV917641 VRV983045:VRV983142 VRV983157:VRV983177 WBR5:WBR102 WBR117:WBR137 WBR65541:WBR65638 WBR65653:WBR65673 WBR131077:WBR131174 WBR131189:WBR131209 WBR196613:WBR196710 WBR196725:WBR196745 WBR262149:WBR262246 WBR262261:WBR262281 WBR327685:WBR327782 WBR327797:WBR327817 WBR393221:WBR393318 WBR393333:WBR393353 WBR458757:WBR458854 WBR458869:WBR458889 WBR524293:WBR524390 WBR524405:WBR524425 WBR589829:WBR589926 WBR589941:WBR589961 WBR655365:WBR655462 WBR655477:WBR655497 WBR720901:WBR720998 WBR721013:WBR721033 WBR786437:WBR786534 WBR786549:WBR786569 WBR851973:WBR852070 WBR852085:WBR852105 WBR917509:WBR917606 WBR917621:WBR917641 WBR983045:WBR983142 WBR983157:WBR983177 WLN5:WLN102 WLN117:WLN137 WLN65541:WLN65638 WLN65653:WLN65673 WLN131077:WLN131174 WLN131189:WLN131209 WLN196613:WLN196710 WLN196725:WLN196745 WLN262149:WLN262246 WLN262261:WLN262281 WLN327685:WLN327782 WLN327797:WLN327817 WLN393221:WLN393318 WLN393333:WLN393353 WLN458757:WLN458854 WLN458869:WLN458889 WLN524293:WLN524390 WLN524405:WLN524425 WLN589829:WLN589926 WLN589941:WLN589961 WLN655365:WLN655462 WLN655477:WLN655497 WLN720901:WLN720998 WLN721013:WLN721033 WLN786437:WLN786534 WLN786549:WLN786569 WLN851973:WLN852070 WLN852085:WLN852105 WLN917509:WLN917606 WLN917621:WLN917641 WLN983045:WLN983142 WLN983157:WLN983177 WVJ5:WVJ102 WVJ117:WVJ137 WVJ65541:WVJ65638 WVJ65653:WVJ65673 WVJ131077:WVJ131174 WVJ131189:WVJ131209 WVJ196613:WVJ196710 WVJ196725:WVJ196745 WVJ262149:WVJ262246 WVJ262261:WVJ262281 WVJ327685:WVJ327782 WVJ327797:WVJ327817 WVJ393221:WVJ393318 WVJ393333:WVJ393353 WVJ458757:WVJ458854 WVJ458869:WVJ458889 WVJ524293:WVJ524390 WVJ524405:WVJ524425 WVJ589829:WVJ589926 WVJ589941:WVJ589961 WVJ655365:WVJ655462 WVJ655477:WVJ655497 WVJ720901:WVJ720998 WVJ721013:WVJ721033 WVJ786437:WVJ786534 WVJ786549:WVJ786569 WVJ851973:WVJ852070 WVJ852085:WVJ852105 WVJ917509:WVJ917606 WVJ917621:WVJ917641 WVJ983045:WVJ983142 WVJ983157:WVJ983177">
      <formula1>OR(B4="",ISNUMBER(B4))</formula1>
    </dataValidation>
  </dataValidations>
  <printOptions horizontalCentered="1"/>
  <pageMargins left="0.432638888888889" right="0.432638888888889" top="0.786805555555556" bottom="0.590277777777778" header="0.393055555555556" footer="0.393055555555556"/>
  <pageSetup paperSize="9" scale="96" fitToHeight="0" orientation="portrait"/>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250"/>
  <sheetViews>
    <sheetView workbookViewId="0">
      <selection activeCell="G4" sqref="G4"/>
    </sheetView>
  </sheetViews>
  <sheetFormatPr defaultColWidth="9" defaultRowHeight="14.25"/>
  <cols>
    <col min="1" max="1" width="3.875" customWidth="1"/>
    <col min="2" max="2" width="66.375" customWidth="1"/>
    <col min="3" max="3" width="9.5" customWidth="1"/>
    <col min="23" max="23" width="12.75" customWidth="1"/>
  </cols>
  <sheetData>
    <row r="1" ht="42.75" customHeight="1" spans="1:12">
      <c r="A1" s="456" t="s">
        <v>15</v>
      </c>
      <c r="B1" s="456"/>
      <c r="C1" s="457" t="s">
        <v>16</v>
      </c>
    </row>
    <row r="2" ht="117" customHeight="1" spans="1:12">
      <c r="B2" s="456"/>
    </row>
    <row r="3" ht="39.75" spans="1:12">
      <c r="B3" s="458" t="s">
        <v>17</v>
      </c>
      <c r="C3" s="458"/>
      <c r="D3" s="459"/>
    </row>
    <row r="4" ht="95.25" customHeight="1" spans="1:12">
      <c r="B4" s="460" t="s">
        <v>18</v>
      </c>
      <c r="C4" s="460"/>
    </row>
    <row r="5" ht="318.75" customHeight="1" spans="1:12">
      <c r="L5" s="461"/>
    </row>
    <row r="6" ht="30" customHeight="1" spans="1:12">
      <c r="B6" s="462" t="s">
        <v>19</v>
      </c>
      <c r="C6" s="462"/>
    </row>
    <row r="7" ht="32.25" customHeight="1" spans="1:12">
      <c r="B7" s="463">
        <v>45241</v>
      </c>
      <c r="C7" s="463"/>
    </row>
    <row r="58" hidden="1"/>
    <row r="59" hidden="1"/>
    <row r="60" hidden="1"/>
    <row r="61" hidden="1"/>
    <row r="62" hidden="1"/>
    <row r="63" hidden="1"/>
    <row r="64" hidden="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sheetData>
  <mergeCells count="5">
    <mergeCell ref="A1:B1"/>
    <mergeCell ref="B3:C3"/>
    <mergeCell ref="B4:C4"/>
    <mergeCell ref="B6:C6"/>
    <mergeCell ref="B7:C7"/>
  </mergeCells>
  <printOptions horizontalCentered="1"/>
  <pageMargins left="0.747916666666667" right="0.747916666666667" top="0.786805555555556" bottom="0.786805555555556" header="0.511805555555556" footer="0.511805555555556"/>
  <pageSetup paperSize="9" fitToWidth="0"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D73"/>
  <sheetViews>
    <sheetView showGridLines="0" showZeros="0" zoomScale="85" zoomScaleNormal="85" topLeftCell="A16" workbookViewId="0">
      <selection activeCell="C73" sqref="C73"/>
    </sheetView>
  </sheetViews>
  <sheetFormatPr defaultColWidth="9.125" defaultRowHeight="14.25" outlineLevelCol="3"/>
  <cols>
    <col min="1" max="1" width="50.625" customWidth="1"/>
    <col min="2" max="3" width="12.625" customWidth="1"/>
    <col min="247" max="247" width="50.625" customWidth="1"/>
    <col min="248" max="258" width="12.625" customWidth="1"/>
    <col min="503" max="503" width="50.625" customWidth="1"/>
    <col min="504" max="514" width="12.625" customWidth="1"/>
    <col min="759" max="759" width="50.625" customWidth="1"/>
    <col min="760" max="770" width="12.625" customWidth="1"/>
    <col min="1015" max="1015" width="50.625" customWidth="1"/>
    <col min="1016" max="1026" width="12.625" customWidth="1"/>
    <col min="1271" max="1271" width="50.625" customWidth="1"/>
    <col min="1272" max="1282" width="12.625" customWidth="1"/>
    <col min="1527" max="1527" width="50.625" customWidth="1"/>
    <col min="1528" max="1538" width="12.625" customWidth="1"/>
    <col min="1783" max="1783" width="50.625" customWidth="1"/>
    <col min="1784" max="1794" width="12.625" customWidth="1"/>
    <col min="2039" max="2039" width="50.625" customWidth="1"/>
    <col min="2040" max="2050" width="12.625" customWidth="1"/>
    <col min="2295" max="2295" width="50.625" customWidth="1"/>
    <col min="2296" max="2306" width="12.625" customWidth="1"/>
    <col min="2551" max="2551" width="50.625" customWidth="1"/>
    <col min="2552" max="2562" width="12.625" customWidth="1"/>
    <col min="2807" max="2807" width="50.625" customWidth="1"/>
    <col min="2808" max="2818" width="12.625" customWidth="1"/>
    <col min="3063" max="3063" width="50.625" customWidth="1"/>
    <col min="3064" max="3074" width="12.625" customWidth="1"/>
    <col min="3319" max="3319" width="50.625" customWidth="1"/>
    <col min="3320" max="3330" width="12.625" customWidth="1"/>
    <col min="3575" max="3575" width="50.625" customWidth="1"/>
    <col min="3576" max="3586" width="12.625" customWidth="1"/>
    <col min="3831" max="3831" width="50.625" customWidth="1"/>
    <col min="3832" max="3842" width="12.625" customWidth="1"/>
    <col min="4087" max="4087" width="50.625" customWidth="1"/>
    <col min="4088" max="4098" width="12.625" customWidth="1"/>
    <col min="4343" max="4343" width="50.625" customWidth="1"/>
    <col min="4344" max="4354" width="12.625" customWidth="1"/>
    <col min="4599" max="4599" width="50.625" customWidth="1"/>
    <col min="4600" max="4610" width="12.625" customWidth="1"/>
    <col min="4855" max="4855" width="50.625" customWidth="1"/>
    <col min="4856" max="4866" width="12.625" customWidth="1"/>
    <col min="5111" max="5111" width="50.625" customWidth="1"/>
    <col min="5112" max="5122" width="12.625" customWidth="1"/>
    <col min="5367" max="5367" width="50.625" customWidth="1"/>
    <col min="5368" max="5378" width="12.625" customWidth="1"/>
    <col min="5623" max="5623" width="50.625" customWidth="1"/>
    <col min="5624" max="5634" width="12.625" customWidth="1"/>
    <col min="5879" max="5879" width="50.625" customWidth="1"/>
    <col min="5880" max="5890" width="12.625" customWidth="1"/>
    <col min="6135" max="6135" width="50.625" customWidth="1"/>
    <col min="6136" max="6146" width="12.625" customWidth="1"/>
    <col min="6391" max="6391" width="50.625" customWidth="1"/>
    <col min="6392" max="6402" width="12.625" customWidth="1"/>
    <col min="6647" max="6647" width="50.625" customWidth="1"/>
    <col min="6648" max="6658" width="12.625" customWidth="1"/>
    <col min="6903" max="6903" width="50.625" customWidth="1"/>
    <col min="6904" max="6914" width="12.625" customWidth="1"/>
    <col min="7159" max="7159" width="50.625" customWidth="1"/>
    <col min="7160" max="7170" width="12.625" customWidth="1"/>
    <col min="7415" max="7415" width="50.625" customWidth="1"/>
    <col min="7416" max="7426" width="12.625" customWidth="1"/>
    <col min="7671" max="7671" width="50.625" customWidth="1"/>
    <col min="7672" max="7682" width="12.625" customWidth="1"/>
    <col min="7927" max="7927" width="50.625" customWidth="1"/>
    <col min="7928" max="7938" width="12.625" customWidth="1"/>
    <col min="8183" max="8183" width="50.625" customWidth="1"/>
    <col min="8184" max="8194" width="12.625" customWidth="1"/>
    <col min="8439" max="8439" width="50.625" customWidth="1"/>
    <col min="8440" max="8450" width="12.625" customWidth="1"/>
    <col min="8695" max="8695" width="50.625" customWidth="1"/>
    <col min="8696" max="8706" width="12.625" customWidth="1"/>
    <col min="8951" max="8951" width="50.625" customWidth="1"/>
    <col min="8952" max="8962" width="12.625" customWidth="1"/>
    <col min="9207" max="9207" width="50.625" customWidth="1"/>
    <col min="9208" max="9218" width="12.625" customWidth="1"/>
    <col min="9463" max="9463" width="50.625" customWidth="1"/>
    <col min="9464" max="9474" width="12.625" customWidth="1"/>
    <col min="9719" max="9719" width="50.625" customWidth="1"/>
    <col min="9720" max="9730" width="12.625" customWidth="1"/>
    <col min="9975" max="9975" width="50.625" customWidth="1"/>
    <col min="9976" max="9986" width="12.625" customWidth="1"/>
    <col min="10231" max="10231" width="50.625" customWidth="1"/>
    <col min="10232" max="10242" width="12.625" customWidth="1"/>
    <col min="10487" max="10487" width="50.625" customWidth="1"/>
    <col min="10488" max="10498" width="12.625" customWidth="1"/>
    <col min="10743" max="10743" width="50.625" customWidth="1"/>
    <col min="10744" max="10754" width="12.625" customWidth="1"/>
    <col min="10999" max="10999" width="50.625" customWidth="1"/>
    <col min="11000" max="11010" width="12.625" customWidth="1"/>
    <col min="11255" max="11255" width="50.625" customWidth="1"/>
    <col min="11256" max="11266" width="12.625" customWidth="1"/>
    <col min="11511" max="11511" width="50.625" customWidth="1"/>
    <col min="11512" max="11522" width="12.625" customWidth="1"/>
    <col min="11767" max="11767" width="50.625" customWidth="1"/>
    <col min="11768" max="11778" width="12.625" customWidth="1"/>
    <col min="12023" max="12023" width="50.625" customWidth="1"/>
    <col min="12024" max="12034" width="12.625" customWidth="1"/>
    <col min="12279" max="12279" width="50.625" customWidth="1"/>
    <col min="12280" max="12290" width="12.625" customWidth="1"/>
    <col min="12535" max="12535" width="50.625" customWidth="1"/>
    <col min="12536" max="12546" width="12.625" customWidth="1"/>
    <col min="12791" max="12791" width="50.625" customWidth="1"/>
    <col min="12792" max="12802" width="12.625" customWidth="1"/>
    <col min="13047" max="13047" width="50.625" customWidth="1"/>
    <col min="13048" max="13058" width="12.625" customWidth="1"/>
    <col min="13303" max="13303" width="50.625" customWidth="1"/>
    <col min="13304" max="13314" width="12.625" customWidth="1"/>
    <col min="13559" max="13559" width="50.625" customWidth="1"/>
    <col min="13560" max="13570" width="12.625" customWidth="1"/>
    <col min="13815" max="13815" width="50.625" customWidth="1"/>
    <col min="13816" max="13826" width="12.625" customWidth="1"/>
    <col min="14071" max="14071" width="50.625" customWidth="1"/>
    <col min="14072" max="14082" width="12.625" customWidth="1"/>
    <col min="14327" max="14327" width="50.625" customWidth="1"/>
    <col min="14328" max="14338" width="12.625" customWidth="1"/>
    <col min="14583" max="14583" width="50.625" customWidth="1"/>
    <col min="14584" max="14594" width="12.625" customWidth="1"/>
    <col min="14839" max="14839" width="50.625" customWidth="1"/>
    <col min="14840" max="14850" width="12.625" customWidth="1"/>
    <col min="15095" max="15095" width="50.625" customWidth="1"/>
    <col min="15096" max="15106" width="12.625" customWidth="1"/>
    <col min="15351" max="15351" width="50.625" customWidth="1"/>
    <col min="15352" max="15362" width="12.625" customWidth="1"/>
    <col min="15607" max="15607" width="50.625" customWidth="1"/>
    <col min="15608" max="15618" width="12.625" customWidth="1"/>
    <col min="15863" max="15863" width="50.625" customWidth="1"/>
    <col min="15864" max="15874" width="12.625" customWidth="1"/>
    <col min="16119" max="16119" width="50.625" customWidth="1"/>
    <col min="16120" max="16130" width="12.625" customWidth="1"/>
  </cols>
  <sheetData>
    <row r="1" ht="39.95" customHeight="1" spans="1:3">
      <c r="A1" s="1" t="s">
        <v>3980</v>
      </c>
      <c r="B1" s="1"/>
      <c r="C1" s="1"/>
    </row>
    <row r="2" ht="17.65" customHeight="1" spans="1:3">
      <c r="A2" s="2" t="s">
        <v>3981</v>
      </c>
      <c r="B2" s="2"/>
      <c r="C2" s="2"/>
    </row>
    <row r="3" ht="17.65" customHeight="1" spans="1:3">
      <c r="A3" s="2" t="s">
        <v>2607</v>
      </c>
      <c r="B3" s="2"/>
      <c r="C3" s="2"/>
    </row>
    <row r="4" ht="17.25" customHeight="1" spans="1:3">
      <c r="A4" s="3" t="s">
        <v>3673</v>
      </c>
      <c r="B4" s="3" t="s">
        <v>128</v>
      </c>
      <c r="C4" s="3" t="s">
        <v>129</v>
      </c>
    </row>
    <row r="5" ht="33.75" customHeight="1" spans="1:3">
      <c r="A5" s="3"/>
      <c r="B5" s="3"/>
      <c r="C5" s="3"/>
    </row>
    <row r="6" ht="17.25" customHeight="1" spans="1:3">
      <c r="A6" s="198" t="s">
        <v>3801</v>
      </c>
      <c r="B6" s="5">
        <v>8933</v>
      </c>
      <c r="C6" s="5">
        <v>8193</v>
      </c>
    </row>
    <row r="7" ht="17.25" customHeight="1" spans="1:3">
      <c r="A7" s="201" t="s">
        <v>3802</v>
      </c>
      <c r="B7" s="5">
        <v>8933</v>
      </c>
      <c r="C7" s="5">
        <v>8193</v>
      </c>
    </row>
    <row r="8" ht="17.25" customHeight="1" spans="1:3">
      <c r="A8" s="198" t="s">
        <v>3803</v>
      </c>
      <c r="B8" s="5">
        <v>135309</v>
      </c>
      <c r="C8" s="5">
        <v>103301</v>
      </c>
    </row>
    <row r="9" ht="17.25" customHeight="1" spans="1:3">
      <c r="A9" s="201" t="s">
        <v>3804</v>
      </c>
      <c r="B9" s="5">
        <v>121280</v>
      </c>
      <c r="C9" s="5">
        <v>96748</v>
      </c>
    </row>
    <row r="10" ht="17.25" customHeight="1" spans="1:3">
      <c r="A10" s="201" t="s">
        <v>3805</v>
      </c>
      <c r="B10" s="5">
        <v>14029</v>
      </c>
      <c r="C10" s="5">
        <v>6553</v>
      </c>
    </row>
    <row r="11" ht="17.25" customHeight="1" spans="1:3">
      <c r="A11" s="198" t="s">
        <v>3806</v>
      </c>
      <c r="B11" s="5">
        <v>0</v>
      </c>
      <c r="C11" s="5">
        <v>0</v>
      </c>
    </row>
    <row r="12" ht="17.25" customHeight="1" spans="1:3">
      <c r="A12" s="202" t="s">
        <v>3807</v>
      </c>
      <c r="B12" s="5">
        <v>0</v>
      </c>
      <c r="C12" s="5">
        <v>0</v>
      </c>
    </row>
    <row r="13" ht="17.25" customHeight="1" spans="1:3">
      <c r="A13" s="198" t="s">
        <v>3809</v>
      </c>
      <c r="B13" s="5">
        <v>4104615</v>
      </c>
      <c r="C13" s="5">
        <v>3554616</v>
      </c>
    </row>
    <row r="14" ht="17.25" customHeight="1" spans="1:3">
      <c r="A14" s="201" t="s">
        <v>3810</v>
      </c>
      <c r="B14" s="5">
        <v>186243</v>
      </c>
      <c r="C14" s="5">
        <v>112326</v>
      </c>
    </row>
    <row r="15" ht="17.25" customHeight="1" spans="1:3">
      <c r="A15" s="201" t="s">
        <v>3811</v>
      </c>
      <c r="B15" s="5">
        <v>3371657</v>
      </c>
      <c r="C15" s="5">
        <v>3064171</v>
      </c>
    </row>
    <row r="16" ht="17.25" customHeight="1" spans="1:3">
      <c r="A16" s="201" t="s">
        <v>3812</v>
      </c>
      <c r="B16" s="5">
        <v>0</v>
      </c>
      <c r="C16" s="5">
        <v>0</v>
      </c>
    </row>
    <row r="17" ht="17.25" customHeight="1" spans="1:3">
      <c r="A17" s="201" t="s">
        <v>3813</v>
      </c>
      <c r="B17" s="5">
        <v>23217</v>
      </c>
      <c r="C17" s="5">
        <v>10360</v>
      </c>
    </row>
    <row r="18" ht="17.25" customHeight="1" spans="1:3">
      <c r="A18" s="201" t="s">
        <v>3814</v>
      </c>
      <c r="B18" s="5">
        <v>39222</v>
      </c>
      <c r="C18" s="5">
        <v>22694</v>
      </c>
    </row>
    <row r="19" ht="17.25" customHeight="1" spans="1:3">
      <c r="A19" s="201" t="s">
        <v>3815</v>
      </c>
      <c r="B19" s="5">
        <v>192568</v>
      </c>
      <c r="C19" s="5">
        <v>156196</v>
      </c>
    </row>
    <row r="20" ht="17.25" customHeight="1" spans="1:3">
      <c r="A20" s="201" t="s">
        <v>3816</v>
      </c>
      <c r="B20" s="5">
        <v>282591</v>
      </c>
      <c r="C20" s="5">
        <v>181347</v>
      </c>
    </row>
    <row r="21" ht="17.1" customHeight="1" spans="1:3">
      <c r="A21" s="4" t="s">
        <v>3982</v>
      </c>
      <c r="B21" s="5">
        <v>9117</v>
      </c>
      <c r="C21" s="5">
        <v>7522</v>
      </c>
    </row>
    <row r="22" ht="17.25" customHeight="1" spans="1:3">
      <c r="A22" s="4" t="s">
        <v>3691</v>
      </c>
      <c r="B22" s="5">
        <v>251170</v>
      </c>
      <c r="C22" s="5">
        <v>171854</v>
      </c>
    </row>
    <row r="23" ht="17.1" customHeight="1" spans="1:3">
      <c r="A23" s="4" t="s">
        <v>3818</v>
      </c>
      <c r="B23" s="192">
        <v>1000</v>
      </c>
      <c r="C23" s="5">
        <v>1000</v>
      </c>
    </row>
    <row r="24" ht="17.25" customHeight="1" spans="1:3">
      <c r="A24" s="4" t="s">
        <v>3819</v>
      </c>
      <c r="B24" s="5">
        <v>172735</v>
      </c>
      <c r="C24" s="5">
        <v>114796</v>
      </c>
    </row>
    <row r="25" ht="17.25" customHeight="1" spans="1:3">
      <c r="A25" s="4" t="s">
        <v>3820</v>
      </c>
      <c r="B25" s="5">
        <v>0</v>
      </c>
      <c r="C25" s="5">
        <v>0</v>
      </c>
    </row>
    <row r="26" ht="17.25" customHeight="1" spans="1:3">
      <c r="A26" s="4" t="s">
        <v>3821</v>
      </c>
      <c r="B26" s="5">
        <v>0</v>
      </c>
      <c r="C26" s="5">
        <v>0</v>
      </c>
    </row>
    <row r="27" ht="17.25" customHeight="1" spans="1:3">
      <c r="A27" s="4" t="s">
        <v>3822</v>
      </c>
      <c r="B27" s="5">
        <v>58407</v>
      </c>
      <c r="C27" s="5">
        <v>54798</v>
      </c>
    </row>
    <row r="28" ht="17.25" customHeight="1" spans="1:3">
      <c r="A28" s="4" t="s">
        <v>3823</v>
      </c>
      <c r="B28" s="5">
        <v>19028</v>
      </c>
      <c r="C28" s="5">
        <v>1260</v>
      </c>
    </row>
    <row r="29" ht="17.25" customHeight="1" spans="1:3">
      <c r="A29" s="4" t="s">
        <v>3693</v>
      </c>
      <c r="B29" s="5">
        <v>140767</v>
      </c>
      <c r="C29" s="5">
        <v>126169</v>
      </c>
    </row>
    <row r="30" ht="17.25" customHeight="1" spans="1:3">
      <c r="A30" s="4" t="s">
        <v>3983</v>
      </c>
      <c r="B30" s="5">
        <v>0</v>
      </c>
      <c r="C30" s="5">
        <v>0</v>
      </c>
    </row>
    <row r="31" ht="17.25" customHeight="1" spans="1:3">
      <c r="A31" s="4" t="s">
        <v>3826</v>
      </c>
      <c r="B31" s="5">
        <v>18365</v>
      </c>
      <c r="C31" s="5">
        <v>3768</v>
      </c>
    </row>
    <row r="32" ht="17.25" customHeight="1" spans="1:3">
      <c r="A32" s="4" t="s">
        <v>3827</v>
      </c>
      <c r="B32" s="5">
        <v>9592</v>
      </c>
      <c r="C32" s="5">
        <v>9592</v>
      </c>
    </row>
    <row r="33" ht="17.25" customHeight="1" spans="1:3">
      <c r="A33" s="4" t="s">
        <v>3830</v>
      </c>
      <c r="B33" s="5">
        <v>112810</v>
      </c>
      <c r="C33" s="5">
        <v>112809</v>
      </c>
    </row>
    <row r="34" ht="17.25" customHeight="1" spans="1:3">
      <c r="A34" s="4" t="s">
        <v>3694</v>
      </c>
      <c r="B34" s="5">
        <v>49332</v>
      </c>
      <c r="C34" s="5">
        <v>22541</v>
      </c>
    </row>
    <row r="35" ht="17.25" customHeight="1" spans="1:3">
      <c r="A35" s="202" t="s">
        <v>3451</v>
      </c>
      <c r="B35" s="5">
        <v>32274</v>
      </c>
      <c r="C35" s="5">
        <v>8461</v>
      </c>
    </row>
    <row r="36" ht="17.25" customHeight="1" spans="1:3">
      <c r="A36" s="4" t="s">
        <v>3984</v>
      </c>
      <c r="B36" s="5">
        <v>32274</v>
      </c>
      <c r="C36" s="5">
        <v>8461</v>
      </c>
    </row>
    <row r="37" ht="17.25" customHeight="1" spans="1:3">
      <c r="A37" s="4" t="s">
        <v>3832</v>
      </c>
      <c r="B37" s="5">
        <v>2704</v>
      </c>
      <c r="C37" s="5">
        <v>1846</v>
      </c>
    </row>
    <row r="38" ht="17.25" customHeight="1" spans="1:3">
      <c r="A38" s="4" t="s">
        <v>3833</v>
      </c>
      <c r="B38" s="5">
        <v>7151</v>
      </c>
      <c r="C38" s="5">
        <v>5031</v>
      </c>
    </row>
    <row r="39" ht="17.25" customHeight="1" spans="1:3">
      <c r="A39" s="4" t="s">
        <v>3834</v>
      </c>
      <c r="B39" s="5">
        <v>7203</v>
      </c>
      <c r="C39" s="5">
        <v>7203</v>
      </c>
    </row>
    <row r="40" ht="17.25" customHeight="1" spans="1:3">
      <c r="A40" s="4" t="s">
        <v>3695</v>
      </c>
      <c r="B40" s="5">
        <v>5543</v>
      </c>
      <c r="C40" s="5">
        <v>3203</v>
      </c>
    </row>
    <row r="41" ht="17.25" customHeight="1" spans="1:3">
      <c r="A41" s="4" t="s">
        <v>3837</v>
      </c>
      <c r="B41" s="5">
        <v>5543</v>
      </c>
      <c r="C41" s="5">
        <v>3203</v>
      </c>
    </row>
    <row r="42" ht="17.25" customHeight="1" spans="1:3">
      <c r="A42" s="4" t="s">
        <v>2568</v>
      </c>
      <c r="B42" s="5">
        <v>691810</v>
      </c>
      <c r="C42" s="5">
        <v>473189</v>
      </c>
    </row>
    <row r="43" ht="17.1" customHeight="1" spans="1:3">
      <c r="A43" s="4" t="s">
        <v>3840</v>
      </c>
      <c r="B43" s="192">
        <v>41996</v>
      </c>
      <c r="C43" s="5">
        <v>13020</v>
      </c>
    </row>
    <row r="44" ht="17.25" customHeight="1" spans="1:3">
      <c r="A44" s="4" t="s">
        <v>3841</v>
      </c>
      <c r="B44" s="5">
        <v>502778</v>
      </c>
      <c r="C44" s="5">
        <v>323287</v>
      </c>
    </row>
    <row r="45" ht="17.25" customHeight="1" spans="1:3">
      <c r="A45" s="4" t="s">
        <v>3839</v>
      </c>
      <c r="B45" s="5">
        <v>147036</v>
      </c>
      <c r="C45" s="5">
        <v>136882</v>
      </c>
    </row>
    <row r="46" ht="17.25" customHeight="1" spans="1:3">
      <c r="A46" s="4" t="s">
        <v>3985</v>
      </c>
      <c r="B46" s="5">
        <v>294</v>
      </c>
      <c r="C46" s="5">
        <v>294</v>
      </c>
    </row>
    <row r="47" ht="17.25" customHeight="1" spans="1:3">
      <c r="A47" s="4" t="s">
        <v>3986</v>
      </c>
      <c r="B47" s="5">
        <v>1809</v>
      </c>
      <c r="C47" s="5">
        <v>1809</v>
      </c>
    </row>
    <row r="48" hidden="1" customHeight="1" spans="1:3">
      <c r="A48" s="4"/>
      <c r="B48" s="6"/>
      <c r="C48" s="6"/>
    </row>
    <row r="49" hidden="1" customHeight="1" spans="1:3">
      <c r="A49" s="4"/>
      <c r="B49" s="6"/>
      <c r="C49" s="6"/>
    </row>
    <row r="50" hidden="1" customHeight="1" spans="1:3">
      <c r="A50" s="4"/>
      <c r="B50" s="6"/>
      <c r="C50" s="6"/>
    </row>
    <row r="51" hidden="1" customHeight="1" spans="1:3">
      <c r="A51" s="4"/>
      <c r="B51" s="6"/>
      <c r="C51" s="6"/>
    </row>
    <row r="52" hidden="1" customHeight="1" spans="1:3">
      <c r="A52" s="4"/>
      <c r="B52" s="6"/>
      <c r="C52" s="6"/>
    </row>
    <row r="53" hidden="1" customHeight="1" spans="1:3">
      <c r="A53" s="4"/>
      <c r="B53" s="6"/>
      <c r="C53" s="6"/>
    </row>
    <row r="54" hidden="1" customHeight="1" spans="1:3">
      <c r="A54" s="4"/>
      <c r="B54" s="6"/>
      <c r="C54" s="6"/>
    </row>
    <row r="55" hidden="1" customHeight="1" spans="1:3">
      <c r="A55" s="4"/>
      <c r="B55" s="6"/>
      <c r="C55" s="6"/>
    </row>
    <row r="56" hidden="1" customHeight="1" spans="1:3">
      <c r="A56" s="4"/>
      <c r="B56" s="6"/>
      <c r="C56" s="6"/>
    </row>
    <row r="57" hidden="1" customHeight="1" spans="1:3">
      <c r="A57" s="4"/>
      <c r="B57" s="6"/>
      <c r="C57" s="6"/>
    </row>
    <row r="58" hidden="1" customHeight="1" spans="1:3">
      <c r="A58" s="4"/>
      <c r="B58" s="6"/>
      <c r="C58" s="6"/>
    </row>
    <row r="59" hidden="1" customHeight="1" spans="1:3">
      <c r="A59" s="4"/>
      <c r="B59" s="6"/>
      <c r="C59" s="6"/>
    </row>
    <row r="60" hidden="1" customHeight="1" spans="1:3">
      <c r="A60" s="4" t="s">
        <v>2675</v>
      </c>
      <c r="B60" s="6"/>
      <c r="C60" s="6"/>
    </row>
    <row r="61" hidden="1" customHeight="1" spans="1:3">
      <c r="A61" s="4"/>
      <c r="B61" s="6"/>
      <c r="C61" s="6"/>
    </row>
    <row r="62" hidden="1" customHeight="1" spans="1:3">
      <c r="A62" s="4"/>
      <c r="B62" s="6"/>
      <c r="C62" s="6"/>
    </row>
    <row r="63" hidden="1" customHeight="1" spans="1:3">
      <c r="A63" s="4"/>
      <c r="B63" s="6"/>
      <c r="C63" s="6"/>
    </row>
    <row r="64" hidden="1" customHeight="1" spans="1:3">
      <c r="A64" s="4"/>
      <c r="B64" s="6"/>
      <c r="C64" s="6"/>
    </row>
    <row r="65" hidden="1" customHeight="1" spans="1:4">
      <c r="A65" s="4"/>
      <c r="B65" s="6"/>
      <c r="C65" s="6"/>
    </row>
    <row r="66" hidden="1" customHeight="1" spans="1:4">
      <c r="A66" s="4"/>
      <c r="B66" s="6"/>
      <c r="C66" s="6"/>
    </row>
    <row r="67" hidden="1" customHeight="1" spans="1:4">
      <c r="A67" s="4"/>
      <c r="B67" s="6"/>
      <c r="C67" s="6"/>
    </row>
    <row r="68" hidden="1" customHeight="1" spans="1:4">
      <c r="A68" s="4"/>
      <c r="B68" s="6"/>
      <c r="C68" s="6"/>
    </row>
    <row r="69" hidden="1" customHeight="1" spans="1:4">
      <c r="A69" s="4"/>
      <c r="B69" s="6"/>
      <c r="C69" s="6"/>
    </row>
    <row r="70" hidden="1" customHeight="1" spans="1:4">
      <c r="A70" s="4"/>
      <c r="B70" s="6"/>
      <c r="C70" s="6"/>
    </row>
    <row r="71" hidden="1" customHeight="1" spans="1:4">
      <c r="A71" s="4"/>
      <c r="B71" s="6"/>
      <c r="C71" s="6"/>
    </row>
    <row r="72" hidden="1" customHeight="1" spans="1:4">
      <c r="A72" s="4"/>
      <c r="B72" s="6"/>
      <c r="C72" s="6"/>
    </row>
    <row r="73" ht="17.25" customHeight="1" spans="1:4">
      <c r="A73" s="3" t="s">
        <v>3987</v>
      </c>
      <c r="B73" s="5">
        <v>5389582</v>
      </c>
      <c r="C73" s="5">
        <v>4465169</v>
      </c>
      <c r="D73" s="200"/>
    </row>
  </sheetData>
  <mergeCells count="6">
    <mergeCell ref="A1:C1"/>
    <mergeCell ref="A2:C2"/>
    <mergeCell ref="A3:C3"/>
    <mergeCell ref="A4:A5"/>
    <mergeCell ref="B4:B5"/>
    <mergeCell ref="C4:C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75"/>
  <sheetViews>
    <sheetView showGridLines="0" showZeros="0" zoomScale="85" zoomScaleNormal="85" topLeftCell="A64" workbookViewId="0">
      <selection activeCell="C6" sqref="C6"/>
    </sheetView>
  </sheetViews>
  <sheetFormatPr defaultColWidth="9.125" defaultRowHeight="14.25"/>
  <cols>
    <col min="1" max="1" width="50.625" customWidth="1"/>
    <col min="2" max="2" width="12.625" customWidth="1"/>
    <col min="3" max="10" width="12.625" hidden="1" customWidth="1"/>
    <col min="11" max="12" width="12.625" customWidth="1"/>
    <col min="254" max="254" width="50.625" customWidth="1"/>
    <col min="255" max="265" width="12.625" customWidth="1"/>
    <col min="510" max="510" width="50.625" customWidth="1"/>
    <col min="511" max="521" width="12.625" customWidth="1"/>
    <col min="766" max="766" width="50.625" customWidth="1"/>
    <col min="767" max="777" width="12.625" customWidth="1"/>
    <col min="1022" max="1022" width="50.625" customWidth="1"/>
    <col min="1023" max="1033" width="12.625" customWidth="1"/>
    <col min="1278" max="1278" width="50.625" customWidth="1"/>
    <col min="1279" max="1289" width="12.625" customWidth="1"/>
    <col min="1534" max="1534" width="50.625" customWidth="1"/>
    <col min="1535" max="1545" width="12.625" customWidth="1"/>
    <col min="1790" max="1790" width="50.625" customWidth="1"/>
    <col min="1791" max="1801" width="12.625" customWidth="1"/>
    <col min="2046" max="2046" width="50.625" customWidth="1"/>
    <col min="2047" max="2057" width="12.625" customWidth="1"/>
    <col min="2302" max="2302" width="50.625" customWidth="1"/>
    <col min="2303" max="2313" width="12.625" customWidth="1"/>
    <col min="2558" max="2558" width="50.625" customWidth="1"/>
    <col min="2559" max="2569" width="12.625" customWidth="1"/>
    <col min="2814" max="2814" width="50.625" customWidth="1"/>
    <col min="2815" max="2825" width="12.625" customWidth="1"/>
    <col min="3070" max="3070" width="50.625" customWidth="1"/>
    <col min="3071" max="3081" width="12.625" customWidth="1"/>
    <col min="3326" max="3326" width="50.625" customWidth="1"/>
    <col min="3327" max="3337" width="12.625" customWidth="1"/>
    <col min="3582" max="3582" width="50.625" customWidth="1"/>
    <col min="3583" max="3593" width="12.625" customWidth="1"/>
    <col min="3838" max="3838" width="50.625" customWidth="1"/>
    <col min="3839" max="3849" width="12.625" customWidth="1"/>
    <col min="4094" max="4094" width="50.625" customWidth="1"/>
    <col min="4095" max="4105" width="12.625" customWidth="1"/>
    <col min="4350" max="4350" width="50.625" customWidth="1"/>
    <col min="4351" max="4361" width="12.625" customWidth="1"/>
    <col min="4606" max="4606" width="50.625" customWidth="1"/>
    <col min="4607" max="4617" width="12.625" customWidth="1"/>
    <col min="4862" max="4862" width="50.625" customWidth="1"/>
    <col min="4863" max="4873" width="12.625" customWidth="1"/>
    <col min="5118" max="5118" width="50.625" customWidth="1"/>
    <col min="5119" max="5129" width="12.625" customWidth="1"/>
    <col min="5374" max="5374" width="50.625" customWidth="1"/>
    <col min="5375" max="5385" width="12.625" customWidth="1"/>
    <col min="5630" max="5630" width="50.625" customWidth="1"/>
    <col min="5631" max="5641" width="12.625" customWidth="1"/>
    <col min="5886" max="5886" width="50.625" customWidth="1"/>
    <col min="5887" max="5897" width="12.625" customWidth="1"/>
    <col min="6142" max="6142" width="50.625" customWidth="1"/>
    <col min="6143" max="6153" width="12.625" customWidth="1"/>
    <col min="6398" max="6398" width="50.625" customWidth="1"/>
    <col min="6399" max="6409" width="12.625" customWidth="1"/>
    <col min="6654" max="6654" width="50.625" customWidth="1"/>
    <col min="6655" max="6665" width="12.625" customWidth="1"/>
    <col min="6910" max="6910" width="50.625" customWidth="1"/>
    <col min="6911" max="6921" width="12.625" customWidth="1"/>
    <col min="7166" max="7166" width="50.625" customWidth="1"/>
    <col min="7167" max="7177" width="12.625" customWidth="1"/>
    <col min="7422" max="7422" width="50.625" customWidth="1"/>
    <col min="7423" max="7433" width="12.625" customWidth="1"/>
    <col min="7678" max="7678" width="50.625" customWidth="1"/>
    <col min="7679" max="7689" width="12.625" customWidth="1"/>
    <col min="7934" max="7934" width="50.625" customWidth="1"/>
    <col min="7935" max="7945" width="12.625" customWidth="1"/>
    <col min="8190" max="8190" width="50.625" customWidth="1"/>
    <col min="8191" max="8201" width="12.625" customWidth="1"/>
    <col min="8446" max="8446" width="50.625" customWidth="1"/>
    <col min="8447" max="8457" width="12.625" customWidth="1"/>
    <col min="8702" max="8702" width="50.625" customWidth="1"/>
    <col min="8703" max="8713" width="12.625" customWidth="1"/>
    <col min="8958" max="8958" width="50.625" customWidth="1"/>
    <col min="8959" max="8969" width="12.625" customWidth="1"/>
    <col min="9214" max="9214" width="50.625" customWidth="1"/>
    <col min="9215" max="9225" width="12.625" customWidth="1"/>
    <col min="9470" max="9470" width="50.625" customWidth="1"/>
    <col min="9471" max="9481" width="12.625" customWidth="1"/>
    <col min="9726" max="9726" width="50.625" customWidth="1"/>
    <col min="9727" max="9737" width="12.625" customWidth="1"/>
    <col min="9982" max="9982" width="50.625" customWidth="1"/>
    <col min="9983" max="9993" width="12.625" customWidth="1"/>
    <col min="10238" max="10238" width="50.625" customWidth="1"/>
    <col min="10239" max="10249" width="12.625" customWidth="1"/>
    <col min="10494" max="10494" width="50.625" customWidth="1"/>
    <col min="10495" max="10505" width="12.625" customWidth="1"/>
    <col min="10750" max="10750" width="50.625" customWidth="1"/>
    <col min="10751" max="10761" width="12.625" customWidth="1"/>
    <col min="11006" max="11006" width="50.625" customWidth="1"/>
    <col min="11007" max="11017" width="12.625" customWidth="1"/>
    <col min="11262" max="11262" width="50.625" customWidth="1"/>
    <col min="11263" max="11273" width="12.625" customWidth="1"/>
    <col min="11518" max="11518" width="50.625" customWidth="1"/>
    <col min="11519" max="11529" width="12.625" customWidth="1"/>
    <col min="11774" max="11774" width="50.625" customWidth="1"/>
    <col min="11775" max="11785" width="12.625" customWidth="1"/>
    <col min="12030" max="12030" width="50.625" customWidth="1"/>
    <col min="12031" max="12041" width="12.625" customWidth="1"/>
    <col min="12286" max="12286" width="50.625" customWidth="1"/>
    <col min="12287" max="12297" width="12.625" customWidth="1"/>
    <col min="12542" max="12542" width="50.625" customWidth="1"/>
    <col min="12543" max="12553" width="12.625" customWidth="1"/>
    <col min="12798" max="12798" width="50.625" customWidth="1"/>
    <col min="12799" max="12809" width="12.625" customWidth="1"/>
    <col min="13054" max="13054" width="50.625" customWidth="1"/>
    <col min="13055" max="13065" width="12.625" customWidth="1"/>
    <col min="13310" max="13310" width="50.625" customWidth="1"/>
    <col min="13311" max="13321" width="12.625" customWidth="1"/>
    <col min="13566" max="13566" width="50.625" customWidth="1"/>
    <col min="13567" max="13577" width="12.625" customWidth="1"/>
    <col min="13822" max="13822" width="50.625" customWidth="1"/>
    <col min="13823" max="13833" width="12.625" customWidth="1"/>
    <col min="14078" max="14078" width="50.625" customWidth="1"/>
    <col min="14079" max="14089" width="12.625" customWidth="1"/>
    <col min="14334" max="14334" width="50.625" customWidth="1"/>
    <col min="14335" max="14345" width="12.625" customWidth="1"/>
    <col min="14590" max="14590" width="50.625" customWidth="1"/>
    <col min="14591" max="14601" width="12.625" customWidth="1"/>
    <col min="14846" max="14846" width="50.625" customWidth="1"/>
    <col min="14847" max="14857" width="12.625" customWidth="1"/>
    <col min="15102" max="15102" width="50.625" customWidth="1"/>
    <col min="15103" max="15113" width="12.625" customWidth="1"/>
    <col min="15358" max="15358" width="50.625" customWidth="1"/>
    <col min="15359" max="15369" width="12.625" customWidth="1"/>
    <col min="15614" max="15614" width="50.625" customWidth="1"/>
    <col min="15615" max="15625" width="12.625" customWidth="1"/>
    <col min="15870" max="15870" width="50.625" customWidth="1"/>
    <col min="15871" max="15881" width="12.625" customWidth="1"/>
    <col min="16126" max="16126" width="50.625" customWidth="1"/>
    <col min="16127" max="16137" width="12.625" customWidth="1"/>
  </cols>
  <sheetData>
    <row r="1" ht="39.95" customHeight="1" spans="1:12">
      <c r="A1" s="1" t="s">
        <v>3988</v>
      </c>
      <c r="B1" s="1"/>
      <c r="C1" s="1"/>
      <c r="D1" s="1"/>
      <c r="E1" s="1"/>
      <c r="F1" s="1"/>
      <c r="G1" s="1"/>
      <c r="H1" s="1"/>
      <c r="I1" s="1"/>
      <c r="J1" s="1"/>
      <c r="K1" s="1"/>
      <c r="L1" s="1"/>
    </row>
    <row r="2" ht="17.65" customHeight="1" spans="1:12">
      <c r="A2" s="2" t="s">
        <v>3981</v>
      </c>
      <c r="B2" s="2"/>
      <c r="C2" s="2"/>
      <c r="D2" s="2"/>
      <c r="E2" s="2"/>
      <c r="F2" s="2"/>
      <c r="G2" s="2"/>
      <c r="H2" s="2"/>
      <c r="I2" s="2"/>
      <c r="J2" s="2"/>
      <c r="K2" s="2"/>
      <c r="L2" s="2"/>
    </row>
    <row r="3" ht="17.65" customHeight="1" spans="1:12">
      <c r="A3" s="2" t="s">
        <v>2607</v>
      </c>
      <c r="B3" s="2"/>
      <c r="C3" s="2"/>
      <c r="D3" s="2"/>
      <c r="E3" s="2"/>
      <c r="F3" s="2"/>
      <c r="G3" s="2"/>
      <c r="H3" s="2"/>
      <c r="I3" s="2"/>
      <c r="J3" s="2"/>
      <c r="K3" s="2"/>
      <c r="L3" s="2"/>
    </row>
    <row r="4" ht="17.25" customHeight="1" spans="1:12">
      <c r="A4" s="3" t="s">
        <v>3673</v>
      </c>
      <c r="B4" s="3" t="s">
        <v>3989</v>
      </c>
      <c r="C4" s="3" t="s">
        <v>3990</v>
      </c>
      <c r="D4" s="3"/>
      <c r="E4" s="3"/>
      <c r="F4" s="3"/>
      <c r="G4" s="3"/>
      <c r="H4" s="3"/>
      <c r="I4" s="3"/>
      <c r="J4" s="3"/>
      <c r="K4" s="3" t="s">
        <v>128</v>
      </c>
      <c r="L4" s="3" t="s">
        <v>129</v>
      </c>
    </row>
    <row r="5" ht="33.75" customHeight="1" spans="1:12">
      <c r="A5" s="3"/>
      <c r="B5" s="3"/>
      <c r="C5" s="3" t="s">
        <v>3991</v>
      </c>
      <c r="D5" s="3" t="s">
        <v>3992</v>
      </c>
      <c r="E5" s="3" t="s">
        <v>3993</v>
      </c>
      <c r="F5" s="85" t="s">
        <v>3994</v>
      </c>
      <c r="G5" s="85" t="s">
        <v>3995</v>
      </c>
      <c r="H5" s="3" t="s">
        <v>3996</v>
      </c>
      <c r="I5" s="3" t="s">
        <v>3997</v>
      </c>
      <c r="J5" s="85" t="s">
        <v>3998</v>
      </c>
      <c r="K5" s="3"/>
      <c r="L5" s="3"/>
    </row>
    <row r="6" ht="17.25" customHeight="1" spans="1:12">
      <c r="A6" s="4" t="s">
        <v>3684</v>
      </c>
      <c r="B6" s="5">
        <v>2800</v>
      </c>
      <c r="C6" s="5">
        <v>-562</v>
      </c>
      <c r="D6" s="5">
        <v>6133</v>
      </c>
      <c r="E6" s="5">
        <v>0</v>
      </c>
      <c r="F6" s="5">
        <v>0</v>
      </c>
      <c r="G6" s="5">
        <v>0</v>
      </c>
      <c r="H6" s="5">
        <v>0</v>
      </c>
      <c r="I6" s="5">
        <v>-6695</v>
      </c>
      <c r="J6" s="192">
        <v>0</v>
      </c>
      <c r="K6" s="193">
        <v>2238</v>
      </c>
      <c r="L6" s="193">
        <v>1887</v>
      </c>
    </row>
    <row r="7" ht="17.25" customHeight="1" spans="1:12">
      <c r="A7" s="194" t="s">
        <v>3848</v>
      </c>
      <c r="B7" s="5">
        <v>2800</v>
      </c>
      <c r="C7" s="5">
        <v>-562</v>
      </c>
      <c r="D7" s="5">
        <v>6133</v>
      </c>
      <c r="E7" s="5">
        <v>0</v>
      </c>
      <c r="F7" s="5">
        <v>0</v>
      </c>
      <c r="G7" s="5">
        <v>0</v>
      </c>
      <c r="H7" s="5">
        <v>0</v>
      </c>
      <c r="I7" s="5">
        <v>-6695</v>
      </c>
      <c r="J7" s="192">
        <v>0</v>
      </c>
      <c r="K7" s="193">
        <v>2238</v>
      </c>
      <c r="L7" s="193">
        <v>1887</v>
      </c>
    </row>
    <row r="8" ht="17.25" customHeight="1" spans="1:12">
      <c r="A8" s="4" t="s">
        <v>3685</v>
      </c>
      <c r="B8" s="5">
        <v>0</v>
      </c>
      <c r="C8" s="5">
        <v>17421</v>
      </c>
      <c r="D8" s="5">
        <v>4544</v>
      </c>
      <c r="E8" s="5">
        <v>0</v>
      </c>
      <c r="F8" s="5">
        <v>19251</v>
      </c>
      <c r="G8" s="5">
        <v>0</v>
      </c>
      <c r="H8" s="5">
        <v>0</v>
      </c>
      <c r="I8" s="5">
        <v>-82374</v>
      </c>
      <c r="J8" s="192">
        <v>76000</v>
      </c>
      <c r="K8" s="193">
        <v>17416</v>
      </c>
      <c r="L8" s="193">
        <v>590</v>
      </c>
    </row>
    <row r="9" ht="17.25" customHeight="1" spans="1:12">
      <c r="A9" s="42" t="s">
        <v>3804</v>
      </c>
      <c r="B9" s="5">
        <v>0</v>
      </c>
      <c r="C9" s="5">
        <v>17421</v>
      </c>
      <c r="D9" s="5">
        <v>4544</v>
      </c>
      <c r="E9" s="5">
        <v>0</v>
      </c>
      <c r="F9" s="5">
        <v>19251</v>
      </c>
      <c r="G9" s="5">
        <v>0</v>
      </c>
      <c r="H9" s="5">
        <v>0</v>
      </c>
      <c r="I9" s="5">
        <v>-82374</v>
      </c>
      <c r="J9" s="192">
        <v>76000</v>
      </c>
      <c r="K9" s="193">
        <v>17416</v>
      </c>
      <c r="L9" s="193">
        <v>590</v>
      </c>
    </row>
    <row r="10" ht="17.25" customHeight="1" spans="1:12">
      <c r="A10" s="42" t="s">
        <v>3805</v>
      </c>
      <c r="B10" s="5">
        <v>0</v>
      </c>
      <c r="C10" s="5">
        <v>0</v>
      </c>
      <c r="D10" s="5">
        <v>0</v>
      </c>
      <c r="E10" s="5">
        <v>0</v>
      </c>
      <c r="F10" s="5">
        <v>0</v>
      </c>
      <c r="G10" s="5">
        <v>0</v>
      </c>
      <c r="H10" s="5">
        <v>0</v>
      </c>
      <c r="I10" s="5">
        <v>0</v>
      </c>
      <c r="J10" s="192">
        <v>0</v>
      </c>
      <c r="K10" s="193">
        <v>0</v>
      </c>
      <c r="L10" s="193">
        <v>0</v>
      </c>
    </row>
    <row r="11" ht="17.25" customHeight="1" spans="1:12">
      <c r="A11" s="4" t="s">
        <v>3688</v>
      </c>
      <c r="B11" s="5">
        <v>0</v>
      </c>
      <c r="C11" s="5">
        <v>0</v>
      </c>
      <c r="D11" s="5">
        <v>0</v>
      </c>
      <c r="E11" s="5">
        <v>0</v>
      </c>
      <c r="F11" s="5">
        <v>0</v>
      </c>
      <c r="G11" s="5">
        <v>0</v>
      </c>
      <c r="H11" s="5">
        <v>0</v>
      </c>
      <c r="I11" s="5">
        <v>0</v>
      </c>
      <c r="J11" s="192">
        <v>0</v>
      </c>
      <c r="K11" s="193">
        <v>0</v>
      </c>
      <c r="L11" s="193">
        <v>0</v>
      </c>
    </row>
    <row r="12" ht="17.25" customHeight="1" spans="1:12">
      <c r="A12" s="42" t="s">
        <v>3999</v>
      </c>
      <c r="B12" s="5">
        <v>0</v>
      </c>
      <c r="C12" s="5">
        <v>0</v>
      </c>
      <c r="D12" s="5">
        <v>0</v>
      </c>
      <c r="E12" s="5">
        <v>0</v>
      </c>
      <c r="F12" s="5">
        <v>0</v>
      </c>
      <c r="G12" s="5">
        <v>0</v>
      </c>
      <c r="H12" s="5">
        <v>0</v>
      </c>
      <c r="I12" s="5">
        <v>0</v>
      </c>
      <c r="J12" s="192">
        <v>0</v>
      </c>
      <c r="K12" s="193">
        <v>0</v>
      </c>
      <c r="L12" s="193">
        <v>0</v>
      </c>
    </row>
    <row r="13" ht="17.25" customHeight="1" spans="1:12">
      <c r="A13" s="4" t="s">
        <v>3690</v>
      </c>
      <c r="B13" s="5">
        <v>9373</v>
      </c>
      <c r="C13" s="5">
        <v>221677</v>
      </c>
      <c r="D13" s="5">
        <v>0</v>
      </c>
      <c r="E13" s="5">
        <v>217500</v>
      </c>
      <c r="F13" s="5">
        <v>215528</v>
      </c>
      <c r="G13" s="5">
        <v>-63878</v>
      </c>
      <c r="H13" s="5">
        <v>0</v>
      </c>
      <c r="I13" s="5">
        <v>-177662</v>
      </c>
      <c r="J13" s="192">
        <v>30189</v>
      </c>
      <c r="K13" s="193">
        <v>69005</v>
      </c>
      <c r="L13" s="193">
        <v>6344</v>
      </c>
    </row>
    <row r="14" ht="17.25" customHeight="1" spans="1:12">
      <c r="A14" s="43" t="s">
        <v>3810</v>
      </c>
      <c r="B14" s="5">
        <v>1764</v>
      </c>
      <c r="C14" s="5">
        <v>220</v>
      </c>
      <c r="D14" s="5">
        <v>0</v>
      </c>
      <c r="E14" s="5">
        <v>0</v>
      </c>
      <c r="F14" s="5">
        <v>2576</v>
      </c>
      <c r="G14" s="5">
        <v>-2464</v>
      </c>
      <c r="H14" s="5">
        <v>0</v>
      </c>
      <c r="I14" s="5">
        <v>0</v>
      </c>
      <c r="J14" s="192">
        <v>108</v>
      </c>
      <c r="K14" s="193">
        <v>1984</v>
      </c>
      <c r="L14" s="193">
        <v>1494</v>
      </c>
    </row>
    <row r="15" ht="17.25" customHeight="1" spans="1:12">
      <c r="A15" s="43" t="s">
        <v>3811</v>
      </c>
      <c r="B15" s="5">
        <v>1079</v>
      </c>
      <c r="C15" s="5">
        <v>222938</v>
      </c>
      <c r="D15" s="5">
        <v>0</v>
      </c>
      <c r="E15" s="5">
        <v>217500</v>
      </c>
      <c r="F15" s="5">
        <v>173653</v>
      </c>
      <c r="G15" s="5">
        <v>-56583</v>
      </c>
      <c r="H15" s="5">
        <v>0</v>
      </c>
      <c r="I15" s="5">
        <v>0</v>
      </c>
      <c r="J15" s="192">
        <v>-111632</v>
      </c>
      <c r="K15" s="193">
        <v>62017</v>
      </c>
      <c r="L15" s="193">
        <v>0</v>
      </c>
    </row>
    <row r="16" ht="17.25" customHeight="1" spans="1:12">
      <c r="A16" s="42" t="s">
        <v>3812</v>
      </c>
      <c r="B16" s="5">
        <v>0</v>
      </c>
      <c r="C16" s="5">
        <v>0</v>
      </c>
      <c r="D16" s="5">
        <v>0</v>
      </c>
      <c r="E16" s="5">
        <v>0</v>
      </c>
      <c r="F16" s="5">
        <v>0</v>
      </c>
      <c r="G16" s="5">
        <v>0</v>
      </c>
      <c r="H16" s="5">
        <v>0</v>
      </c>
      <c r="I16" s="5">
        <v>0</v>
      </c>
      <c r="J16" s="192">
        <v>0</v>
      </c>
      <c r="K16" s="193">
        <v>0</v>
      </c>
      <c r="L16" s="193">
        <v>0</v>
      </c>
    </row>
    <row r="17" ht="17.25" customHeight="1" spans="1:12">
      <c r="A17" s="42" t="s">
        <v>3813</v>
      </c>
      <c r="B17" s="5">
        <v>0</v>
      </c>
      <c r="C17" s="5">
        <v>0</v>
      </c>
      <c r="D17" s="5">
        <v>0</v>
      </c>
      <c r="E17" s="5">
        <v>0</v>
      </c>
      <c r="F17" s="5">
        <v>410</v>
      </c>
      <c r="G17" s="5">
        <v>0</v>
      </c>
      <c r="H17" s="5">
        <v>0</v>
      </c>
      <c r="I17" s="5">
        <v>0</v>
      </c>
      <c r="J17" s="192">
        <v>-410</v>
      </c>
      <c r="K17" s="193">
        <v>0</v>
      </c>
      <c r="L17" s="193">
        <v>0</v>
      </c>
    </row>
    <row r="18" ht="17.25" customHeight="1" spans="1:12">
      <c r="A18" s="42" t="s">
        <v>3814</v>
      </c>
      <c r="B18" s="5">
        <v>0</v>
      </c>
      <c r="C18" s="5">
        <v>131</v>
      </c>
      <c r="D18" s="5">
        <v>0</v>
      </c>
      <c r="E18" s="5">
        <v>0</v>
      </c>
      <c r="F18" s="5">
        <v>13072</v>
      </c>
      <c r="G18" s="5">
        <v>-7393</v>
      </c>
      <c r="H18" s="5">
        <v>0</v>
      </c>
      <c r="I18" s="5">
        <v>-10785</v>
      </c>
      <c r="J18" s="192">
        <v>5237</v>
      </c>
      <c r="K18" s="193">
        <v>131</v>
      </c>
      <c r="L18" s="193">
        <v>0</v>
      </c>
    </row>
    <row r="19" ht="17.25" customHeight="1" spans="1:12">
      <c r="A19" s="43" t="s">
        <v>3815</v>
      </c>
      <c r="B19" s="5">
        <v>6530</v>
      </c>
      <c r="C19" s="5">
        <v>-1612</v>
      </c>
      <c r="D19" s="5">
        <v>0</v>
      </c>
      <c r="E19" s="5">
        <v>0</v>
      </c>
      <c r="F19" s="5">
        <v>25817</v>
      </c>
      <c r="G19" s="5">
        <v>2562</v>
      </c>
      <c r="H19" s="5">
        <v>0</v>
      </c>
      <c r="I19" s="5">
        <v>-166877</v>
      </c>
      <c r="J19" s="192">
        <v>136886</v>
      </c>
      <c r="K19" s="193">
        <v>4873</v>
      </c>
      <c r="L19" s="193">
        <v>4850</v>
      </c>
    </row>
    <row r="20" ht="17.25" customHeight="1" spans="1:12">
      <c r="A20" s="42" t="s">
        <v>3816</v>
      </c>
      <c r="B20" s="5">
        <v>0</v>
      </c>
      <c r="C20" s="5">
        <v>0</v>
      </c>
      <c r="D20" s="5">
        <v>0</v>
      </c>
      <c r="E20" s="5">
        <v>0</v>
      </c>
      <c r="F20" s="5">
        <v>0</v>
      </c>
      <c r="G20" s="5">
        <v>0</v>
      </c>
      <c r="H20" s="5">
        <v>0</v>
      </c>
      <c r="I20" s="5">
        <v>0</v>
      </c>
      <c r="J20" s="192">
        <v>0</v>
      </c>
      <c r="K20" s="193">
        <v>0</v>
      </c>
      <c r="L20" s="193">
        <v>0</v>
      </c>
    </row>
    <row r="21" ht="16.9" customHeight="1" spans="1:12">
      <c r="A21" s="43" t="s">
        <v>4000</v>
      </c>
      <c r="B21" s="5">
        <v>0</v>
      </c>
      <c r="C21" s="5">
        <v>0</v>
      </c>
      <c r="D21" s="5">
        <v>0</v>
      </c>
      <c r="E21" s="5">
        <v>0</v>
      </c>
      <c r="F21" s="5">
        <v>0</v>
      </c>
      <c r="G21" s="5">
        <v>0</v>
      </c>
      <c r="H21" s="5">
        <v>0</v>
      </c>
      <c r="I21" s="5">
        <v>0</v>
      </c>
      <c r="J21" s="192">
        <v>0</v>
      </c>
      <c r="K21" s="193">
        <v>0</v>
      </c>
      <c r="L21" s="193">
        <v>0</v>
      </c>
    </row>
    <row r="22" ht="17.25" customHeight="1" spans="1:12">
      <c r="A22" s="4" t="s">
        <v>3691</v>
      </c>
      <c r="B22" s="5">
        <v>5663</v>
      </c>
      <c r="C22" s="5">
        <v>71136</v>
      </c>
      <c r="D22" s="5">
        <v>33995</v>
      </c>
      <c r="E22" s="5">
        <v>0</v>
      </c>
      <c r="F22" s="5">
        <v>46048</v>
      </c>
      <c r="G22" s="5">
        <v>26418</v>
      </c>
      <c r="H22" s="5">
        <v>0</v>
      </c>
      <c r="I22" s="5">
        <v>-143665</v>
      </c>
      <c r="J22" s="192">
        <v>108340</v>
      </c>
      <c r="K22" s="193">
        <v>76799</v>
      </c>
      <c r="L22" s="193">
        <v>21173</v>
      </c>
    </row>
    <row r="23" ht="16.9" customHeight="1" spans="1:12">
      <c r="A23" s="195" t="s">
        <v>3818</v>
      </c>
      <c r="B23" s="5">
        <v>0</v>
      </c>
      <c r="C23" s="5">
        <v>0</v>
      </c>
      <c r="D23" s="5">
        <v>0</v>
      </c>
      <c r="E23" s="5">
        <v>0</v>
      </c>
      <c r="F23" s="5">
        <v>0</v>
      </c>
      <c r="G23" s="5">
        <v>0</v>
      </c>
      <c r="H23" s="5">
        <v>0</v>
      </c>
      <c r="I23" s="5">
        <v>0</v>
      </c>
      <c r="J23" s="192">
        <v>0</v>
      </c>
      <c r="K23" s="196">
        <v>0</v>
      </c>
      <c r="L23" s="193">
        <v>0</v>
      </c>
    </row>
    <row r="24" ht="17.25" customHeight="1" spans="1:12">
      <c r="A24" s="43" t="s">
        <v>3819</v>
      </c>
      <c r="B24" s="5">
        <v>5663</v>
      </c>
      <c r="C24" s="5">
        <v>33933</v>
      </c>
      <c r="D24" s="5">
        <v>33995</v>
      </c>
      <c r="E24" s="5">
        <v>0</v>
      </c>
      <c r="F24" s="5">
        <v>19470</v>
      </c>
      <c r="G24" s="5">
        <v>9007</v>
      </c>
      <c r="H24" s="5">
        <v>0</v>
      </c>
      <c r="I24" s="5">
        <v>-105653</v>
      </c>
      <c r="J24" s="192">
        <v>77114</v>
      </c>
      <c r="K24" s="193">
        <v>39596</v>
      </c>
      <c r="L24" s="193">
        <v>1882</v>
      </c>
    </row>
    <row r="25" ht="17.25" customHeight="1" spans="1:12">
      <c r="A25" s="195" t="s">
        <v>3820</v>
      </c>
      <c r="B25" s="5">
        <v>0</v>
      </c>
      <c r="C25" s="5">
        <v>0</v>
      </c>
      <c r="D25" s="5">
        <v>0</v>
      </c>
      <c r="E25" s="5">
        <v>0</v>
      </c>
      <c r="F25" s="5">
        <v>0</v>
      </c>
      <c r="G25" s="5">
        <v>0</v>
      </c>
      <c r="H25" s="5">
        <v>0</v>
      </c>
      <c r="I25" s="5">
        <v>0</v>
      </c>
      <c r="J25" s="192">
        <v>0</v>
      </c>
      <c r="K25" s="193">
        <v>0</v>
      </c>
      <c r="L25" s="193">
        <v>0</v>
      </c>
    </row>
    <row r="26" ht="17.25" customHeight="1" spans="1:12">
      <c r="A26" s="42" t="s">
        <v>3821</v>
      </c>
      <c r="B26" s="5">
        <v>0</v>
      </c>
      <c r="C26" s="5">
        <v>0</v>
      </c>
      <c r="D26" s="5">
        <v>0</v>
      </c>
      <c r="E26" s="5">
        <v>0</v>
      </c>
      <c r="F26" s="5">
        <v>0</v>
      </c>
      <c r="G26" s="5">
        <v>0</v>
      </c>
      <c r="H26" s="5">
        <v>0</v>
      </c>
      <c r="I26" s="5">
        <v>0</v>
      </c>
      <c r="J26" s="192">
        <v>0</v>
      </c>
      <c r="K26" s="193">
        <v>0</v>
      </c>
      <c r="L26" s="193">
        <v>0</v>
      </c>
    </row>
    <row r="27" ht="17.25" customHeight="1" spans="1:12">
      <c r="A27" s="43" t="s">
        <v>3822</v>
      </c>
      <c r="B27" s="5">
        <v>0</v>
      </c>
      <c r="C27" s="5">
        <v>20216</v>
      </c>
      <c r="D27" s="5">
        <v>0</v>
      </c>
      <c r="E27" s="5">
        <v>0</v>
      </c>
      <c r="F27" s="5">
        <v>26578</v>
      </c>
      <c r="G27" s="5">
        <v>424</v>
      </c>
      <c r="H27" s="5">
        <v>0</v>
      </c>
      <c r="I27" s="5">
        <v>-38012</v>
      </c>
      <c r="J27" s="192">
        <v>31226</v>
      </c>
      <c r="K27" s="193">
        <v>20216</v>
      </c>
      <c r="L27" s="193">
        <v>19291</v>
      </c>
    </row>
    <row r="28" ht="17.25" customHeight="1" spans="1:12">
      <c r="A28" s="195" t="s">
        <v>3823</v>
      </c>
      <c r="B28" s="5">
        <v>0</v>
      </c>
      <c r="C28" s="5">
        <v>16987</v>
      </c>
      <c r="D28" s="5">
        <v>0</v>
      </c>
      <c r="E28" s="5">
        <v>0</v>
      </c>
      <c r="F28" s="5">
        <v>0</v>
      </c>
      <c r="G28" s="5">
        <v>16987</v>
      </c>
      <c r="H28" s="5">
        <v>0</v>
      </c>
      <c r="I28" s="5">
        <v>0</v>
      </c>
      <c r="J28" s="192">
        <v>0</v>
      </c>
      <c r="K28" s="193">
        <v>16987</v>
      </c>
      <c r="L28" s="193">
        <v>0</v>
      </c>
    </row>
    <row r="29" ht="17.25" customHeight="1" spans="1:12">
      <c r="A29" s="4" t="s">
        <v>3693</v>
      </c>
      <c r="B29" s="5">
        <v>59000</v>
      </c>
      <c r="C29" s="5">
        <v>64679</v>
      </c>
      <c r="D29" s="5">
        <v>64401</v>
      </c>
      <c r="E29" s="5">
        <v>0</v>
      </c>
      <c r="F29" s="5">
        <v>2513</v>
      </c>
      <c r="G29" s="5">
        <v>-38</v>
      </c>
      <c r="H29" s="5">
        <v>0</v>
      </c>
      <c r="I29" s="5">
        <v>0</v>
      </c>
      <c r="J29" s="192">
        <v>-2197</v>
      </c>
      <c r="K29" s="193">
        <v>123679</v>
      </c>
      <c r="L29" s="193">
        <v>123401</v>
      </c>
    </row>
    <row r="30" ht="17.25" customHeight="1" spans="1:12">
      <c r="A30" s="42" t="s">
        <v>3825</v>
      </c>
      <c r="B30" s="5">
        <v>0</v>
      </c>
      <c r="C30" s="5">
        <v>0</v>
      </c>
      <c r="D30" s="5">
        <v>0</v>
      </c>
      <c r="E30" s="5">
        <v>0</v>
      </c>
      <c r="F30" s="5">
        <v>0</v>
      </c>
      <c r="G30" s="5">
        <v>0</v>
      </c>
      <c r="H30" s="5">
        <v>0</v>
      </c>
      <c r="I30" s="5">
        <v>0</v>
      </c>
      <c r="J30" s="192">
        <v>0</v>
      </c>
      <c r="K30" s="193">
        <v>0</v>
      </c>
      <c r="L30" s="193">
        <v>0</v>
      </c>
    </row>
    <row r="31" ht="17.25" customHeight="1" spans="1:12">
      <c r="A31" s="43" t="s">
        <v>3826</v>
      </c>
      <c r="B31" s="5">
        <v>1000</v>
      </c>
      <c r="C31" s="5">
        <v>277</v>
      </c>
      <c r="D31" s="5">
        <v>0</v>
      </c>
      <c r="E31" s="5">
        <v>0</v>
      </c>
      <c r="F31" s="5">
        <v>453</v>
      </c>
      <c r="G31" s="5">
        <v>-38</v>
      </c>
      <c r="H31" s="5">
        <v>0</v>
      </c>
      <c r="I31" s="5">
        <v>0</v>
      </c>
      <c r="J31" s="192">
        <v>-138</v>
      </c>
      <c r="K31" s="193">
        <v>1277</v>
      </c>
      <c r="L31" s="193">
        <v>1000</v>
      </c>
    </row>
    <row r="32" ht="17.25" customHeight="1" spans="1:12">
      <c r="A32" s="43" t="s">
        <v>3827</v>
      </c>
      <c r="B32" s="5">
        <v>0</v>
      </c>
      <c r="C32" s="5">
        <v>9592</v>
      </c>
      <c r="D32" s="5">
        <v>9592</v>
      </c>
      <c r="E32" s="5">
        <v>0</v>
      </c>
      <c r="F32" s="5">
        <v>0</v>
      </c>
      <c r="G32" s="5">
        <v>0</v>
      </c>
      <c r="H32" s="5">
        <v>0</v>
      </c>
      <c r="I32" s="5">
        <v>0</v>
      </c>
      <c r="J32" s="192">
        <v>0</v>
      </c>
      <c r="K32" s="193">
        <v>9592</v>
      </c>
      <c r="L32" s="193">
        <v>9592</v>
      </c>
    </row>
    <row r="33" ht="17.25" customHeight="1" spans="1:12">
      <c r="A33" s="43" t="s">
        <v>3830</v>
      </c>
      <c r="B33" s="5">
        <v>58000</v>
      </c>
      <c r="C33" s="5">
        <v>54810</v>
      </c>
      <c r="D33" s="5">
        <v>54809</v>
      </c>
      <c r="E33" s="5">
        <v>0</v>
      </c>
      <c r="F33" s="5">
        <v>2060</v>
      </c>
      <c r="G33" s="5">
        <v>0</v>
      </c>
      <c r="H33" s="5">
        <v>0</v>
      </c>
      <c r="I33" s="5">
        <v>0</v>
      </c>
      <c r="J33" s="192">
        <v>-2059</v>
      </c>
      <c r="K33" s="193">
        <v>112810</v>
      </c>
      <c r="L33" s="193">
        <v>112809</v>
      </c>
    </row>
    <row r="34" ht="17.25" customHeight="1" spans="1:12">
      <c r="A34" s="4" t="s">
        <v>3694</v>
      </c>
      <c r="B34" s="5">
        <v>13155</v>
      </c>
      <c r="C34" s="5">
        <v>20471</v>
      </c>
      <c r="D34" s="5">
        <v>21113</v>
      </c>
      <c r="E34" s="5">
        <v>0</v>
      </c>
      <c r="F34" s="5">
        <v>2043</v>
      </c>
      <c r="G34" s="5">
        <v>-5824</v>
      </c>
      <c r="H34" s="5">
        <v>0</v>
      </c>
      <c r="I34" s="5">
        <v>-6880</v>
      </c>
      <c r="J34" s="192">
        <v>10019</v>
      </c>
      <c r="K34" s="193">
        <v>33626</v>
      </c>
      <c r="L34" s="193">
        <v>11767</v>
      </c>
    </row>
    <row r="35" ht="17.25" customHeight="1" spans="1:12">
      <c r="A35" s="43" t="s">
        <v>3451</v>
      </c>
      <c r="B35" s="5">
        <v>0</v>
      </c>
      <c r="C35" s="5">
        <v>26151</v>
      </c>
      <c r="D35" s="5">
        <v>21113</v>
      </c>
      <c r="E35" s="5">
        <v>0</v>
      </c>
      <c r="F35" s="5">
        <v>1688</v>
      </c>
      <c r="G35" s="5">
        <v>-27</v>
      </c>
      <c r="H35" s="5">
        <v>0</v>
      </c>
      <c r="I35" s="5">
        <v>-5835</v>
      </c>
      <c r="J35" s="192">
        <v>9212</v>
      </c>
      <c r="K35" s="193">
        <v>26151</v>
      </c>
      <c r="L35" s="193">
        <v>4337</v>
      </c>
    </row>
    <row r="36" ht="17.25" customHeight="1" spans="1:12">
      <c r="A36" s="194" t="s">
        <v>3942</v>
      </c>
      <c r="B36" s="5">
        <v>0</v>
      </c>
      <c r="C36" s="5">
        <v>26151</v>
      </c>
      <c r="D36" s="5">
        <v>21113</v>
      </c>
      <c r="E36" s="5">
        <v>0</v>
      </c>
      <c r="F36" s="5">
        <v>1688</v>
      </c>
      <c r="G36" s="5">
        <v>-27</v>
      </c>
      <c r="H36" s="5">
        <v>0</v>
      </c>
      <c r="I36" s="5">
        <v>-5835</v>
      </c>
      <c r="J36" s="192">
        <v>9212</v>
      </c>
      <c r="K36" s="193">
        <v>26151</v>
      </c>
      <c r="L36" s="193">
        <v>4337</v>
      </c>
    </row>
    <row r="37" ht="17.25" customHeight="1" spans="1:12">
      <c r="A37" s="43" t="s">
        <v>3832</v>
      </c>
      <c r="B37" s="5">
        <v>80</v>
      </c>
      <c r="C37" s="5">
        <v>67</v>
      </c>
      <c r="D37" s="5">
        <v>0</v>
      </c>
      <c r="E37" s="5">
        <v>0</v>
      </c>
      <c r="F37" s="5">
        <v>63</v>
      </c>
      <c r="G37" s="5">
        <v>5</v>
      </c>
      <c r="H37" s="5">
        <v>0</v>
      </c>
      <c r="I37" s="5">
        <v>-720</v>
      </c>
      <c r="J37" s="192">
        <v>719</v>
      </c>
      <c r="K37" s="193">
        <v>147</v>
      </c>
      <c r="L37" s="193">
        <v>110</v>
      </c>
    </row>
    <row r="38" ht="17.25" customHeight="1" spans="1:12">
      <c r="A38" s="43" t="s">
        <v>3833</v>
      </c>
      <c r="B38" s="5">
        <v>75</v>
      </c>
      <c r="C38" s="5">
        <v>50</v>
      </c>
      <c r="D38" s="5">
        <v>0</v>
      </c>
      <c r="E38" s="5">
        <v>0</v>
      </c>
      <c r="F38" s="5">
        <v>292</v>
      </c>
      <c r="G38" s="5">
        <v>-5</v>
      </c>
      <c r="H38" s="5">
        <v>0</v>
      </c>
      <c r="I38" s="5">
        <v>-325</v>
      </c>
      <c r="J38" s="192">
        <v>88</v>
      </c>
      <c r="K38" s="193">
        <v>125</v>
      </c>
      <c r="L38" s="193">
        <v>117</v>
      </c>
    </row>
    <row r="39" ht="17.25" customHeight="1" spans="1:12">
      <c r="A39" s="43" t="s">
        <v>3834</v>
      </c>
      <c r="B39" s="5">
        <v>13000</v>
      </c>
      <c r="C39" s="5">
        <v>-5797</v>
      </c>
      <c r="D39" s="5">
        <v>0</v>
      </c>
      <c r="E39" s="5">
        <v>0</v>
      </c>
      <c r="F39" s="5">
        <v>0</v>
      </c>
      <c r="G39" s="5">
        <v>-5797</v>
      </c>
      <c r="H39" s="5">
        <v>0</v>
      </c>
      <c r="I39" s="5">
        <v>0</v>
      </c>
      <c r="J39" s="192">
        <v>0</v>
      </c>
      <c r="K39" s="193">
        <v>7203</v>
      </c>
      <c r="L39" s="193">
        <v>7203</v>
      </c>
    </row>
    <row r="40" ht="17.25" customHeight="1" spans="1:12">
      <c r="A40" s="4" t="s">
        <v>3695</v>
      </c>
      <c r="B40" s="5">
        <v>0</v>
      </c>
      <c r="C40" s="5">
        <v>0</v>
      </c>
      <c r="D40" s="5">
        <v>1050</v>
      </c>
      <c r="E40" s="5">
        <v>0</v>
      </c>
      <c r="F40" s="5">
        <v>0</v>
      </c>
      <c r="G40" s="5">
        <v>0</v>
      </c>
      <c r="H40" s="5">
        <v>0</v>
      </c>
      <c r="I40" s="5">
        <v>-4050</v>
      </c>
      <c r="J40" s="192">
        <v>3000</v>
      </c>
      <c r="K40" s="193">
        <v>0</v>
      </c>
      <c r="L40" s="193">
        <v>0</v>
      </c>
    </row>
    <row r="41" ht="17.25" customHeight="1" spans="1:12">
      <c r="A41" s="42" t="s">
        <v>3837</v>
      </c>
      <c r="B41" s="5">
        <v>0</v>
      </c>
      <c r="C41" s="5">
        <v>0</v>
      </c>
      <c r="D41" s="5">
        <v>1050</v>
      </c>
      <c r="E41" s="5">
        <v>0</v>
      </c>
      <c r="F41" s="5">
        <v>0</v>
      </c>
      <c r="G41" s="5">
        <v>0</v>
      </c>
      <c r="H41" s="5">
        <v>0</v>
      </c>
      <c r="I41" s="5">
        <v>-4050</v>
      </c>
      <c r="J41" s="192">
        <v>3000</v>
      </c>
      <c r="K41" s="193">
        <v>0</v>
      </c>
      <c r="L41" s="193">
        <v>0</v>
      </c>
    </row>
    <row r="42" ht="17.25" customHeight="1" spans="1:12">
      <c r="A42" s="4" t="s">
        <v>2568</v>
      </c>
      <c r="B42" s="5">
        <v>318854</v>
      </c>
      <c r="C42" s="5">
        <v>-79785</v>
      </c>
      <c r="D42" s="5">
        <v>112286</v>
      </c>
      <c r="E42" s="5">
        <v>0</v>
      </c>
      <c r="F42" s="5">
        <v>138579</v>
      </c>
      <c r="G42" s="5">
        <v>-55082</v>
      </c>
      <c r="H42" s="5">
        <v>6912</v>
      </c>
      <c r="I42" s="5">
        <v>-330269</v>
      </c>
      <c r="J42" s="192">
        <v>47789</v>
      </c>
      <c r="K42" s="193">
        <v>239007</v>
      </c>
      <c r="L42" s="193">
        <v>179671</v>
      </c>
    </row>
    <row r="43" ht="16.9" customHeight="1" spans="1:12">
      <c r="A43" s="43" t="s">
        <v>3840</v>
      </c>
      <c r="B43" s="5">
        <v>0</v>
      </c>
      <c r="C43" s="5">
        <v>37557</v>
      </c>
      <c r="D43" s="5">
        <v>3003</v>
      </c>
      <c r="E43" s="5">
        <v>0</v>
      </c>
      <c r="F43" s="5">
        <v>0</v>
      </c>
      <c r="G43" s="5">
        <v>37688</v>
      </c>
      <c r="H43" s="5">
        <v>0</v>
      </c>
      <c r="I43" s="5">
        <v>-2757</v>
      </c>
      <c r="J43" s="192">
        <v>-377</v>
      </c>
      <c r="K43" s="196">
        <v>37557</v>
      </c>
      <c r="L43" s="193">
        <v>10693</v>
      </c>
    </row>
    <row r="44" ht="17.25" customHeight="1" spans="1:12">
      <c r="A44" s="197" t="s">
        <v>3841</v>
      </c>
      <c r="B44" s="5">
        <v>35854</v>
      </c>
      <c r="C44" s="5">
        <v>34865</v>
      </c>
      <c r="D44" s="5">
        <v>109283</v>
      </c>
      <c r="E44" s="5">
        <v>0</v>
      </c>
      <c r="F44" s="5">
        <v>167497</v>
      </c>
      <c r="G44" s="5">
        <v>-61857</v>
      </c>
      <c r="H44" s="5">
        <v>0</v>
      </c>
      <c r="I44" s="5">
        <v>-326486</v>
      </c>
      <c r="J44" s="192">
        <v>146428</v>
      </c>
      <c r="K44" s="193">
        <v>70657</v>
      </c>
      <c r="L44" s="193">
        <v>43838</v>
      </c>
    </row>
    <row r="45" ht="17.25" customHeight="1" spans="1:12">
      <c r="A45" s="197" t="s">
        <v>3839</v>
      </c>
      <c r="B45" s="5">
        <v>283000</v>
      </c>
      <c r="C45" s="5">
        <v>-152207</v>
      </c>
      <c r="D45" s="5">
        <v>0</v>
      </c>
      <c r="E45" s="5">
        <v>0</v>
      </c>
      <c r="F45" s="5">
        <v>-28918</v>
      </c>
      <c r="G45" s="5">
        <v>-30913</v>
      </c>
      <c r="H45" s="5">
        <v>6912</v>
      </c>
      <c r="I45" s="5">
        <v>-1026</v>
      </c>
      <c r="J45" s="192">
        <v>-98262</v>
      </c>
      <c r="K45" s="193">
        <v>130793</v>
      </c>
      <c r="L45" s="193">
        <v>125140</v>
      </c>
    </row>
    <row r="46" ht="17.25" customHeight="1" spans="1:12">
      <c r="A46" s="198" t="s">
        <v>3985</v>
      </c>
      <c r="B46" s="5">
        <v>0</v>
      </c>
      <c r="C46" s="5">
        <v>0</v>
      </c>
      <c r="D46" s="5">
        <v>0</v>
      </c>
      <c r="E46" s="5">
        <v>0</v>
      </c>
      <c r="F46" s="5">
        <v>0</v>
      </c>
      <c r="G46" s="5">
        <v>0</v>
      </c>
      <c r="H46" s="5">
        <v>0</v>
      </c>
      <c r="I46" s="5">
        <v>0</v>
      </c>
      <c r="J46" s="192">
        <v>0</v>
      </c>
      <c r="K46" s="193">
        <v>0</v>
      </c>
      <c r="L46" s="193">
        <v>0</v>
      </c>
    </row>
    <row r="47" spans="1:12">
      <c r="A47" s="4" t="s">
        <v>3986</v>
      </c>
      <c r="B47" s="5">
        <v>0</v>
      </c>
      <c r="C47" s="5">
        <v>566</v>
      </c>
      <c r="D47" s="5">
        <v>0</v>
      </c>
      <c r="E47" s="5">
        <v>0</v>
      </c>
      <c r="F47" s="5">
        <v>0</v>
      </c>
      <c r="G47" s="5">
        <v>0</v>
      </c>
      <c r="H47" s="5">
        <v>566</v>
      </c>
      <c r="I47" s="5">
        <v>0</v>
      </c>
      <c r="J47" s="192">
        <v>0</v>
      </c>
      <c r="K47" s="193">
        <v>566</v>
      </c>
      <c r="L47" s="193">
        <v>566</v>
      </c>
    </row>
    <row r="48" spans="1:12">
      <c r="A48" s="4"/>
      <c r="B48" s="6"/>
      <c r="C48" s="6"/>
      <c r="D48" s="6"/>
      <c r="E48" s="6"/>
      <c r="F48" s="6"/>
      <c r="G48" s="6"/>
      <c r="H48" s="6"/>
      <c r="I48" s="6"/>
      <c r="J48" s="6"/>
      <c r="K48" s="199"/>
      <c r="L48" s="199"/>
    </row>
    <row r="49" spans="1:12">
      <c r="A49" s="4"/>
      <c r="B49" s="6"/>
      <c r="C49" s="6"/>
      <c r="D49" s="6"/>
      <c r="E49" s="6"/>
      <c r="F49" s="6"/>
      <c r="G49" s="6"/>
      <c r="H49" s="6"/>
      <c r="I49" s="6"/>
      <c r="J49" s="6"/>
      <c r="K49" s="199"/>
      <c r="L49" s="199"/>
    </row>
    <row r="50" spans="1:12">
      <c r="A50" s="4"/>
      <c r="B50" s="6"/>
      <c r="C50" s="6"/>
      <c r="D50" s="6"/>
      <c r="E50" s="6"/>
      <c r="F50" s="6"/>
      <c r="G50" s="6"/>
      <c r="H50" s="6"/>
      <c r="I50" s="6"/>
      <c r="J50" s="6"/>
      <c r="K50" s="199"/>
      <c r="L50" s="199"/>
    </row>
    <row r="51" spans="1:12">
      <c r="A51" s="4"/>
      <c r="B51" s="6"/>
      <c r="C51" s="6"/>
      <c r="D51" s="6"/>
      <c r="E51" s="6"/>
      <c r="F51" s="6"/>
      <c r="G51" s="6"/>
      <c r="H51" s="6"/>
      <c r="I51" s="6"/>
      <c r="J51" s="6"/>
      <c r="K51" s="199"/>
      <c r="L51" s="199"/>
    </row>
    <row r="52" spans="1:12">
      <c r="A52" s="4"/>
      <c r="B52" s="6"/>
      <c r="C52" s="6"/>
      <c r="D52" s="6"/>
      <c r="E52" s="6"/>
      <c r="F52" s="6"/>
      <c r="G52" s="6"/>
      <c r="H52" s="6"/>
      <c r="I52" s="6"/>
      <c r="J52" s="6"/>
      <c r="K52" s="199"/>
      <c r="L52" s="199"/>
    </row>
    <row r="53" spans="1:12">
      <c r="A53" s="4"/>
      <c r="B53" s="6"/>
      <c r="C53" s="6"/>
      <c r="D53" s="6"/>
      <c r="E53" s="6"/>
      <c r="F53" s="6"/>
      <c r="G53" s="6"/>
      <c r="H53" s="6"/>
      <c r="I53" s="6"/>
      <c r="J53" s="6"/>
      <c r="K53" s="199"/>
      <c r="L53" s="199"/>
    </row>
    <row r="54" spans="1:12">
      <c r="A54" s="4"/>
      <c r="B54" s="6"/>
      <c r="C54" s="6"/>
      <c r="D54" s="6"/>
      <c r="E54" s="6"/>
      <c r="F54" s="6"/>
      <c r="G54" s="6"/>
      <c r="H54" s="6"/>
      <c r="I54" s="6"/>
      <c r="J54" s="6"/>
      <c r="K54" s="199"/>
      <c r="L54" s="199"/>
    </row>
    <row r="55" spans="1:12">
      <c r="A55" s="4"/>
      <c r="B55" s="6"/>
      <c r="C55" s="6"/>
      <c r="D55" s="6"/>
      <c r="E55" s="6"/>
      <c r="F55" s="6"/>
      <c r="G55" s="6"/>
      <c r="H55" s="6"/>
      <c r="I55" s="6"/>
      <c r="J55" s="6"/>
      <c r="K55" s="199"/>
      <c r="L55" s="199"/>
    </row>
    <row r="56" spans="1:12">
      <c r="A56" s="4"/>
      <c r="B56" s="6"/>
      <c r="C56" s="6"/>
      <c r="D56" s="6"/>
      <c r="E56" s="6"/>
      <c r="F56" s="6"/>
      <c r="G56" s="6"/>
      <c r="H56" s="6"/>
      <c r="I56" s="6"/>
      <c r="J56" s="6"/>
      <c r="K56" s="199"/>
      <c r="L56" s="199"/>
    </row>
    <row r="57" spans="1:12">
      <c r="A57" s="4"/>
      <c r="B57" s="6"/>
      <c r="C57" s="6"/>
      <c r="D57" s="6"/>
      <c r="E57" s="6"/>
      <c r="F57" s="6"/>
      <c r="G57" s="6"/>
      <c r="H57" s="6"/>
      <c r="I57" s="6"/>
      <c r="J57" s="6"/>
      <c r="K57" s="199"/>
      <c r="L57" s="199"/>
    </row>
    <row r="58" spans="1:12">
      <c r="A58" s="4"/>
      <c r="B58" s="6"/>
      <c r="C58" s="6"/>
      <c r="D58" s="6"/>
      <c r="E58" s="6"/>
      <c r="F58" s="6"/>
      <c r="G58" s="6"/>
      <c r="H58" s="6"/>
      <c r="I58" s="6"/>
      <c r="J58" s="6"/>
      <c r="K58" s="199"/>
      <c r="L58" s="199"/>
    </row>
    <row r="59" spans="1:12">
      <c r="A59" s="4"/>
      <c r="B59" s="6"/>
      <c r="C59" s="6"/>
      <c r="D59" s="6"/>
      <c r="E59" s="6"/>
      <c r="F59" s="6"/>
      <c r="G59" s="6"/>
      <c r="H59" s="6"/>
      <c r="I59" s="6"/>
      <c r="J59" s="6"/>
      <c r="K59" s="199"/>
      <c r="L59" s="199"/>
    </row>
    <row r="60" spans="1:12">
      <c r="A60" s="4" t="s">
        <v>2675</v>
      </c>
      <c r="B60" s="6"/>
      <c r="C60" s="6"/>
      <c r="D60" s="6"/>
      <c r="E60" s="6"/>
      <c r="F60" s="6"/>
      <c r="G60" s="6"/>
      <c r="H60" s="6"/>
      <c r="I60" s="6"/>
      <c r="J60" s="6"/>
      <c r="K60" s="199"/>
      <c r="L60" s="199"/>
    </row>
    <row r="61" spans="1:12">
      <c r="A61" s="4"/>
      <c r="B61" s="6"/>
      <c r="C61" s="6"/>
      <c r="D61" s="6"/>
      <c r="E61" s="6"/>
      <c r="F61" s="6"/>
      <c r="G61" s="6"/>
      <c r="H61" s="6"/>
      <c r="I61" s="6"/>
      <c r="J61" s="6"/>
      <c r="K61" s="199"/>
      <c r="L61" s="199"/>
    </row>
    <row r="62" spans="1:12">
      <c r="A62" s="4"/>
      <c r="B62" s="6"/>
      <c r="C62" s="6"/>
      <c r="D62" s="6"/>
      <c r="E62" s="6"/>
      <c r="F62" s="6"/>
      <c r="G62" s="6"/>
      <c r="H62" s="6"/>
      <c r="I62" s="6"/>
      <c r="J62" s="6"/>
      <c r="K62" s="199"/>
      <c r="L62" s="199"/>
    </row>
    <row r="63" spans="1:12">
      <c r="A63" s="4"/>
      <c r="B63" s="6"/>
      <c r="C63" s="6"/>
      <c r="D63" s="6"/>
      <c r="E63" s="6"/>
      <c r="F63" s="6"/>
      <c r="G63" s="6"/>
      <c r="H63" s="6"/>
      <c r="I63" s="6"/>
      <c r="J63" s="6"/>
      <c r="K63" s="199"/>
      <c r="L63" s="199"/>
    </row>
    <row r="64" spans="1:12">
      <c r="A64" s="4"/>
      <c r="B64" s="6"/>
      <c r="C64" s="6"/>
      <c r="D64" s="6"/>
      <c r="E64" s="6"/>
      <c r="F64" s="6"/>
      <c r="G64" s="6"/>
      <c r="H64" s="6"/>
      <c r="I64" s="6"/>
      <c r="J64" s="6"/>
      <c r="K64" s="199"/>
      <c r="L64" s="199"/>
    </row>
    <row r="65" spans="1:13">
      <c r="A65" s="4"/>
      <c r="B65" s="6"/>
      <c r="C65" s="6"/>
      <c r="D65" s="6"/>
      <c r="E65" s="6"/>
      <c r="F65" s="6"/>
      <c r="G65" s="6"/>
      <c r="H65" s="6"/>
      <c r="I65" s="6"/>
      <c r="J65" s="6"/>
      <c r="K65" s="199"/>
      <c r="L65" s="199"/>
    </row>
    <row r="66" spans="1:13">
      <c r="A66" s="4"/>
      <c r="B66" s="6"/>
      <c r="C66" s="6"/>
      <c r="D66" s="6"/>
      <c r="E66" s="6"/>
      <c r="F66" s="6"/>
      <c r="G66" s="6"/>
      <c r="H66" s="6"/>
      <c r="I66" s="6"/>
      <c r="J66" s="6"/>
      <c r="K66" s="199"/>
      <c r="L66" s="199"/>
    </row>
    <row r="67" spans="1:13">
      <c r="A67" s="4"/>
      <c r="B67" s="6"/>
      <c r="C67" s="6"/>
      <c r="D67" s="6"/>
      <c r="E67" s="6"/>
      <c r="F67" s="6"/>
      <c r="G67" s="6"/>
      <c r="H67" s="6"/>
      <c r="I67" s="6"/>
      <c r="J67" s="6"/>
      <c r="K67" s="199"/>
      <c r="L67" s="199"/>
    </row>
    <row r="68" spans="1:13">
      <c r="A68" s="4"/>
      <c r="B68" s="6"/>
      <c r="C68" s="6"/>
      <c r="D68" s="6"/>
      <c r="E68" s="6"/>
      <c r="F68" s="6"/>
      <c r="G68" s="6"/>
      <c r="H68" s="6"/>
      <c r="I68" s="6"/>
      <c r="J68" s="6"/>
      <c r="K68" s="199"/>
      <c r="L68" s="199"/>
    </row>
    <row r="69" spans="1:13">
      <c r="A69" s="4"/>
      <c r="B69" s="6"/>
      <c r="C69" s="6"/>
      <c r="D69" s="6"/>
      <c r="E69" s="6"/>
      <c r="F69" s="6"/>
      <c r="G69" s="6"/>
      <c r="H69" s="6"/>
      <c r="I69" s="6"/>
      <c r="J69" s="6"/>
      <c r="K69" s="199"/>
      <c r="L69" s="199"/>
    </row>
    <row r="70" spans="1:13">
      <c r="A70" s="4"/>
      <c r="B70" s="6"/>
      <c r="C70" s="6"/>
      <c r="D70" s="6"/>
      <c r="E70" s="6"/>
      <c r="F70" s="6"/>
      <c r="G70" s="6"/>
      <c r="H70" s="6"/>
      <c r="I70" s="6"/>
      <c r="J70" s="6"/>
      <c r="K70" s="199"/>
      <c r="L70" s="199"/>
    </row>
    <row r="71" spans="1:13">
      <c r="A71" s="4"/>
      <c r="B71" s="6"/>
      <c r="C71" s="6"/>
      <c r="D71" s="6"/>
      <c r="E71" s="6"/>
      <c r="F71" s="6"/>
      <c r="G71" s="6"/>
      <c r="H71" s="6"/>
      <c r="I71" s="6"/>
      <c r="J71" s="6"/>
      <c r="K71" s="199"/>
      <c r="L71" s="199"/>
    </row>
    <row r="72" spans="1:13">
      <c r="A72" s="4"/>
      <c r="B72" s="6"/>
      <c r="C72" s="6"/>
      <c r="D72" s="6"/>
      <c r="E72" s="6"/>
      <c r="F72" s="6"/>
      <c r="G72" s="6"/>
      <c r="H72" s="6"/>
      <c r="I72" s="6"/>
      <c r="J72" s="6"/>
      <c r="K72" s="199"/>
      <c r="L72" s="199"/>
    </row>
    <row r="73" spans="1:13">
      <c r="A73" s="3" t="s">
        <v>3987</v>
      </c>
      <c r="B73" s="5">
        <v>408845</v>
      </c>
      <c r="C73" s="5">
        <v>315603</v>
      </c>
      <c r="D73" s="5">
        <v>243522</v>
      </c>
      <c r="E73" s="5">
        <v>217500</v>
      </c>
      <c r="F73" s="5">
        <v>423962</v>
      </c>
      <c r="G73" s="5">
        <v>-98404</v>
      </c>
      <c r="H73" s="5">
        <v>7478</v>
      </c>
      <c r="I73" s="5">
        <v>-751595</v>
      </c>
      <c r="J73" s="192">
        <v>273140</v>
      </c>
      <c r="K73" s="193">
        <v>562336</v>
      </c>
      <c r="L73" s="193">
        <v>345399</v>
      </c>
      <c r="M73" s="103">
        <v>704789</v>
      </c>
    </row>
    <row r="74" spans="1:13">
      <c r="M74" s="200">
        <f>K73-M73</f>
        <v>-142453</v>
      </c>
    </row>
    <row r="75" spans="1:13">
      <c r="M75" s="200">
        <f>K74-M74</f>
        <v>142453</v>
      </c>
    </row>
  </sheetData>
  <autoFilter xmlns:etc="http://www.wps.cn/officeDocument/2017/etCustomData" ref="A4:L47" etc:filterBottomFollowUsedRange="0">
    <extLst/>
  </autoFilter>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00B050"/>
  </sheetPr>
  <dimension ref="A1:S1325"/>
  <sheetViews>
    <sheetView showZeros="0" zoomScale="85" zoomScaleNormal="85" workbookViewId="0">
      <pane ySplit="3" topLeftCell="A4" activePane="bottomLeft" state="frozen"/>
      <selection/>
      <selection pane="bottomLeft" activeCell="I17" sqref="I17"/>
    </sheetView>
  </sheetViews>
  <sheetFormatPr defaultColWidth="9" defaultRowHeight="14.25"/>
  <cols>
    <col min="1" max="2" width="12.625" hidden="1" customWidth="1" outlineLevel="1"/>
    <col min="3" max="4" width="14.625" hidden="1" customWidth="1" outlineLevel="1"/>
    <col min="5" max="5" width="10.625" hidden="1" customWidth="1" outlineLevel="1"/>
    <col min="6" max="6" width="44.5" customWidth="1" collapsed="1"/>
    <col min="7" max="7" width="17.75" customWidth="1"/>
    <col min="8" max="8" width="13.25" customWidth="1"/>
    <col min="9" max="9" width="17.75" customWidth="1"/>
    <col min="10" max="10" width="14.5" customWidth="1"/>
    <col min="11" max="11" width="17.75" customWidth="1"/>
    <col min="12" max="13" width="15.25" customWidth="1"/>
    <col min="14" max="14" width="13.25" customWidth="1"/>
    <col min="15" max="16" width="3.5" customWidth="1"/>
    <col min="17" max="17" width="11.625" customWidth="1"/>
    <col min="18" max="19" width="9.5" customWidth="1"/>
  </cols>
  <sheetData>
    <row r="1" ht="42" customHeight="1" spans="1:16">
      <c r="F1" s="161" t="s">
        <v>4001</v>
      </c>
      <c r="G1" s="161"/>
      <c r="H1" s="161"/>
      <c r="I1" s="161"/>
      <c r="J1" s="161"/>
      <c r="K1" s="161"/>
      <c r="L1" s="161"/>
      <c r="M1" s="161"/>
      <c r="N1" s="161"/>
    </row>
    <row r="2" ht="18.75" customHeight="1" spans="1:16">
      <c r="A2" s="162" t="s">
        <v>2606</v>
      </c>
      <c r="F2" s="163" t="s">
        <v>4002</v>
      </c>
      <c r="G2" s="163"/>
      <c r="H2" s="163"/>
      <c r="I2" s="163"/>
      <c r="J2" s="164"/>
      <c r="K2" s="164"/>
      <c r="L2" s="164"/>
      <c r="M2" s="165" t="s">
        <v>120</v>
      </c>
      <c r="N2" s="166" t="s">
        <v>120</v>
      </c>
    </row>
    <row r="3" ht="29.25" customHeight="1" spans="1:16">
      <c r="A3" s="167" t="s">
        <v>121</v>
      </c>
      <c r="B3" s="167" t="s">
        <v>122</v>
      </c>
      <c r="C3" s="167" t="s">
        <v>123</v>
      </c>
      <c r="D3" s="167" t="s">
        <v>124</v>
      </c>
      <c r="E3" s="167" t="s">
        <v>124</v>
      </c>
      <c r="F3" s="168" t="s">
        <v>4003</v>
      </c>
      <c r="G3" s="169" t="s">
        <v>126</v>
      </c>
      <c r="H3" s="169" t="s">
        <v>3989</v>
      </c>
      <c r="I3" s="169" t="s">
        <v>128</v>
      </c>
      <c r="J3" s="169" t="s">
        <v>129</v>
      </c>
      <c r="K3" s="170" t="s">
        <v>130</v>
      </c>
      <c r="L3" s="170" t="s">
        <v>131</v>
      </c>
      <c r="M3" s="170" t="s">
        <v>132</v>
      </c>
      <c r="N3" s="19" t="s">
        <v>133</v>
      </c>
    </row>
    <row r="4" ht="18.95" customHeight="1" spans="1:16">
      <c r="A4" s="171" t="s">
        <v>134</v>
      </c>
      <c r="B4" s="172" t="s">
        <v>135</v>
      </c>
      <c r="C4" s="172" t="s">
        <v>135</v>
      </c>
      <c r="D4" s="173" t="s">
        <v>136</v>
      </c>
      <c r="E4" s="172" t="s">
        <v>135</v>
      </c>
      <c r="F4" s="25" t="s">
        <v>137</v>
      </c>
      <c r="G4" s="174">
        <f ca="1">SUMIF($B5:$B$1300,$D4,$G5:$G$1300)</f>
        <v>479239</v>
      </c>
      <c r="H4" s="174">
        <f ca="1">SUMIF($B5:$B$1300,$D4,$H5:$H$1300)</f>
        <v>477688</v>
      </c>
      <c r="I4" s="174">
        <f>SUMIF($B5:$B$1300,$D4,$I5:$I$1300)</f>
        <v>519073</v>
      </c>
      <c r="J4" s="174">
        <f>VLOOKUP(F4,'数据-省本级决算数'!$A:$B,2,0)</f>
        <v>487855</v>
      </c>
      <c r="K4" s="175">
        <f ca="1">J4/G4</f>
        <v>1.02</v>
      </c>
      <c r="L4" s="175">
        <f ca="1">J4/H4</f>
        <v>1.02</v>
      </c>
      <c r="M4" s="175">
        <f>IFERROR(J4/I4,0)</f>
        <v>0.94</v>
      </c>
      <c r="N4" s="129">
        <f ca="1" t="shared" ref="N4:N35" si="0">IF(ISERROR(J4/G4-1),"",J4/G4-1)</f>
        <v>0.018</v>
      </c>
      <c r="O4" s="176" t="str">
        <f ca="1">IF(F4&lt;&gt;"",IF(SUM(G4:J4)&lt;&gt;0,"是","否"),"空")</f>
        <v>是</v>
      </c>
      <c r="P4" s="176" t="str">
        <f>IF(C4&lt;&gt;"",IF(OR(LEFT(C4,3)="205",LEFT(C4,3)="206",LEFT(C4,3)="207",LEFT(C4,3)="208",LEFT(C4,3)="210",LEFT(C4,3)="213"),"是","否"),"是")</f>
        <v>是</v>
      </c>
    </row>
    <row r="5" ht="18.95" customHeight="1" spans="1:16">
      <c r="A5" s="171" t="s">
        <v>135</v>
      </c>
      <c r="B5" s="172" t="s">
        <v>136</v>
      </c>
      <c r="C5" s="172" t="s">
        <v>135</v>
      </c>
      <c r="D5" s="173" t="s">
        <v>138</v>
      </c>
      <c r="E5" s="172" t="s">
        <v>135</v>
      </c>
      <c r="F5" s="32" t="s">
        <v>139</v>
      </c>
      <c r="G5" s="36">
        <f ca="1">SUMIF($C4:$C1305,$D5,$G4:$G1304)</f>
        <v>10157</v>
      </c>
      <c r="H5" s="36">
        <f ca="1">SUMIF($C4:$C1305,$D5,$H4:$H1304)</f>
        <v>9340</v>
      </c>
      <c r="I5" s="36">
        <f>IFERROR(VLOOKUP(F5,'数据-省本级调整数'!$A:$B,2,0),0)</f>
        <v>9896</v>
      </c>
      <c r="J5" s="36">
        <f>VLOOKUP(F5,'数据-省本级决算数'!$A:$B,2,0)</f>
        <v>7736</v>
      </c>
      <c r="K5" s="175">
        <f ca="1" t="shared" ref="K5:K68" si="1">J5/G5</f>
        <v>0.76</v>
      </c>
      <c r="L5" s="175">
        <f ca="1" t="shared" ref="L5:L68" si="2">J5/H5</f>
        <v>0.83</v>
      </c>
      <c r="M5" s="175">
        <f t="shared" ref="M5:M68" si="3">IFERROR(J5/I5,0)</f>
        <v>0.78</v>
      </c>
      <c r="N5" s="132">
        <f ca="1" t="shared" si="0"/>
        <v>-0.238</v>
      </c>
      <c r="O5" s="176" t="str">
        <f ca="1" t="shared" ref="O5:O67" si="4">IF(F5&lt;&gt;"",IF(SUM(G5:J5)&lt;&gt;0,"是","否"),"空")</f>
        <v>是</v>
      </c>
      <c r="P5" s="176" t="str">
        <f t="shared" ref="P5:P68" si="5">IF(C5&lt;&gt;"",IF(OR(LEFT(D5,3)="205",LEFT(D5,3)="206",LEFT(D5,3)="207",LEFT(D5,3)="208",LEFT(D5,3)="210",LEFT(D5,3)="213"),"是","否"),"是")</f>
        <v>是</v>
      </c>
    </row>
    <row r="6" ht="18.95" customHeight="1" spans="1:16">
      <c r="A6" s="171" t="s">
        <v>135</v>
      </c>
      <c r="B6" s="172" t="s">
        <v>135</v>
      </c>
      <c r="C6" s="172" t="s">
        <v>138</v>
      </c>
      <c r="D6" s="173" t="s">
        <v>140</v>
      </c>
      <c r="E6" s="172" t="s">
        <v>147</v>
      </c>
      <c r="F6" s="32" t="s">
        <v>141</v>
      </c>
      <c r="G6" s="36">
        <v>4166</v>
      </c>
      <c r="H6" s="36">
        <f>IFERROR(VLOOKUP(D6,'数据-省本级预算数'!D:H,4,0),"0")</f>
        <v>4425</v>
      </c>
      <c r="I6" s="36"/>
      <c r="J6" s="36">
        <f>IFERROR(VLOOKUP(F6,'数据-省本级决算数'!$A:$B,2,0),"0")</f>
        <v>4776</v>
      </c>
      <c r="K6" s="175">
        <f t="shared" si="1"/>
        <v>1.15</v>
      </c>
      <c r="L6" s="175">
        <f t="shared" si="2"/>
        <v>1.08</v>
      </c>
      <c r="M6" s="175">
        <f t="shared" si="3"/>
        <v>0</v>
      </c>
      <c r="N6" s="132">
        <f t="shared" si="0"/>
        <v>0.146</v>
      </c>
      <c r="O6" s="176" t="str">
        <f t="shared" si="4"/>
        <v>是</v>
      </c>
      <c r="P6" s="176" t="str">
        <f t="shared" si="5"/>
        <v>否</v>
      </c>
    </row>
    <row r="7" ht="18.95" customHeight="1" spans="1:16">
      <c r="A7" s="171" t="s">
        <v>135</v>
      </c>
      <c r="B7" s="172" t="s">
        <v>135</v>
      </c>
      <c r="C7" s="172" t="s">
        <v>138</v>
      </c>
      <c r="D7" s="173" t="s">
        <v>142</v>
      </c>
      <c r="E7" s="172" t="s">
        <v>147</v>
      </c>
      <c r="F7" s="32" t="s">
        <v>143</v>
      </c>
      <c r="G7" s="36">
        <v>657</v>
      </c>
      <c r="H7" s="36">
        <f>IFERROR(VLOOKUP(D7,'数据-省本级预算数'!D:H,4,0),"0")</f>
        <v>580</v>
      </c>
      <c r="I7" s="36"/>
      <c r="J7" s="36">
        <f>IFERROR(VLOOKUP(F7,'数据-省本级决算数'!$A:$B,2,0),"0")</f>
        <v>590</v>
      </c>
      <c r="K7" s="175">
        <f t="shared" si="1"/>
        <v>0.9</v>
      </c>
      <c r="L7" s="175">
        <f t="shared" si="2"/>
        <v>1.02</v>
      </c>
      <c r="M7" s="175">
        <f t="shared" si="3"/>
        <v>0</v>
      </c>
      <c r="N7" s="132">
        <f t="shared" si="0"/>
        <v>-0.102</v>
      </c>
      <c r="O7" s="176" t="str">
        <f t="shared" si="4"/>
        <v>是</v>
      </c>
      <c r="P7" s="176" t="str">
        <f t="shared" si="5"/>
        <v>否</v>
      </c>
    </row>
    <row r="8" ht="18.95" customHeight="1" spans="1:16">
      <c r="A8" s="171" t="s">
        <v>135</v>
      </c>
      <c r="B8" s="172" t="s">
        <v>135</v>
      </c>
      <c r="C8" s="172" t="s">
        <v>138</v>
      </c>
      <c r="D8" s="173" t="s">
        <v>144</v>
      </c>
      <c r="E8" s="172" t="s">
        <v>147</v>
      </c>
      <c r="F8" s="32" t="s">
        <v>145</v>
      </c>
      <c r="G8" s="36">
        <v>382</v>
      </c>
      <c r="H8" s="36">
        <f>IFERROR(VLOOKUP(D8,'数据-省本级预算数'!D:H,4,0),"0")</f>
        <v>326</v>
      </c>
      <c r="I8" s="36"/>
      <c r="J8" s="36">
        <f>IFERROR(VLOOKUP(F8,'数据-省本级决算数'!$A:$B,2,0),"0")</f>
        <v>713</v>
      </c>
      <c r="K8" s="175">
        <f t="shared" si="1"/>
        <v>1.87</v>
      </c>
      <c r="L8" s="175">
        <f t="shared" si="2"/>
        <v>2.19</v>
      </c>
      <c r="M8" s="175">
        <f t="shared" si="3"/>
        <v>0</v>
      </c>
      <c r="N8" s="132">
        <f t="shared" si="0"/>
        <v>0.866</v>
      </c>
      <c r="O8" s="176" t="str">
        <f t="shared" si="4"/>
        <v>是</v>
      </c>
      <c r="P8" s="176" t="str">
        <f t="shared" si="5"/>
        <v>否</v>
      </c>
    </row>
    <row r="9" ht="18.95" customHeight="1" spans="1:16">
      <c r="A9" s="171" t="s">
        <v>135</v>
      </c>
      <c r="B9" s="172" t="s">
        <v>135</v>
      </c>
      <c r="C9" s="172" t="s">
        <v>138</v>
      </c>
      <c r="D9" s="173" t="s">
        <v>146</v>
      </c>
      <c r="E9" s="172" t="s">
        <v>147</v>
      </c>
      <c r="F9" s="32" t="s">
        <v>148</v>
      </c>
      <c r="G9" s="36">
        <v>900</v>
      </c>
      <c r="H9" s="36">
        <f>IFERROR(VLOOKUP(D9,'数据-省本级预算数'!D:H,4,0),"0")</f>
        <v>0</v>
      </c>
      <c r="I9" s="36"/>
      <c r="J9" s="36">
        <f>IFERROR(VLOOKUP(F9,'数据-省本级决算数'!$A:$B,2,0),"0")</f>
        <v>738</v>
      </c>
      <c r="K9" s="175">
        <f t="shared" si="1"/>
        <v>0.82</v>
      </c>
      <c r="L9" s="175"/>
      <c r="M9" s="175">
        <f t="shared" si="3"/>
        <v>0</v>
      </c>
      <c r="N9" s="132">
        <f t="shared" si="0"/>
        <v>-0.18</v>
      </c>
      <c r="O9" s="176" t="str">
        <f t="shared" si="4"/>
        <v>是</v>
      </c>
      <c r="P9" s="176" t="str">
        <f t="shared" si="5"/>
        <v>否</v>
      </c>
    </row>
    <row r="10" ht="18.95" customHeight="1" spans="1:16">
      <c r="A10" s="171" t="s">
        <v>135</v>
      </c>
      <c r="B10" s="172" t="s">
        <v>135</v>
      </c>
      <c r="C10" s="172" t="s">
        <v>138</v>
      </c>
      <c r="D10" s="173" t="s">
        <v>149</v>
      </c>
      <c r="E10" s="172" t="s">
        <v>147</v>
      </c>
      <c r="F10" s="32" t="s">
        <v>150</v>
      </c>
      <c r="G10" s="36">
        <v>430</v>
      </c>
      <c r="H10" s="36">
        <f>IFERROR(VLOOKUP(D10,'数据-省本级预算数'!D:H,4,0),"0")</f>
        <v>420</v>
      </c>
      <c r="I10" s="36"/>
      <c r="J10" s="36">
        <f>IFERROR(VLOOKUP(F10,'数据-省本级决算数'!$A:$B,2,0),"0")</f>
        <v>400</v>
      </c>
      <c r="K10" s="175">
        <f t="shared" si="1"/>
        <v>0.93</v>
      </c>
      <c r="L10" s="175">
        <f t="shared" si="2"/>
        <v>0.95</v>
      </c>
      <c r="M10" s="175">
        <f t="shared" si="3"/>
        <v>0</v>
      </c>
      <c r="N10" s="132">
        <f t="shared" si="0"/>
        <v>-0.07</v>
      </c>
      <c r="O10" s="176" t="str">
        <f t="shared" si="4"/>
        <v>是</v>
      </c>
      <c r="P10" s="176" t="str">
        <f t="shared" si="5"/>
        <v>否</v>
      </c>
    </row>
    <row r="11" ht="18.95" customHeight="1" spans="1:16">
      <c r="A11" s="171" t="s">
        <v>135</v>
      </c>
      <c r="B11" s="172" t="s">
        <v>135</v>
      </c>
      <c r="C11" s="172" t="s">
        <v>138</v>
      </c>
      <c r="D11" s="173" t="s">
        <v>151</v>
      </c>
      <c r="E11" s="172" t="s">
        <v>147</v>
      </c>
      <c r="F11" s="32" t="s">
        <v>152</v>
      </c>
      <c r="G11" s="36">
        <v>300</v>
      </c>
      <c r="H11" s="36">
        <f>IFERROR(VLOOKUP(D11,'数据-省本级预算数'!D:H,4,0),"0")</f>
        <v>300</v>
      </c>
      <c r="I11" s="36"/>
      <c r="J11" s="36">
        <f>IFERROR(VLOOKUP(F11,'数据-省本级决算数'!$A:$B,2,0),"0")</f>
        <v>300</v>
      </c>
      <c r="K11" s="175">
        <f t="shared" si="1"/>
        <v>1</v>
      </c>
      <c r="L11" s="175">
        <f t="shared" si="2"/>
        <v>1</v>
      </c>
      <c r="M11" s="175">
        <f t="shared" si="3"/>
        <v>0</v>
      </c>
      <c r="N11" s="132">
        <f t="shared" si="0"/>
        <v>0</v>
      </c>
      <c r="O11" s="176" t="str">
        <f t="shared" si="4"/>
        <v>是</v>
      </c>
      <c r="P11" s="176" t="str">
        <f t="shared" si="5"/>
        <v>否</v>
      </c>
    </row>
    <row r="12" ht="18.95" customHeight="1" spans="1:16">
      <c r="A12" s="171" t="s">
        <v>135</v>
      </c>
      <c r="B12" s="172" t="s">
        <v>135</v>
      </c>
      <c r="C12" s="172" t="s">
        <v>138</v>
      </c>
      <c r="D12" s="173" t="s">
        <v>153</v>
      </c>
      <c r="E12" s="172" t="s">
        <v>147</v>
      </c>
      <c r="F12" s="37" t="s">
        <v>154</v>
      </c>
      <c r="G12" s="36">
        <v>0</v>
      </c>
      <c r="H12" s="36">
        <f>IFERROR(VLOOKUP(D12,'数据-省本级预算数'!D:H,4,0),"0")</f>
        <v>150</v>
      </c>
      <c r="I12" s="36"/>
      <c r="J12" s="36">
        <f>IFERROR(VLOOKUP(F12,'数据-省本级决算数'!$A:$B,2,0),"0")</f>
        <v>150</v>
      </c>
      <c r="K12" s="175"/>
      <c r="L12" s="175">
        <f t="shared" si="2"/>
        <v>1</v>
      </c>
      <c r="M12" s="175">
        <f t="shared" si="3"/>
        <v>0</v>
      </c>
      <c r="N12" s="132" t="str">
        <f t="shared" si="0"/>
        <v/>
      </c>
      <c r="O12" s="176" t="str">
        <f t="shared" si="4"/>
        <v>是</v>
      </c>
      <c r="P12" s="176" t="str">
        <f t="shared" si="5"/>
        <v>否</v>
      </c>
    </row>
    <row r="13" ht="18.95" customHeight="1" spans="1:16">
      <c r="A13" s="171" t="s">
        <v>135</v>
      </c>
      <c r="B13" s="172" t="s">
        <v>135</v>
      </c>
      <c r="C13" s="172" t="s">
        <v>138</v>
      </c>
      <c r="D13" s="173" t="s">
        <v>155</v>
      </c>
      <c r="E13" s="172" t="s">
        <v>147</v>
      </c>
      <c r="F13" s="32" t="s">
        <v>156</v>
      </c>
      <c r="G13" s="36">
        <v>437</v>
      </c>
      <c r="H13" s="36">
        <f>IFERROR(VLOOKUP(D13,'数据-省本级预算数'!D:H,4,0),"0")</f>
        <v>457</v>
      </c>
      <c r="I13" s="36"/>
      <c r="J13" s="36">
        <f>IFERROR(VLOOKUP(F13,'数据-省本级决算数'!$A:$B,2,0),"0")</f>
        <v>437</v>
      </c>
      <c r="K13" s="175">
        <f t="shared" si="1"/>
        <v>1</v>
      </c>
      <c r="L13" s="175">
        <f t="shared" si="2"/>
        <v>0.96</v>
      </c>
      <c r="M13" s="175">
        <f t="shared" si="3"/>
        <v>0</v>
      </c>
      <c r="N13" s="132">
        <f t="shared" si="0"/>
        <v>0</v>
      </c>
      <c r="O13" s="176" t="str">
        <f t="shared" si="4"/>
        <v>是</v>
      </c>
      <c r="P13" s="176" t="str">
        <f t="shared" si="5"/>
        <v>否</v>
      </c>
    </row>
    <row r="14" ht="18.95" customHeight="1" spans="1:16">
      <c r="A14" s="171" t="s">
        <v>135</v>
      </c>
      <c r="B14" s="172" t="s">
        <v>135</v>
      </c>
      <c r="C14" s="172" t="s">
        <v>138</v>
      </c>
      <c r="D14" s="173" t="s">
        <v>157</v>
      </c>
      <c r="E14" s="172" t="s">
        <v>147</v>
      </c>
      <c r="F14" s="32" t="s">
        <v>158</v>
      </c>
      <c r="G14" s="36">
        <v>100</v>
      </c>
      <c r="H14" s="36">
        <f>IFERROR(VLOOKUP(D14,'数据-省本级预算数'!D:H,4,0),"0")</f>
        <v>100</v>
      </c>
      <c r="I14" s="36"/>
      <c r="J14" s="36">
        <f>IFERROR(VLOOKUP(F14,'数据-省本级决算数'!$A:$B,2,0),"0")</f>
        <v>100</v>
      </c>
      <c r="K14" s="175">
        <f t="shared" si="1"/>
        <v>1</v>
      </c>
      <c r="L14" s="175">
        <f t="shared" si="2"/>
        <v>1</v>
      </c>
      <c r="M14" s="175">
        <f t="shared" si="3"/>
        <v>0</v>
      </c>
      <c r="N14" s="132">
        <f t="shared" si="0"/>
        <v>0</v>
      </c>
      <c r="O14" s="176" t="str">
        <f t="shared" si="4"/>
        <v>是</v>
      </c>
      <c r="P14" s="176" t="str">
        <f t="shared" si="5"/>
        <v>否</v>
      </c>
    </row>
    <row r="15" ht="18.95" customHeight="1" spans="1:16">
      <c r="A15" s="171" t="s">
        <v>135</v>
      </c>
      <c r="B15" s="172" t="s">
        <v>135</v>
      </c>
      <c r="C15" s="172" t="s">
        <v>138</v>
      </c>
      <c r="D15" s="173" t="s">
        <v>159</v>
      </c>
      <c r="E15" s="172" t="s">
        <v>147</v>
      </c>
      <c r="F15" s="32" t="s">
        <v>160</v>
      </c>
      <c r="G15" s="36">
        <v>86</v>
      </c>
      <c r="H15" s="36">
        <f>IFERROR(VLOOKUP(D15,'数据-省本级预算数'!D:H,4,0),"0")</f>
        <v>88</v>
      </c>
      <c r="I15" s="36"/>
      <c r="J15" s="36">
        <f>IFERROR(VLOOKUP(F15,'数据-省本级决算数'!$A:$B,2,0),"0")</f>
        <v>103</v>
      </c>
      <c r="K15" s="175">
        <f t="shared" si="1"/>
        <v>1.2</v>
      </c>
      <c r="L15" s="175">
        <f t="shared" si="2"/>
        <v>1.17</v>
      </c>
      <c r="M15" s="175">
        <f t="shared" si="3"/>
        <v>0</v>
      </c>
      <c r="N15" s="132">
        <f t="shared" si="0"/>
        <v>0.198</v>
      </c>
      <c r="O15" s="176" t="str">
        <f t="shared" si="4"/>
        <v>是</v>
      </c>
      <c r="P15" s="176" t="str">
        <f t="shared" si="5"/>
        <v>否</v>
      </c>
    </row>
    <row r="16" ht="18.95" customHeight="1" spans="1:16">
      <c r="A16" s="171" t="s">
        <v>135</v>
      </c>
      <c r="B16" s="172" t="s">
        <v>135</v>
      </c>
      <c r="C16" s="172" t="s">
        <v>138</v>
      </c>
      <c r="D16" s="173" t="s">
        <v>161</v>
      </c>
      <c r="E16" s="172" t="s">
        <v>147</v>
      </c>
      <c r="F16" s="32" t="s">
        <v>162</v>
      </c>
      <c r="G16" s="36">
        <v>2699</v>
      </c>
      <c r="H16" s="36">
        <f>IFERROR(VLOOKUP(D16,'数据-省本级预算数'!D:H,4,0),"0")</f>
        <v>2494</v>
      </c>
      <c r="I16" s="36"/>
      <c r="J16" s="36">
        <f>IFERROR(VLOOKUP(F16,'数据-省本级决算数'!$A:$B,2,0),"0")</f>
        <v>-571</v>
      </c>
      <c r="K16" s="175">
        <f t="shared" si="1"/>
        <v>-0.21</v>
      </c>
      <c r="L16" s="175">
        <f t="shared" si="2"/>
        <v>-0.23</v>
      </c>
      <c r="M16" s="175">
        <f t="shared" si="3"/>
        <v>0</v>
      </c>
      <c r="N16" s="132">
        <f t="shared" si="0"/>
        <v>-1.212</v>
      </c>
      <c r="O16" s="176" t="str">
        <f t="shared" si="4"/>
        <v>是</v>
      </c>
      <c r="P16" s="176" t="str">
        <f t="shared" si="5"/>
        <v>否</v>
      </c>
    </row>
    <row r="17" ht="18.95" customHeight="1" spans="1:16">
      <c r="A17" s="171" t="s">
        <v>135</v>
      </c>
      <c r="B17" s="172" t="s">
        <v>136</v>
      </c>
      <c r="C17" s="172" t="s">
        <v>135</v>
      </c>
      <c r="D17" s="173" t="s">
        <v>163</v>
      </c>
      <c r="E17" s="172"/>
      <c r="F17" s="32" t="s">
        <v>164</v>
      </c>
      <c r="G17" s="36">
        <f ca="1">SUMIF($C16:$C1317,$D17,$G16:$G1316)</f>
        <v>8096</v>
      </c>
      <c r="H17" s="36">
        <f ca="1">SUMIF($C16:$C1317,$D17,$H16:$H1316)</f>
        <v>8954</v>
      </c>
      <c r="I17" s="36">
        <f>IFERROR(VLOOKUP(F17,'数据-省本级调整数'!$A:$B,2,0),0)</f>
        <v>8446</v>
      </c>
      <c r="J17" s="36">
        <f>VLOOKUP(F17,'数据-省本级决算数'!$A:$B,2,0)</f>
        <v>8318</v>
      </c>
      <c r="K17" s="175">
        <f ca="1" t="shared" si="1"/>
        <v>1.03</v>
      </c>
      <c r="L17" s="175">
        <f ca="1" t="shared" si="2"/>
        <v>0.93</v>
      </c>
      <c r="M17" s="175">
        <f t="shared" si="3"/>
        <v>0.98</v>
      </c>
      <c r="N17" s="132">
        <f ca="1" t="shared" si="0"/>
        <v>0.027</v>
      </c>
      <c r="O17" s="176" t="str">
        <f ca="1" t="shared" si="4"/>
        <v>是</v>
      </c>
      <c r="P17" s="176" t="str">
        <f t="shared" si="5"/>
        <v>是</v>
      </c>
    </row>
    <row r="18" ht="18.95" customHeight="1" spans="1:16">
      <c r="A18" s="171" t="s">
        <v>135</v>
      </c>
      <c r="B18" s="172" t="s">
        <v>135</v>
      </c>
      <c r="C18" s="172" t="s">
        <v>163</v>
      </c>
      <c r="D18" s="173" t="s">
        <v>165</v>
      </c>
      <c r="E18" s="172" t="s">
        <v>147</v>
      </c>
      <c r="F18" s="32" t="s">
        <v>141</v>
      </c>
      <c r="G18" s="36">
        <v>3412</v>
      </c>
      <c r="H18" s="36">
        <f>IFERROR(VLOOKUP(D18,'数据-省本级预算数'!D:H,4,0),"0")</f>
        <v>3790</v>
      </c>
      <c r="I18" s="36"/>
      <c r="J18" s="36">
        <f>IFERROR(VLOOKUP(F18,'数据-省本级决算数'!$A:$B,2,0),"0")</f>
        <v>4776</v>
      </c>
      <c r="K18" s="175">
        <f t="shared" si="1"/>
        <v>1.4</v>
      </c>
      <c r="L18" s="175">
        <f t="shared" si="2"/>
        <v>1.26</v>
      </c>
      <c r="M18" s="175">
        <f t="shared" si="3"/>
        <v>0</v>
      </c>
      <c r="N18" s="132">
        <f t="shared" si="0"/>
        <v>0.4</v>
      </c>
      <c r="O18" s="176" t="str">
        <f t="shared" si="4"/>
        <v>是</v>
      </c>
      <c r="P18" s="176" t="str">
        <f t="shared" si="5"/>
        <v>否</v>
      </c>
    </row>
    <row r="19" ht="18.95" customHeight="1" spans="1:16">
      <c r="A19" s="171" t="s">
        <v>135</v>
      </c>
      <c r="B19" s="172" t="s">
        <v>135</v>
      </c>
      <c r="C19" s="172" t="s">
        <v>163</v>
      </c>
      <c r="D19" s="173" t="s">
        <v>166</v>
      </c>
      <c r="E19" s="172" t="s">
        <v>147</v>
      </c>
      <c r="F19" s="32" t="s">
        <v>143</v>
      </c>
      <c r="G19" s="36">
        <v>1990</v>
      </c>
      <c r="H19" s="36">
        <f>IFERROR(VLOOKUP(D19,'数据-省本级预算数'!D:H,4,0),"0")</f>
        <v>1747</v>
      </c>
      <c r="I19" s="36"/>
      <c r="J19" s="36">
        <f>IFERROR(VLOOKUP(F19,'数据-省本级决算数'!$A:$B,2,0),"0")</f>
        <v>590</v>
      </c>
      <c r="K19" s="175">
        <f t="shared" si="1"/>
        <v>0.3</v>
      </c>
      <c r="L19" s="175">
        <f t="shared" si="2"/>
        <v>0.34</v>
      </c>
      <c r="M19" s="175">
        <f t="shared" si="3"/>
        <v>0</v>
      </c>
      <c r="N19" s="132">
        <f t="shared" si="0"/>
        <v>-0.704</v>
      </c>
      <c r="O19" s="176" t="str">
        <f t="shared" si="4"/>
        <v>是</v>
      </c>
      <c r="P19" s="176" t="str">
        <f t="shared" si="5"/>
        <v>否</v>
      </c>
    </row>
    <row r="20" ht="18.95" customHeight="1" spans="1:16">
      <c r="A20" s="171" t="s">
        <v>135</v>
      </c>
      <c r="B20" s="172" t="s">
        <v>135</v>
      </c>
      <c r="C20" s="172" t="s">
        <v>163</v>
      </c>
      <c r="D20" s="173" t="s">
        <v>167</v>
      </c>
      <c r="E20" s="172" t="s">
        <v>147</v>
      </c>
      <c r="F20" s="32" t="s">
        <v>145</v>
      </c>
      <c r="G20" s="36">
        <v>427</v>
      </c>
      <c r="H20" s="36">
        <f>IFERROR(VLOOKUP(D20,'数据-省本级预算数'!D:H,4,0),"0")</f>
        <v>370</v>
      </c>
      <c r="I20" s="36"/>
      <c r="J20" s="36">
        <f>IFERROR(VLOOKUP(F20,'数据-省本级决算数'!$A:$B,2,0),"0")</f>
        <v>713</v>
      </c>
      <c r="K20" s="175">
        <f t="shared" si="1"/>
        <v>1.67</v>
      </c>
      <c r="L20" s="175">
        <f t="shared" si="2"/>
        <v>1.93</v>
      </c>
      <c r="M20" s="175">
        <f t="shared" si="3"/>
        <v>0</v>
      </c>
      <c r="N20" s="132">
        <f t="shared" si="0"/>
        <v>0.67</v>
      </c>
      <c r="O20" s="176" t="str">
        <f t="shared" si="4"/>
        <v>是</v>
      </c>
      <c r="P20" s="176" t="str">
        <f t="shared" si="5"/>
        <v>否</v>
      </c>
    </row>
    <row r="21" ht="18.95" customHeight="1" spans="1:16">
      <c r="A21" s="171" t="s">
        <v>135</v>
      </c>
      <c r="B21" s="172" t="s">
        <v>135</v>
      </c>
      <c r="C21" s="172" t="s">
        <v>163</v>
      </c>
      <c r="D21" s="173" t="s">
        <v>168</v>
      </c>
      <c r="E21" s="172" t="s">
        <v>147</v>
      </c>
      <c r="F21" s="32" t="s">
        <v>169</v>
      </c>
      <c r="G21" s="36">
        <v>700</v>
      </c>
      <c r="H21" s="36">
        <f>IFERROR(VLOOKUP(D21,'数据-省本级预算数'!D:H,4,0),"0")</f>
        <v>0</v>
      </c>
      <c r="I21" s="36"/>
      <c r="J21" s="36">
        <f>IFERROR(VLOOKUP(F21,'数据-省本级决算数'!$A:$B,2,0),"0")</f>
        <v>850</v>
      </c>
      <c r="K21" s="175">
        <f t="shared" si="1"/>
        <v>1.21</v>
      </c>
      <c r="L21" s="175"/>
      <c r="M21" s="175">
        <f t="shared" si="3"/>
        <v>0</v>
      </c>
      <c r="N21" s="132">
        <f t="shared" si="0"/>
        <v>0.214</v>
      </c>
      <c r="O21" s="176" t="str">
        <f t="shared" si="4"/>
        <v>是</v>
      </c>
      <c r="P21" s="176" t="str">
        <f t="shared" si="5"/>
        <v>否</v>
      </c>
    </row>
    <row r="22" ht="18.95" customHeight="1" spans="1:16">
      <c r="A22" s="171" t="s">
        <v>135</v>
      </c>
      <c r="B22" s="172" t="s">
        <v>135</v>
      </c>
      <c r="C22" s="172" t="s">
        <v>163</v>
      </c>
      <c r="D22" s="173" t="s">
        <v>170</v>
      </c>
      <c r="E22" s="172" t="s">
        <v>147</v>
      </c>
      <c r="F22" s="32" t="s">
        <v>171</v>
      </c>
      <c r="G22" s="36">
        <v>215</v>
      </c>
      <c r="H22" s="36">
        <f>IFERROR(VLOOKUP(D22,'数据-省本级预算数'!D:H,4,0),"0")</f>
        <v>215</v>
      </c>
      <c r="I22" s="36"/>
      <c r="J22" s="36">
        <f>VLOOKUP(F22,'数据-省本级决算数'!$A:$B,2,0)</f>
        <v>215</v>
      </c>
      <c r="K22" s="175">
        <f t="shared" si="1"/>
        <v>1</v>
      </c>
      <c r="L22" s="175">
        <f t="shared" si="2"/>
        <v>1</v>
      </c>
      <c r="M22" s="175">
        <f t="shared" si="3"/>
        <v>0</v>
      </c>
      <c r="N22" s="132">
        <f t="shared" si="0"/>
        <v>0</v>
      </c>
      <c r="O22" s="176" t="str">
        <f t="shared" si="4"/>
        <v>是</v>
      </c>
      <c r="P22" s="176" t="str">
        <f t="shared" si="5"/>
        <v>否</v>
      </c>
    </row>
    <row r="23" ht="18.95" customHeight="1" spans="1:16">
      <c r="A23" s="171" t="s">
        <v>135</v>
      </c>
      <c r="B23" s="172" t="s">
        <v>135</v>
      </c>
      <c r="C23" s="172" t="s">
        <v>163</v>
      </c>
      <c r="D23" s="173" t="s">
        <v>172</v>
      </c>
      <c r="E23" s="172" t="s">
        <v>147</v>
      </c>
      <c r="F23" s="32" t="s">
        <v>173</v>
      </c>
      <c r="G23" s="36">
        <v>165</v>
      </c>
      <c r="H23" s="36">
        <f>IFERROR(VLOOKUP(D23,'数据-省本级预算数'!D:H,4,0),"0")</f>
        <v>165</v>
      </c>
      <c r="I23" s="36"/>
      <c r="J23" s="36">
        <f>VLOOKUP(F23,'数据-省本级决算数'!$A:$B,2,0)</f>
        <v>165</v>
      </c>
      <c r="K23" s="175">
        <f t="shared" si="1"/>
        <v>1</v>
      </c>
      <c r="L23" s="175">
        <f t="shared" si="2"/>
        <v>1</v>
      </c>
      <c r="M23" s="175">
        <f t="shared" si="3"/>
        <v>0</v>
      </c>
      <c r="N23" s="132">
        <f t="shared" si="0"/>
        <v>0</v>
      </c>
      <c r="O23" s="176" t="str">
        <f t="shared" si="4"/>
        <v>是</v>
      </c>
      <c r="P23" s="176" t="str">
        <f t="shared" si="5"/>
        <v>否</v>
      </c>
    </row>
    <row r="24" ht="18.95" customHeight="1" spans="1:16">
      <c r="A24" s="171" t="s">
        <v>135</v>
      </c>
      <c r="B24" s="172" t="s">
        <v>135</v>
      </c>
      <c r="C24" s="172" t="s">
        <v>163</v>
      </c>
      <c r="D24" s="173" t="s">
        <v>174</v>
      </c>
      <c r="E24" s="172" t="s">
        <v>147</v>
      </c>
      <c r="F24" s="32" t="s">
        <v>160</v>
      </c>
      <c r="G24" s="36">
        <v>151</v>
      </c>
      <c r="H24" s="36">
        <f>IFERROR(VLOOKUP(D24,'数据-省本级预算数'!D:H,4,0),"0")</f>
        <v>161</v>
      </c>
      <c r="I24" s="36"/>
      <c r="J24" s="36">
        <f>VLOOKUP(F24,'数据-省本级决算数'!$A:$B,2,0)</f>
        <v>103</v>
      </c>
      <c r="K24" s="175">
        <f t="shared" si="1"/>
        <v>0.68</v>
      </c>
      <c r="L24" s="175">
        <f t="shared" si="2"/>
        <v>0.64</v>
      </c>
      <c r="M24" s="175">
        <f t="shared" si="3"/>
        <v>0</v>
      </c>
      <c r="N24" s="132">
        <f t="shared" si="0"/>
        <v>-0.318</v>
      </c>
      <c r="O24" s="176" t="str">
        <f t="shared" si="4"/>
        <v>是</v>
      </c>
      <c r="P24" s="176" t="str">
        <f t="shared" si="5"/>
        <v>否</v>
      </c>
    </row>
    <row r="25" ht="18.95" customHeight="1" spans="1:16">
      <c r="A25" s="171" t="s">
        <v>135</v>
      </c>
      <c r="B25" s="172" t="s">
        <v>135</v>
      </c>
      <c r="C25" s="172" t="s">
        <v>163</v>
      </c>
      <c r="D25" s="173" t="s">
        <v>175</v>
      </c>
      <c r="E25" s="172" t="s">
        <v>147</v>
      </c>
      <c r="F25" s="32" t="s">
        <v>176</v>
      </c>
      <c r="G25" s="36">
        <v>1036</v>
      </c>
      <c r="H25" s="36">
        <f>IFERROR(VLOOKUP(D25,'数据-省本级预算数'!D:H,4,0),"0")</f>
        <v>2506</v>
      </c>
      <c r="I25" s="36"/>
      <c r="J25" s="36">
        <f>VLOOKUP(F25,'数据-省本级决算数'!$A:$B,2,0)</f>
        <v>672</v>
      </c>
      <c r="K25" s="175">
        <f t="shared" si="1"/>
        <v>0.65</v>
      </c>
      <c r="L25" s="175">
        <f t="shared" si="2"/>
        <v>0.27</v>
      </c>
      <c r="M25" s="175">
        <f t="shared" si="3"/>
        <v>0</v>
      </c>
      <c r="N25" s="132">
        <f t="shared" si="0"/>
        <v>-0.351</v>
      </c>
      <c r="O25" s="176" t="str">
        <f t="shared" si="4"/>
        <v>是</v>
      </c>
      <c r="P25" s="176" t="str">
        <f t="shared" si="5"/>
        <v>否</v>
      </c>
    </row>
    <row r="26" ht="18.95" customHeight="1" spans="1:16">
      <c r="A26" s="171" t="s">
        <v>135</v>
      </c>
      <c r="B26" s="172" t="s">
        <v>136</v>
      </c>
      <c r="C26" s="172" t="s">
        <v>135</v>
      </c>
      <c r="D26" s="464" t="s">
        <v>177</v>
      </c>
      <c r="E26" s="172"/>
      <c r="F26" s="32" t="s">
        <v>178</v>
      </c>
      <c r="G26" s="36">
        <f ca="1">SUMIF($C25:$C1327,$D26,$G25:$G1326)</f>
        <v>36687</v>
      </c>
      <c r="H26" s="36">
        <f ca="1">SUMIF($C25:$C1326,$D26,$H25:$H1325)</f>
        <v>35163</v>
      </c>
      <c r="I26" s="36">
        <f>IFERROR(VLOOKUP(F26,'数据-省本级调整数'!$A:$B,2,0),0)</f>
        <v>27272</v>
      </c>
      <c r="J26" s="36">
        <f>VLOOKUP(F26,'数据-省本级决算数'!$A:$B,2,0)</f>
        <v>19246</v>
      </c>
      <c r="K26" s="175">
        <f ca="1" t="shared" si="1"/>
        <v>0.52</v>
      </c>
      <c r="L26" s="175">
        <f ca="1" t="shared" si="2"/>
        <v>0.55</v>
      </c>
      <c r="M26" s="175">
        <f t="shared" si="3"/>
        <v>0.71</v>
      </c>
      <c r="N26" s="132">
        <f ca="1" t="shared" si="0"/>
        <v>-0.475</v>
      </c>
      <c r="O26" s="176" t="str">
        <f ca="1" t="shared" si="4"/>
        <v>是</v>
      </c>
      <c r="P26" s="176" t="str">
        <f t="shared" si="5"/>
        <v>是</v>
      </c>
    </row>
    <row r="27" ht="18.95" customHeight="1" spans="1:16">
      <c r="A27" s="171" t="s">
        <v>135</v>
      </c>
      <c r="B27" s="172" t="s">
        <v>135</v>
      </c>
      <c r="C27" s="172" t="s">
        <v>177</v>
      </c>
      <c r="D27" s="173" t="s">
        <v>179</v>
      </c>
      <c r="E27" s="172" t="s">
        <v>147</v>
      </c>
      <c r="F27" s="32" t="s">
        <v>141</v>
      </c>
      <c r="G27" s="36">
        <v>10662</v>
      </c>
      <c r="H27" s="36">
        <f>IFERROR(VLOOKUP(D27,'数据-省本级预算数'!D:H,4,0),"0")</f>
        <v>11772</v>
      </c>
      <c r="I27" s="36"/>
      <c r="J27" s="36">
        <f>VLOOKUP(F27,'数据-省本级决算数'!$A:$B,2,0)</f>
        <v>4776</v>
      </c>
      <c r="K27" s="175">
        <f t="shared" si="1"/>
        <v>0.45</v>
      </c>
      <c r="L27" s="175">
        <f t="shared" si="2"/>
        <v>0.41</v>
      </c>
      <c r="M27" s="175">
        <f t="shared" si="3"/>
        <v>0</v>
      </c>
      <c r="N27" s="132">
        <f t="shared" si="0"/>
        <v>-0.552</v>
      </c>
      <c r="O27" s="176" t="str">
        <f t="shared" si="4"/>
        <v>是</v>
      </c>
      <c r="P27" s="176" t="str">
        <f t="shared" si="5"/>
        <v>否</v>
      </c>
    </row>
    <row r="28" ht="18.95" customHeight="1" spans="1:16">
      <c r="A28" s="171" t="s">
        <v>135</v>
      </c>
      <c r="B28" s="172" t="s">
        <v>135</v>
      </c>
      <c r="C28" s="172" t="s">
        <v>177</v>
      </c>
      <c r="D28" s="173" t="s">
        <v>180</v>
      </c>
      <c r="E28" s="172" t="s">
        <v>147</v>
      </c>
      <c r="F28" s="32" t="s">
        <v>143</v>
      </c>
      <c r="G28" s="36">
        <v>821</v>
      </c>
      <c r="H28" s="36">
        <f>IFERROR(VLOOKUP(D28,'数据-省本级预算数'!D:H,4,0),"0")</f>
        <v>200</v>
      </c>
      <c r="I28" s="36"/>
      <c r="J28" s="36">
        <f>VLOOKUP(F28,'数据-省本级决算数'!$A:$B,2,0)</f>
        <v>590</v>
      </c>
      <c r="K28" s="175">
        <f t="shared" si="1"/>
        <v>0.72</v>
      </c>
      <c r="L28" s="175">
        <f t="shared" si="2"/>
        <v>2.95</v>
      </c>
      <c r="M28" s="175">
        <f t="shared" si="3"/>
        <v>0</v>
      </c>
      <c r="N28" s="132">
        <f t="shared" si="0"/>
        <v>-0.281</v>
      </c>
      <c r="O28" s="176" t="str">
        <f t="shared" si="4"/>
        <v>是</v>
      </c>
      <c r="P28" s="176" t="str">
        <f t="shared" si="5"/>
        <v>否</v>
      </c>
    </row>
    <row r="29" ht="18.95" customHeight="1" spans="1:16">
      <c r="A29" s="171" t="s">
        <v>135</v>
      </c>
      <c r="B29" s="172" t="s">
        <v>135</v>
      </c>
      <c r="C29" s="172" t="s">
        <v>177</v>
      </c>
      <c r="D29" s="173" t="s">
        <v>181</v>
      </c>
      <c r="E29" s="172" t="s">
        <v>147</v>
      </c>
      <c r="F29" s="32" t="s">
        <v>145</v>
      </c>
      <c r="G29" s="36">
        <v>2084</v>
      </c>
      <c r="H29" s="36">
        <f>IFERROR(VLOOKUP(D29,'数据-省本级预算数'!D:H,4,0),"0")</f>
        <v>1028</v>
      </c>
      <c r="I29" s="36"/>
      <c r="J29" s="36">
        <f>VLOOKUP(F29,'数据-省本级决算数'!$A:$B,2,0)</f>
        <v>713</v>
      </c>
      <c r="K29" s="175">
        <f t="shared" si="1"/>
        <v>0.34</v>
      </c>
      <c r="L29" s="175">
        <f t="shared" si="2"/>
        <v>0.69</v>
      </c>
      <c r="M29" s="175">
        <f t="shared" si="3"/>
        <v>0</v>
      </c>
      <c r="N29" s="132">
        <f t="shared" si="0"/>
        <v>-0.658</v>
      </c>
      <c r="O29" s="176" t="str">
        <f t="shared" si="4"/>
        <v>是</v>
      </c>
      <c r="P29" s="176" t="str">
        <f t="shared" si="5"/>
        <v>否</v>
      </c>
    </row>
    <row r="30" ht="18.95" customHeight="1" spans="1:16">
      <c r="A30" s="171" t="s">
        <v>135</v>
      </c>
      <c r="B30" s="172" t="s">
        <v>135</v>
      </c>
      <c r="C30" s="172" t="s">
        <v>177</v>
      </c>
      <c r="D30" s="173" t="s">
        <v>182</v>
      </c>
      <c r="E30" s="172" t="s">
        <v>147</v>
      </c>
      <c r="F30" s="32" t="s">
        <v>183</v>
      </c>
      <c r="G30" s="36">
        <v>200</v>
      </c>
      <c r="H30" s="36">
        <f>IFERROR(VLOOKUP(D30,'数据-省本级预算数'!D:H,4,0),"0")</f>
        <v>200</v>
      </c>
      <c r="I30" s="36"/>
      <c r="J30" s="36">
        <f>VLOOKUP(F30,'数据-省本级决算数'!$A:$B,2,0)</f>
        <v>200</v>
      </c>
      <c r="K30" s="175">
        <f t="shared" si="1"/>
        <v>1</v>
      </c>
      <c r="L30" s="175">
        <f t="shared" si="2"/>
        <v>1</v>
      </c>
      <c r="M30" s="175">
        <f t="shared" si="3"/>
        <v>0</v>
      </c>
      <c r="N30" s="132">
        <f t="shared" si="0"/>
        <v>0</v>
      </c>
      <c r="O30" s="176" t="str">
        <f t="shared" si="4"/>
        <v>是</v>
      </c>
      <c r="P30" s="176" t="str">
        <f t="shared" si="5"/>
        <v>否</v>
      </c>
    </row>
    <row r="31" ht="18.95" customHeight="1" spans="1:16">
      <c r="A31" s="171" t="s">
        <v>135</v>
      </c>
      <c r="B31" s="172" t="s">
        <v>135</v>
      </c>
      <c r="C31" s="172" t="s">
        <v>177</v>
      </c>
      <c r="D31" s="173" t="s">
        <v>184</v>
      </c>
      <c r="E31" s="172" t="s">
        <v>147</v>
      </c>
      <c r="F31" s="32" t="s">
        <v>185</v>
      </c>
      <c r="G31" s="36">
        <v>0</v>
      </c>
      <c r="H31" s="36">
        <f>IFERROR(VLOOKUP(D31,'数据-省本级预算数'!D:H,4,0),"0")</f>
        <v>0</v>
      </c>
      <c r="I31" s="36"/>
      <c r="J31" s="36">
        <f>VLOOKUP(F31,'数据-省本级决算数'!$A:$B,2,0)</f>
        <v>0</v>
      </c>
      <c r="K31" s="175"/>
      <c r="L31" s="175"/>
      <c r="M31" s="175">
        <f t="shared" si="3"/>
        <v>0</v>
      </c>
      <c r="N31" s="132" t="str">
        <f t="shared" si="0"/>
        <v/>
      </c>
      <c r="O31" s="176" t="str">
        <f t="shared" si="4"/>
        <v>否</v>
      </c>
      <c r="P31" s="176" t="str">
        <f t="shared" si="5"/>
        <v>否</v>
      </c>
    </row>
    <row r="32" ht="18.95" customHeight="1" spans="1:16">
      <c r="A32" s="171" t="s">
        <v>135</v>
      </c>
      <c r="B32" s="172" t="s">
        <v>135</v>
      </c>
      <c r="C32" s="172" t="s">
        <v>177</v>
      </c>
      <c r="D32" s="173" t="s">
        <v>186</v>
      </c>
      <c r="E32" s="172" t="s">
        <v>147</v>
      </c>
      <c r="F32" s="32" t="s">
        <v>187</v>
      </c>
      <c r="G32" s="36">
        <v>0</v>
      </c>
      <c r="H32" s="36">
        <f>IFERROR(VLOOKUP(D32,'数据-省本级预算数'!D:H,4,0),"0")</f>
        <v>0</v>
      </c>
      <c r="I32" s="36"/>
      <c r="J32" s="36">
        <f>VLOOKUP(F32,'数据-省本级决算数'!$A:$B,2,0)</f>
        <v>0</v>
      </c>
      <c r="K32" s="175"/>
      <c r="L32" s="175"/>
      <c r="M32" s="175">
        <f t="shared" si="3"/>
        <v>0</v>
      </c>
      <c r="N32" s="132" t="str">
        <f t="shared" si="0"/>
        <v/>
      </c>
      <c r="O32" s="176" t="str">
        <f t="shared" si="4"/>
        <v>否</v>
      </c>
      <c r="P32" s="176" t="str">
        <f t="shared" si="5"/>
        <v>否</v>
      </c>
    </row>
    <row r="33" ht="18.95" customHeight="1" spans="1:16">
      <c r="A33" s="171" t="s">
        <v>135</v>
      </c>
      <c r="B33" s="172" t="s">
        <v>135</v>
      </c>
      <c r="C33" s="172" t="s">
        <v>177</v>
      </c>
      <c r="D33" s="173" t="s">
        <v>188</v>
      </c>
      <c r="E33" s="172" t="s">
        <v>147</v>
      </c>
      <c r="F33" s="32" t="s">
        <v>189</v>
      </c>
      <c r="G33" s="36">
        <v>386</v>
      </c>
      <c r="H33" s="36">
        <f>IFERROR(VLOOKUP(D33,'数据-省本级预算数'!D:H,4,0),"0")</f>
        <v>510</v>
      </c>
      <c r="I33" s="36"/>
      <c r="J33" s="36">
        <f>VLOOKUP(F33,'数据-省本级决算数'!$A:$B,2,0)</f>
        <v>510</v>
      </c>
      <c r="K33" s="175">
        <f t="shared" si="1"/>
        <v>1.32</v>
      </c>
      <c r="L33" s="175">
        <f t="shared" si="2"/>
        <v>1</v>
      </c>
      <c r="M33" s="175">
        <f t="shared" si="3"/>
        <v>0</v>
      </c>
      <c r="N33" s="132">
        <f t="shared" si="0"/>
        <v>0.321</v>
      </c>
      <c r="O33" s="176" t="str">
        <f t="shared" si="4"/>
        <v>是</v>
      </c>
      <c r="P33" s="176" t="str">
        <f t="shared" si="5"/>
        <v>否</v>
      </c>
    </row>
    <row r="34" ht="18.95" customHeight="1" spans="1:16">
      <c r="A34" s="171" t="s">
        <v>135</v>
      </c>
      <c r="B34" s="172" t="s">
        <v>135</v>
      </c>
      <c r="C34" s="172" t="s">
        <v>177</v>
      </c>
      <c r="D34" s="173" t="s">
        <v>190</v>
      </c>
      <c r="E34" s="172" t="s">
        <v>147</v>
      </c>
      <c r="F34" s="32" t="s">
        <v>191</v>
      </c>
      <c r="G34" s="36">
        <v>1958</v>
      </c>
      <c r="H34" s="36">
        <f>IFERROR(VLOOKUP(D34,'数据-省本级预算数'!D:H,4,0),"0")</f>
        <v>2075</v>
      </c>
      <c r="I34" s="36"/>
      <c r="J34" s="36">
        <f>VLOOKUP(F34,'数据-省本级决算数'!$A:$B,2,0)</f>
        <v>915</v>
      </c>
      <c r="K34" s="175">
        <f t="shared" si="1"/>
        <v>0.47</v>
      </c>
      <c r="L34" s="175">
        <f t="shared" si="2"/>
        <v>0.44</v>
      </c>
      <c r="M34" s="175">
        <f t="shared" si="3"/>
        <v>0</v>
      </c>
      <c r="N34" s="132">
        <f t="shared" si="0"/>
        <v>-0.533</v>
      </c>
      <c r="O34" s="176" t="str">
        <f t="shared" si="4"/>
        <v>是</v>
      </c>
      <c r="P34" s="176" t="str">
        <f t="shared" si="5"/>
        <v>否</v>
      </c>
    </row>
    <row r="35" ht="18.95" customHeight="1" spans="1:16">
      <c r="A35" s="171" t="s">
        <v>135</v>
      </c>
      <c r="B35" s="172" t="s">
        <v>135</v>
      </c>
      <c r="C35" s="172" t="s">
        <v>177</v>
      </c>
      <c r="D35" s="173" t="s">
        <v>192</v>
      </c>
      <c r="E35" s="172" t="s">
        <v>147</v>
      </c>
      <c r="F35" s="37" t="s">
        <v>193</v>
      </c>
      <c r="G35" s="36">
        <v>227</v>
      </c>
      <c r="H35" s="36">
        <f>IFERROR(VLOOKUP(D35,'数据-省本级预算数'!D:H,4,0),"0")</f>
        <v>249</v>
      </c>
      <c r="I35" s="36"/>
      <c r="J35" s="36">
        <f>VLOOKUP(F35,'数据-省本级决算数'!$A:$B,2,0)</f>
        <v>171</v>
      </c>
      <c r="K35" s="175">
        <f t="shared" si="1"/>
        <v>0.75</v>
      </c>
      <c r="L35" s="175">
        <f t="shared" si="2"/>
        <v>0.69</v>
      </c>
      <c r="M35" s="175">
        <f t="shared" si="3"/>
        <v>0</v>
      </c>
      <c r="N35" s="132">
        <f t="shared" si="0"/>
        <v>-0.247</v>
      </c>
      <c r="O35" s="176" t="str">
        <f t="shared" si="4"/>
        <v>是</v>
      </c>
      <c r="P35" s="176" t="str">
        <f t="shared" si="5"/>
        <v>否</v>
      </c>
    </row>
    <row r="36" ht="18.95" customHeight="1" spans="1:16">
      <c r="A36" s="171" t="s">
        <v>135</v>
      </c>
      <c r="B36" s="172" t="s">
        <v>135</v>
      </c>
      <c r="C36" s="172" t="s">
        <v>177</v>
      </c>
      <c r="D36" s="173" t="s">
        <v>194</v>
      </c>
      <c r="E36" s="172" t="s">
        <v>147</v>
      </c>
      <c r="F36" s="37" t="s">
        <v>160</v>
      </c>
      <c r="G36" s="36">
        <v>598</v>
      </c>
      <c r="H36" s="36">
        <f>IFERROR(VLOOKUP(D36,'数据-省本级预算数'!D:H,4,0),"0")</f>
        <v>397</v>
      </c>
      <c r="I36" s="36"/>
      <c r="J36" s="36">
        <f>VLOOKUP(F36,'数据-省本级决算数'!$A:$B,2,0)</f>
        <v>103</v>
      </c>
      <c r="K36" s="175">
        <f t="shared" si="1"/>
        <v>0.17</v>
      </c>
      <c r="L36" s="175">
        <f t="shared" si="2"/>
        <v>0.26</v>
      </c>
      <c r="M36" s="175">
        <f t="shared" si="3"/>
        <v>0</v>
      </c>
      <c r="N36" s="36">
        <f ca="1">SUM(N37:N38,N41,N44:N45,N48:N49)</f>
        <v>0</v>
      </c>
      <c r="O36" s="176" t="str">
        <f t="shared" si="4"/>
        <v>是</v>
      </c>
      <c r="P36" s="176" t="str">
        <f t="shared" si="5"/>
        <v>否</v>
      </c>
    </row>
    <row r="37" ht="18.95" customHeight="1" spans="1:16">
      <c r="A37" s="171" t="s">
        <v>135</v>
      </c>
      <c r="B37" s="172" t="s">
        <v>135</v>
      </c>
      <c r="C37" s="172" t="s">
        <v>177</v>
      </c>
      <c r="D37" s="173" t="s">
        <v>195</v>
      </c>
      <c r="E37" s="172" t="s">
        <v>147</v>
      </c>
      <c r="F37" s="32" t="s">
        <v>196</v>
      </c>
      <c r="G37" s="36">
        <v>19751</v>
      </c>
      <c r="H37" s="36">
        <f>IFERROR(VLOOKUP(D37,'数据-省本级预算数'!D:H,4,0),"0")</f>
        <v>18732</v>
      </c>
      <c r="I37" s="36"/>
      <c r="J37" s="36">
        <f>VLOOKUP(F37,'数据-省本级决算数'!$A:$B,2,0)</f>
        <v>2560</v>
      </c>
      <c r="K37" s="175">
        <f t="shared" si="1"/>
        <v>0.13</v>
      </c>
      <c r="L37" s="175">
        <f t="shared" si="2"/>
        <v>0.14</v>
      </c>
      <c r="M37" s="175">
        <f t="shared" si="3"/>
        <v>0</v>
      </c>
      <c r="N37" s="132">
        <f t="shared" ref="N37:N44" si="6">IF(ISERROR(J37/G37-1),"",J37/G37-1)</f>
        <v>-0.87</v>
      </c>
      <c r="O37" s="176" t="str">
        <f t="shared" si="4"/>
        <v>是</v>
      </c>
      <c r="P37" s="176" t="str">
        <f t="shared" si="5"/>
        <v>否</v>
      </c>
    </row>
    <row r="38" ht="18.95" customHeight="1" spans="1:16">
      <c r="A38" s="171" t="s">
        <v>135</v>
      </c>
      <c r="B38" s="172" t="s">
        <v>136</v>
      </c>
      <c r="C38" s="172" t="s">
        <v>135</v>
      </c>
      <c r="D38" s="173" t="s">
        <v>197</v>
      </c>
      <c r="E38" s="172"/>
      <c r="F38" s="32" t="s">
        <v>198</v>
      </c>
      <c r="G38" s="36">
        <f ca="1">SUMIF($C37:$C1331,$D38,$G37:$G1331)</f>
        <v>10851</v>
      </c>
      <c r="H38" s="36">
        <f ca="1">SUMIF($C37:$C1331,$D38,$H37:$H1331)</f>
        <v>10188</v>
      </c>
      <c r="I38" s="36">
        <f>IFERROR(VLOOKUP(F38,'数据-省本级调整数'!$A:$B,2,0),0)</f>
        <v>36336</v>
      </c>
      <c r="J38" s="36">
        <f>VLOOKUP(F38,'数据-省本级决算数'!$A:$B,2,0)</f>
        <v>32022</v>
      </c>
      <c r="K38" s="175">
        <f ca="1" t="shared" si="1"/>
        <v>2.95</v>
      </c>
      <c r="L38" s="175">
        <f ca="1" t="shared" si="2"/>
        <v>3.14</v>
      </c>
      <c r="M38" s="175">
        <f t="shared" si="3"/>
        <v>0.88</v>
      </c>
      <c r="N38" s="132">
        <f ca="1" t="shared" si="6"/>
        <v>1.951</v>
      </c>
      <c r="O38" s="176" t="str">
        <f ca="1" t="shared" si="4"/>
        <v>是</v>
      </c>
      <c r="P38" s="176" t="str">
        <f t="shared" si="5"/>
        <v>是</v>
      </c>
    </row>
    <row r="39" ht="18.95" customHeight="1" spans="1:16">
      <c r="A39" s="171" t="s">
        <v>135</v>
      </c>
      <c r="B39" s="172" t="s">
        <v>135</v>
      </c>
      <c r="C39" s="172" t="s">
        <v>197</v>
      </c>
      <c r="D39" s="173" t="s">
        <v>199</v>
      </c>
      <c r="E39" s="172" t="s">
        <v>147</v>
      </c>
      <c r="F39" s="32" t="s">
        <v>141</v>
      </c>
      <c r="G39" s="36">
        <v>4115</v>
      </c>
      <c r="H39" s="36">
        <f>IFERROR(VLOOKUP(D39,'数据-省本级预算数'!D:H,4,0),"0")</f>
        <v>4311</v>
      </c>
      <c r="I39" s="36"/>
      <c r="J39" s="36">
        <f>VLOOKUP(F39,'数据-省本级决算数'!$A:$B,2,0)</f>
        <v>4776</v>
      </c>
      <c r="K39" s="175">
        <f t="shared" si="1"/>
        <v>1.16</v>
      </c>
      <c r="L39" s="175">
        <f t="shared" si="2"/>
        <v>1.11</v>
      </c>
      <c r="M39" s="175">
        <f t="shared" si="3"/>
        <v>0</v>
      </c>
      <c r="N39" s="132">
        <f t="shared" si="6"/>
        <v>0.161</v>
      </c>
      <c r="O39" s="176" t="str">
        <f t="shared" si="4"/>
        <v>是</v>
      </c>
      <c r="P39" s="176" t="str">
        <f t="shared" si="5"/>
        <v>否</v>
      </c>
    </row>
    <row r="40" ht="18.95" customHeight="1" spans="1:16">
      <c r="A40" s="171" t="s">
        <v>135</v>
      </c>
      <c r="B40" s="172" t="s">
        <v>135</v>
      </c>
      <c r="C40" s="172" t="s">
        <v>197</v>
      </c>
      <c r="D40" s="173" t="s">
        <v>200</v>
      </c>
      <c r="E40" s="172" t="s">
        <v>147</v>
      </c>
      <c r="F40" s="32" t="s">
        <v>143</v>
      </c>
      <c r="G40" s="36">
        <v>469</v>
      </c>
      <c r="H40" s="36">
        <f>IFERROR(VLOOKUP(D40,'数据-省本级预算数'!D:H,4,0),"0")</f>
        <v>200</v>
      </c>
      <c r="I40" s="36"/>
      <c r="J40" s="36">
        <f>VLOOKUP(F40,'数据-省本级决算数'!$A:$B,2,0)</f>
        <v>590</v>
      </c>
      <c r="K40" s="175">
        <f t="shared" si="1"/>
        <v>1.26</v>
      </c>
      <c r="L40" s="175">
        <f t="shared" si="2"/>
        <v>2.95</v>
      </c>
      <c r="M40" s="175">
        <f t="shared" si="3"/>
        <v>0</v>
      </c>
      <c r="N40" s="132">
        <f t="shared" si="6"/>
        <v>0.258</v>
      </c>
      <c r="O40" s="176" t="str">
        <f t="shared" si="4"/>
        <v>是</v>
      </c>
      <c r="P40" s="176" t="str">
        <f t="shared" si="5"/>
        <v>否</v>
      </c>
    </row>
    <row r="41" ht="18.95" customHeight="1" spans="1:16">
      <c r="A41" s="171" t="s">
        <v>135</v>
      </c>
      <c r="B41" s="172" t="s">
        <v>135</v>
      </c>
      <c r="C41" s="172" t="s">
        <v>197</v>
      </c>
      <c r="D41" s="173" t="s">
        <v>201</v>
      </c>
      <c r="E41" s="172" t="s">
        <v>147</v>
      </c>
      <c r="F41" s="32" t="s">
        <v>145</v>
      </c>
      <c r="G41" s="36">
        <v>236</v>
      </c>
      <c r="H41" s="36">
        <f>IFERROR(VLOOKUP(D41,'数据-省本级预算数'!D:H,4,0),"0")</f>
        <v>190</v>
      </c>
      <c r="I41" s="36"/>
      <c r="J41" s="36">
        <f>VLOOKUP(F41,'数据-省本级决算数'!$A:$B,2,0)</f>
        <v>713</v>
      </c>
      <c r="K41" s="175">
        <f t="shared" si="1"/>
        <v>3.02</v>
      </c>
      <c r="L41" s="175">
        <f t="shared" si="2"/>
        <v>3.75</v>
      </c>
      <c r="M41" s="175">
        <f t="shared" si="3"/>
        <v>0</v>
      </c>
      <c r="N41" s="132">
        <f t="shared" si="6"/>
        <v>2.021</v>
      </c>
      <c r="O41" s="176" t="str">
        <f t="shared" si="4"/>
        <v>是</v>
      </c>
      <c r="P41" s="176" t="str">
        <f t="shared" si="5"/>
        <v>否</v>
      </c>
    </row>
    <row r="42" ht="18.95" customHeight="1" spans="1:16">
      <c r="A42" s="171" t="s">
        <v>135</v>
      </c>
      <c r="B42" s="172" t="s">
        <v>135</v>
      </c>
      <c r="C42" s="172" t="s">
        <v>197</v>
      </c>
      <c r="D42" s="173" t="s">
        <v>202</v>
      </c>
      <c r="E42" s="172" t="s">
        <v>147</v>
      </c>
      <c r="F42" s="32" t="s">
        <v>203</v>
      </c>
      <c r="G42" s="36">
        <v>0</v>
      </c>
      <c r="H42" s="36">
        <f>IFERROR(VLOOKUP(D42,'数据-省本级预算数'!D:H,4,0),"0")</f>
        <v>76</v>
      </c>
      <c r="I42" s="36"/>
      <c r="J42" s="36">
        <f>VLOOKUP(F42,'数据-省本级决算数'!$A:$B,2,0)</f>
        <v>1123</v>
      </c>
      <c r="K42" s="175"/>
      <c r="L42" s="175">
        <f t="shared" si="2"/>
        <v>14.78</v>
      </c>
      <c r="M42" s="175">
        <f t="shared" si="3"/>
        <v>0</v>
      </c>
      <c r="N42" s="132" t="str">
        <f t="shared" si="6"/>
        <v/>
      </c>
      <c r="O42" s="176" t="str">
        <f t="shared" si="4"/>
        <v>是</v>
      </c>
      <c r="P42" s="176" t="str">
        <f t="shared" si="5"/>
        <v>否</v>
      </c>
    </row>
    <row r="43" ht="18.95" customHeight="1" spans="1:16">
      <c r="A43" s="171" t="s">
        <v>135</v>
      </c>
      <c r="B43" s="172" t="s">
        <v>135</v>
      </c>
      <c r="C43" s="172" t="s">
        <v>197</v>
      </c>
      <c r="D43" s="173" t="s">
        <v>204</v>
      </c>
      <c r="E43" s="172" t="s">
        <v>147</v>
      </c>
      <c r="F43" s="32" t="s">
        <v>205</v>
      </c>
      <c r="G43" s="36">
        <v>50</v>
      </c>
      <c r="H43" s="36">
        <f>IFERROR(VLOOKUP(D43,'数据-省本级预算数'!D:H,4,0),"0")</f>
        <v>0</v>
      </c>
      <c r="I43" s="36"/>
      <c r="J43" s="36">
        <f>VLOOKUP(F43,'数据-省本级决算数'!$A:$B,2,0)</f>
        <v>21</v>
      </c>
      <c r="K43" s="175">
        <f t="shared" si="1"/>
        <v>0.42</v>
      </c>
      <c r="L43" s="175"/>
      <c r="M43" s="175">
        <f t="shared" si="3"/>
        <v>0</v>
      </c>
      <c r="N43" s="132">
        <f t="shared" si="6"/>
        <v>-0.58</v>
      </c>
      <c r="O43" s="176" t="str">
        <f t="shared" si="4"/>
        <v>是</v>
      </c>
      <c r="P43" s="176" t="str">
        <f t="shared" si="5"/>
        <v>否</v>
      </c>
    </row>
    <row r="44" ht="18.95" customHeight="1" spans="1:16">
      <c r="A44" s="171" t="s">
        <v>135</v>
      </c>
      <c r="B44" s="172" t="s">
        <v>135</v>
      </c>
      <c r="C44" s="172" t="s">
        <v>197</v>
      </c>
      <c r="D44" s="173" t="s">
        <v>206</v>
      </c>
      <c r="E44" s="172" t="s">
        <v>147</v>
      </c>
      <c r="F44" s="32" t="s">
        <v>207</v>
      </c>
      <c r="G44" s="36">
        <v>694</v>
      </c>
      <c r="H44" s="36">
        <f>IFERROR(VLOOKUP(D44,'数据-省本级预算数'!D:H,4,0),"0")</f>
        <v>0</v>
      </c>
      <c r="I44" s="36"/>
      <c r="J44" s="36">
        <f>VLOOKUP(F44,'数据-省本级决算数'!$A:$B,2,0)</f>
        <v>2476</v>
      </c>
      <c r="K44" s="175">
        <f t="shared" si="1"/>
        <v>3.57</v>
      </c>
      <c r="L44" s="175"/>
      <c r="M44" s="175">
        <f t="shared" si="3"/>
        <v>0</v>
      </c>
      <c r="N44" s="132">
        <f t="shared" si="6"/>
        <v>2.568</v>
      </c>
      <c r="O44" s="176" t="str">
        <f t="shared" si="4"/>
        <v>是</v>
      </c>
      <c r="P44" s="176" t="str">
        <f t="shared" si="5"/>
        <v>否</v>
      </c>
    </row>
    <row r="45" ht="18.95" customHeight="1" spans="1:16">
      <c r="A45" s="171" t="s">
        <v>135</v>
      </c>
      <c r="B45" s="172" t="s">
        <v>135</v>
      </c>
      <c r="C45" s="172" t="s">
        <v>197</v>
      </c>
      <c r="D45" s="173" t="s">
        <v>208</v>
      </c>
      <c r="E45" s="172" t="s">
        <v>147</v>
      </c>
      <c r="F45" s="32" t="s">
        <v>209</v>
      </c>
      <c r="G45" s="36">
        <v>0</v>
      </c>
      <c r="H45" s="36">
        <f>IFERROR(VLOOKUP(D45,'数据-省本级预算数'!D:H,4,0),"0")</f>
        <v>0</v>
      </c>
      <c r="I45" s="36"/>
      <c r="J45" s="36">
        <f>VLOOKUP(F45,'数据-省本级决算数'!$A:$B,2,0)</f>
        <v>0</v>
      </c>
      <c r="K45" s="175"/>
      <c r="L45" s="175"/>
      <c r="M45" s="175">
        <f t="shared" si="3"/>
        <v>0</v>
      </c>
      <c r="N45" s="36">
        <f ca="1">SUM(D29:D30,D33)-SUM(N29:N30,N33,N37:N38,N41,N44,N48:N49)</f>
        <v>-11</v>
      </c>
      <c r="O45" s="176" t="str">
        <f t="shared" si="4"/>
        <v>否</v>
      </c>
      <c r="P45" s="176" t="str">
        <f t="shared" si="5"/>
        <v>否</v>
      </c>
    </row>
    <row r="46" ht="18.95" customHeight="1" spans="1:16">
      <c r="A46" s="171" t="s">
        <v>135</v>
      </c>
      <c r="B46" s="172" t="s">
        <v>135</v>
      </c>
      <c r="C46" s="172" t="s">
        <v>197</v>
      </c>
      <c r="D46" s="173" t="s">
        <v>211</v>
      </c>
      <c r="E46" s="172" t="s">
        <v>147</v>
      </c>
      <c r="F46" s="32" t="s">
        <v>212</v>
      </c>
      <c r="G46" s="36">
        <v>1162</v>
      </c>
      <c r="H46" s="36">
        <f>IFERROR(VLOOKUP(D46,'数据-省本级预算数'!D:H,4,0),"0")</f>
        <v>1800</v>
      </c>
      <c r="I46" s="36"/>
      <c r="J46" s="36">
        <f>VLOOKUP(F46,'数据-省本级决算数'!$A:$B,2,0)</f>
        <v>410</v>
      </c>
      <c r="K46" s="175">
        <f t="shared" si="1"/>
        <v>0.35</v>
      </c>
      <c r="L46" s="175">
        <f t="shared" si="2"/>
        <v>0.23</v>
      </c>
      <c r="M46" s="175">
        <f t="shared" si="3"/>
        <v>0</v>
      </c>
      <c r="N46" s="132">
        <f t="shared" ref="N46:N51" si="7">IF(ISERROR(J46/G46-1),"",J46/G46-1)</f>
        <v>-0.647</v>
      </c>
      <c r="O46" s="176" t="str">
        <f t="shared" si="4"/>
        <v>是</v>
      </c>
      <c r="P46" s="176" t="str">
        <f t="shared" si="5"/>
        <v>否</v>
      </c>
    </row>
    <row r="47" ht="18.95" customHeight="1" spans="1:16">
      <c r="A47" s="171" t="s">
        <v>135</v>
      </c>
      <c r="B47" s="172" t="s">
        <v>135</v>
      </c>
      <c r="C47" s="172" t="s">
        <v>197</v>
      </c>
      <c r="D47" s="464" t="s">
        <v>213</v>
      </c>
      <c r="E47" s="172" t="s">
        <v>147</v>
      </c>
      <c r="F47" s="32" t="s">
        <v>214</v>
      </c>
      <c r="G47" s="36">
        <v>0</v>
      </c>
      <c r="H47" s="36">
        <f>IFERROR(VLOOKUP(D47,'数据-省本级预算数'!D:H,4,0),"0")</f>
        <v>0</v>
      </c>
      <c r="I47" s="36"/>
      <c r="J47" s="36">
        <f>VLOOKUP(F47,'数据-省本级决算数'!$A:$B,2,0)</f>
        <v>0</v>
      </c>
      <c r="K47" s="175"/>
      <c r="L47" s="175"/>
      <c r="M47" s="175">
        <f t="shared" si="3"/>
        <v>0</v>
      </c>
      <c r="N47" s="132" t="str">
        <f t="shared" si="7"/>
        <v/>
      </c>
      <c r="O47" s="176" t="str">
        <f t="shared" si="4"/>
        <v>否</v>
      </c>
      <c r="P47" s="176" t="str">
        <f t="shared" si="5"/>
        <v>否</v>
      </c>
    </row>
    <row r="48" ht="18.95" customHeight="1" spans="1:16">
      <c r="A48" s="171" t="s">
        <v>135</v>
      </c>
      <c r="B48" s="172" t="s">
        <v>135</v>
      </c>
      <c r="C48" s="172" t="s">
        <v>197</v>
      </c>
      <c r="D48" s="173" t="s">
        <v>215</v>
      </c>
      <c r="E48" s="172" t="s">
        <v>147</v>
      </c>
      <c r="F48" s="32" t="s">
        <v>160</v>
      </c>
      <c r="G48" s="36">
        <v>1311</v>
      </c>
      <c r="H48" s="36">
        <f>IFERROR(VLOOKUP(D48,'数据-省本级预算数'!D:H,4,0),"0")</f>
        <v>1091</v>
      </c>
      <c r="I48" s="36"/>
      <c r="J48" s="36">
        <f>VLOOKUP(F48,'数据-省本级决算数'!$A:$B,2,0)</f>
        <v>103</v>
      </c>
      <c r="K48" s="175">
        <f t="shared" si="1"/>
        <v>0.08</v>
      </c>
      <c r="L48" s="175">
        <f t="shared" si="2"/>
        <v>0.09</v>
      </c>
      <c r="M48" s="175">
        <f t="shared" si="3"/>
        <v>0</v>
      </c>
      <c r="N48" s="132">
        <f t="shared" si="7"/>
        <v>-0.921</v>
      </c>
      <c r="O48" s="176" t="str">
        <f t="shared" si="4"/>
        <v>是</v>
      </c>
      <c r="P48" s="176" t="str">
        <f t="shared" si="5"/>
        <v>否</v>
      </c>
    </row>
    <row r="49" ht="18.95" customHeight="1" spans="1:16">
      <c r="A49" s="171" t="s">
        <v>135</v>
      </c>
      <c r="B49" s="172" t="s">
        <v>135</v>
      </c>
      <c r="C49" s="172" t="s">
        <v>197</v>
      </c>
      <c r="D49" s="173" t="s">
        <v>216</v>
      </c>
      <c r="E49" s="172" t="s">
        <v>147</v>
      </c>
      <c r="F49" s="32" t="s">
        <v>217</v>
      </c>
      <c r="G49" s="36">
        <v>2814</v>
      </c>
      <c r="H49" s="36">
        <f>IFERROR(VLOOKUP(D49,'数据-省本级预算数'!D:H,4,0),"0")</f>
        <v>2520</v>
      </c>
      <c r="I49" s="36"/>
      <c r="J49" s="36">
        <f>VLOOKUP(F49,'数据-省本级决算数'!$A:$B,2,0)</f>
        <v>21769</v>
      </c>
      <c r="K49" s="175">
        <f t="shared" si="1"/>
        <v>7.74</v>
      </c>
      <c r="L49" s="175">
        <f t="shared" si="2"/>
        <v>8.64</v>
      </c>
      <c r="M49" s="175">
        <f t="shared" si="3"/>
        <v>0</v>
      </c>
      <c r="N49" s="132">
        <f t="shared" si="7"/>
        <v>6.736</v>
      </c>
      <c r="O49" s="176" t="str">
        <f t="shared" si="4"/>
        <v>是</v>
      </c>
      <c r="P49" s="176" t="str">
        <f t="shared" si="5"/>
        <v>否</v>
      </c>
    </row>
    <row r="50" ht="18.95" customHeight="1" spans="1:16">
      <c r="A50" s="171" t="s">
        <v>135</v>
      </c>
      <c r="B50" s="172" t="s">
        <v>136</v>
      </c>
      <c r="C50" s="172" t="s">
        <v>135</v>
      </c>
      <c r="D50" s="173" t="s">
        <v>218</v>
      </c>
      <c r="E50" s="172" t="s">
        <v>135</v>
      </c>
      <c r="F50" s="32" t="s">
        <v>219</v>
      </c>
      <c r="G50" s="36">
        <f ca="1">SUMIF($C49:$C1331,$D50,$G49:$G1331)</f>
        <v>3424</v>
      </c>
      <c r="H50" s="36">
        <f ca="1">SUMIF($C49:$C1331,$D50,$H49:$H1331)</f>
        <v>3467</v>
      </c>
      <c r="I50" s="36">
        <f>IFERROR(VLOOKUP(F50,'数据-省本级调整数'!$A:$B,2,0),0)</f>
        <v>6634</v>
      </c>
      <c r="J50" s="36">
        <f>VLOOKUP(F50,'数据-省本级决算数'!$A:$B,2,0)</f>
        <v>6270</v>
      </c>
      <c r="K50" s="175">
        <f ca="1" t="shared" si="1"/>
        <v>1.83</v>
      </c>
      <c r="L50" s="175">
        <f ca="1" t="shared" si="2"/>
        <v>1.81</v>
      </c>
      <c r="M50" s="175">
        <f t="shared" si="3"/>
        <v>0.95</v>
      </c>
      <c r="N50" s="132">
        <f ca="1" t="shared" si="7"/>
        <v>0.831</v>
      </c>
      <c r="O50" s="176" t="str">
        <f ca="1" t="shared" si="4"/>
        <v>是</v>
      </c>
      <c r="P50" s="176" t="str">
        <f t="shared" si="5"/>
        <v>是</v>
      </c>
    </row>
    <row r="51" ht="18.95" customHeight="1" spans="1:16">
      <c r="A51" s="171" t="s">
        <v>135</v>
      </c>
      <c r="B51" s="172" t="s">
        <v>135</v>
      </c>
      <c r="C51" s="172" t="s">
        <v>218</v>
      </c>
      <c r="D51" s="173" t="s">
        <v>220</v>
      </c>
      <c r="E51" s="172" t="s">
        <v>147</v>
      </c>
      <c r="F51" s="32" t="s">
        <v>141</v>
      </c>
      <c r="G51" s="36">
        <v>1411</v>
      </c>
      <c r="H51" s="36">
        <f>IFERROR(VLOOKUP(D51,'数据-省本级预算数'!D:H,4,0),"0")</f>
        <v>1589</v>
      </c>
      <c r="I51" s="36"/>
      <c r="J51" s="36">
        <f>VLOOKUP(F51,'数据-省本级决算数'!$A:$B,2,0)</f>
        <v>4776</v>
      </c>
      <c r="K51" s="175">
        <f t="shared" si="1"/>
        <v>3.38</v>
      </c>
      <c r="L51" s="175">
        <f t="shared" si="2"/>
        <v>3.01</v>
      </c>
      <c r="M51" s="175">
        <f t="shared" si="3"/>
        <v>0</v>
      </c>
      <c r="N51" s="132">
        <f t="shared" si="7"/>
        <v>2.385</v>
      </c>
      <c r="O51" s="176" t="str">
        <f t="shared" si="4"/>
        <v>是</v>
      </c>
      <c r="P51" s="176" t="str">
        <f t="shared" si="5"/>
        <v>否</v>
      </c>
    </row>
    <row r="52" ht="18.95" customHeight="1" spans="1:16">
      <c r="A52" s="171" t="s">
        <v>135</v>
      </c>
      <c r="B52" s="172" t="s">
        <v>135</v>
      </c>
      <c r="C52" s="172" t="s">
        <v>218</v>
      </c>
      <c r="D52" s="173" t="s">
        <v>221</v>
      </c>
      <c r="E52" s="172" t="s">
        <v>147</v>
      </c>
      <c r="F52" s="32" t="s">
        <v>143</v>
      </c>
      <c r="G52" s="36">
        <v>0</v>
      </c>
      <c r="H52" s="36">
        <f>IFERROR(VLOOKUP(D52,'数据-省本级预算数'!D:H,4,0),"0")</f>
        <v>0</v>
      </c>
      <c r="I52" s="36"/>
      <c r="J52" s="36">
        <f>VLOOKUP(F52,'数据-省本级决算数'!$A:$B,2,0)</f>
        <v>590</v>
      </c>
      <c r="K52" s="175"/>
      <c r="L52" s="175"/>
      <c r="M52" s="175">
        <f t="shared" si="3"/>
        <v>0</v>
      </c>
      <c r="N52" s="132">
        <f ca="1">SUM(N29:N30,N33,N36,N51)</f>
        <v>2.048</v>
      </c>
      <c r="O52" s="176" t="str">
        <f t="shared" si="4"/>
        <v>是</v>
      </c>
      <c r="P52" s="176" t="str">
        <f t="shared" si="5"/>
        <v>否</v>
      </c>
    </row>
    <row r="53" ht="18.95" customHeight="1" spans="1:16">
      <c r="A53" s="171" t="s">
        <v>135</v>
      </c>
      <c r="B53" s="172" t="s">
        <v>135</v>
      </c>
      <c r="C53" s="172" t="s">
        <v>218</v>
      </c>
      <c r="D53" s="173" t="s">
        <v>222</v>
      </c>
      <c r="E53" s="172" t="s">
        <v>147</v>
      </c>
      <c r="F53" s="32" t="s">
        <v>145</v>
      </c>
      <c r="G53" s="36">
        <v>97</v>
      </c>
      <c r="H53" s="36">
        <f>IFERROR(VLOOKUP(D53,'数据-省本级预算数'!D:H,4,0),"0")</f>
        <v>86</v>
      </c>
      <c r="I53" s="36"/>
      <c r="J53" s="36">
        <f>VLOOKUP(F53,'数据-省本级决算数'!$A:$B,2,0)</f>
        <v>713</v>
      </c>
      <c r="K53" s="175">
        <f t="shared" si="1"/>
        <v>7.35</v>
      </c>
      <c r="L53" s="175">
        <f t="shared" si="2"/>
        <v>8.29</v>
      </c>
      <c r="M53" s="175">
        <f t="shared" si="3"/>
        <v>0</v>
      </c>
      <c r="N53" s="132">
        <f t="shared" ref="N53:N116" si="8">IF(ISERROR(J53/G53-1),"",J53/G53-1)</f>
        <v>6.351</v>
      </c>
      <c r="O53" s="176" t="str">
        <f t="shared" si="4"/>
        <v>是</v>
      </c>
      <c r="P53" s="176" t="str">
        <f t="shared" si="5"/>
        <v>否</v>
      </c>
    </row>
    <row r="54" ht="18.95" customHeight="1" spans="1:16">
      <c r="A54" s="171" t="s">
        <v>135</v>
      </c>
      <c r="B54" s="172" t="s">
        <v>135</v>
      </c>
      <c r="C54" s="172" t="s">
        <v>218</v>
      </c>
      <c r="D54" s="173" t="s">
        <v>223</v>
      </c>
      <c r="E54" s="172" t="s">
        <v>147</v>
      </c>
      <c r="F54" s="32" t="s">
        <v>224</v>
      </c>
      <c r="G54" s="36">
        <v>0</v>
      </c>
      <c r="H54" s="36">
        <f>IFERROR(VLOOKUP(D54,'数据-省本级预算数'!D:H,4,0),"0")</f>
        <v>0</v>
      </c>
      <c r="I54" s="36"/>
      <c r="J54" s="36">
        <f>VLOOKUP(F54,'数据-省本级决算数'!$A:$B,2,0)</f>
        <v>0</v>
      </c>
      <c r="K54" s="175"/>
      <c r="L54" s="175"/>
      <c r="M54" s="175">
        <f t="shared" si="3"/>
        <v>0</v>
      </c>
      <c r="N54" s="132" t="str">
        <f t="shared" si="8"/>
        <v/>
      </c>
      <c r="O54" s="176" t="str">
        <f t="shared" si="4"/>
        <v>否</v>
      </c>
      <c r="P54" s="176" t="str">
        <f t="shared" si="5"/>
        <v>否</v>
      </c>
    </row>
    <row r="55" ht="18.95" customHeight="1" spans="1:16">
      <c r="A55" s="171" t="s">
        <v>135</v>
      </c>
      <c r="B55" s="172" t="s">
        <v>135</v>
      </c>
      <c r="C55" s="172" t="s">
        <v>218</v>
      </c>
      <c r="D55" s="173" t="s">
        <v>225</v>
      </c>
      <c r="E55" s="172" t="s">
        <v>147</v>
      </c>
      <c r="F55" s="32" t="s">
        <v>226</v>
      </c>
      <c r="G55" s="36">
        <v>266</v>
      </c>
      <c r="H55" s="36">
        <f>IFERROR(VLOOKUP(D55,'数据-省本级预算数'!D:H,4,0),"0")</f>
        <v>155</v>
      </c>
      <c r="I55" s="36"/>
      <c r="J55" s="36">
        <f>VLOOKUP(F55,'数据-省本级决算数'!$A:$B,2,0)</f>
        <v>152</v>
      </c>
      <c r="K55" s="175">
        <f t="shared" si="1"/>
        <v>0.57</v>
      </c>
      <c r="L55" s="175">
        <f t="shared" si="2"/>
        <v>0.98</v>
      </c>
      <c r="M55" s="175">
        <f t="shared" si="3"/>
        <v>0</v>
      </c>
      <c r="N55" s="132">
        <f t="shared" si="8"/>
        <v>-0.429</v>
      </c>
      <c r="O55" s="176" t="str">
        <f t="shared" si="4"/>
        <v>是</v>
      </c>
      <c r="P55" s="176" t="str">
        <f t="shared" si="5"/>
        <v>否</v>
      </c>
    </row>
    <row r="56" ht="18.95" customHeight="1" spans="1:16">
      <c r="A56" s="171" t="s">
        <v>135</v>
      </c>
      <c r="B56" s="172" t="s">
        <v>135</v>
      </c>
      <c r="C56" s="172" t="s">
        <v>218</v>
      </c>
      <c r="D56" s="173" t="s">
        <v>227</v>
      </c>
      <c r="E56" s="172" t="s">
        <v>147</v>
      </c>
      <c r="F56" s="32" t="s">
        <v>228</v>
      </c>
      <c r="G56" s="36">
        <v>347</v>
      </c>
      <c r="H56" s="36">
        <f>IFERROR(VLOOKUP(D56,'数据-省本级预算数'!D:H,4,0),"0")</f>
        <v>0</v>
      </c>
      <c r="I56" s="36"/>
      <c r="J56" s="36">
        <f>VLOOKUP(F56,'数据-省本级决算数'!$A:$B,2,0)</f>
        <v>371</v>
      </c>
      <c r="K56" s="175">
        <f t="shared" si="1"/>
        <v>1.07</v>
      </c>
      <c r="L56" s="175"/>
      <c r="M56" s="175">
        <f t="shared" si="3"/>
        <v>0</v>
      </c>
      <c r="N56" s="132">
        <f t="shared" si="8"/>
        <v>0.069</v>
      </c>
      <c r="O56" s="176" t="str">
        <f t="shared" si="4"/>
        <v>是</v>
      </c>
      <c r="P56" s="176" t="str">
        <f t="shared" si="5"/>
        <v>否</v>
      </c>
    </row>
    <row r="57" ht="18.95" customHeight="1" spans="1:16">
      <c r="A57" s="171" t="s">
        <v>135</v>
      </c>
      <c r="B57" s="172" t="s">
        <v>135</v>
      </c>
      <c r="C57" s="172" t="s">
        <v>218</v>
      </c>
      <c r="D57" s="173" t="s">
        <v>229</v>
      </c>
      <c r="E57" s="172" t="s">
        <v>147</v>
      </c>
      <c r="F57" s="32" t="s">
        <v>230</v>
      </c>
      <c r="G57" s="36">
        <v>162</v>
      </c>
      <c r="H57" s="36">
        <f>IFERROR(VLOOKUP(D57,'数据-省本级预算数'!D:H,4,0),"0")</f>
        <v>250</v>
      </c>
      <c r="I57" s="36"/>
      <c r="J57" s="36">
        <f>VLOOKUP(F57,'数据-省本级决算数'!$A:$B,2,0)</f>
        <v>205</v>
      </c>
      <c r="K57" s="175">
        <f t="shared" si="1"/>
        <v>1.27</v>
      </c>
      <c r="L57" s="175">
        <f t="shared" si="2"/>
        <v>0.82</v>
      </c>
      <c r="M57" s="175">
        <f t="shared" si="3"/>
        <v>0</v>
      </c>
      <c r="N57" s="132">
        <f t="shared" si="8"/>
        <v>0.265</v>
      </c>
      <c r="O57" s="176" t="str">
        <f t="shared" si="4"/>
        <v>是</v>
      </c>
      <c r="P57" s="176" t="str">
        <f t="shared" si="5"/>
        <v>否</v>
      </c>
    </row>
    <row r="58" ht="18.95" customHeight="1" spans="1:16">
      <c r="A58" s="171" t="s">
        <v>135</v>
      </c>
      <c r="B58" s="172" t="s">
        <v>135</v>
      </c>
      <c r="C58" s="172" t="s">
        <v>218</v>
      </c>
      <c r="D58" s="173" t="s">
        <v>231</v>
      </c>
      <c r="E58" s="172" t="s">
        <v>147</v>
      </c>
      <c r="F58" s="32" t="s">
        <v>232</v>
      </c>
      <c r="G58" s="36">
        <v>433</v>
      </c>
      <c r="H58" s="36">
        <f>IFERROR(VLOOKUP(D58,'数据-省本级预算数'!D:H,4,0),"0")</f>
        <v>433</v>
      </c>
      <c r="I58" s="36"/>
      <c r="J58" s="36">
        <f>VLOOKUP(F58,'数据-省本级决算数'!$A:$B,2,0)</f>
        <v>433</v>
      </c>
      <c r="K58" s="175">
        <f t="shared" si="1"/>
        <v>1</v>
      </c>
      <c r="L58" s="175">
        <f t="shared" si="2"/>
        <v>1</v>
      </c>
      <c r="M58" s="175">
        <f t="shared" si="3"/>
        <v>0</v>
      </c>
      <c r="N58" s="132">
        <f t="shared" si="8"/>
        <v>0</v>
      </c>
      <c r="O58" s="176" t="str">
        <f t="shared" si="4"/>
        <v>是</v>
      </c>
      <c r="P58" s="176" t="str">
        <f t="shared" si="5"/>
        <v>否</v>
      </c>
    </row>
    <row r="59" ht="18.95" customHeight="1" spans="1:16">
      <c r="A59" s="171" t="s">
        <v>135</v>
      </c>
      <c r="B59" s="172" t="s">
        <v>135</v>
      </c>
      <c r="C59" s="172" t="s">
        <v>218</v>
      </c>
      <c r="D59" s="173" t="s">
        <v>233</v>
      </c>
      <c r="E59" s="172" t="s">
        <v>147</v>
      </c>
      <c r="F59" s="32" t="s">
        <v>160</v>
      </c>
      <c r="G59" s="36">
        <v>74</v>
      </c>
      <c r="H59" s="36">
        <f>IFERROR(VLOOKUP(D59,'数据-省本级预算数'!D:H,4,0),"0")</f>
        <v>64</v>
      </c>
      <c r="I59" s="36"/>
      <c r="J59" s="36">
        <f>VLOOKUP(F59,'数据-省本级决算数'!$A:$B,2,0)</f>
        <v>103</v>
      </c>
      <c r="K59" s="175">
        <f t="shared" si="1"/>
        <v>1.39</v>
      </c>
      <c r="L59" s="175">
        <f t="shared" si="2"/>
        <v>1.61</v>
      </c>
      <c r="M59" s="175">
        <f t="shared" si="3"/>
        <v>0</v>
      </c>
      <c r="N59" s="132">
        <f t="shared" si="8"/>
        <v>0.392</v>
      </c>
      <c r="O59" s="176" t="str">
        <f t="shared" si="4"/>
        <v>是</v>
      </c>
      <c r="P59" s="176" t="str">
        <f t="shared" si="5"/>
        <v>否</v>
      </c>
    </row>
    <row r="60" ht="18.95" customHeight="1" spans="1:16">
      <c r="A60" s="171" t="s">
        <v>135</v>
      </c>
      <c r="B60" s="172" t="s">
        <v>135</v>
      </c>
      <c r="C60" s="172" t="s">
        <v>218</v>
      </c>
      <c r="D60" s="173" t="s">
        <v>234</v>
      </c>
      <c r="E60" s="172" t="s">
        <v>147</v>
      </c>
      <c r="F60" s="32" t="s">
        <v>235</v>
      </c>
      <c r="G60" s="36">
        <v>634</v>
      </c>
      <c r="H60" s="36">
        <f>IFERROR(VLOOKUP(D60,'数据-省本级预算数'!D:H,4,0),"0")</f>
        <v>890</v>
      </c>
      <c r="I60" s="36"/>
      <c r="J60" s="36">
        <f>VLOOKUP(F60,'数据-省本级决算数'!$A:$B,2,0)</f>
        <v>3191</v>
      </c>
      <c r="K60" s="175">
        <f t="shared" si="1"/>
        <v>5.03</v>
      </c>
      <c r="L60" s="175">
        <f t="shared" si="2"/>
        <v>3.59</v>
      </c>
      <c r="M60" s="175">
        <f t="shared" si="3"/>
        <v>0</v>
      </c>
      <c r="N60" s="132">
        <f t="shared" si="8"/>
        <v>4.033</v>
      </c>
      <c r="O60" s="176" t="str">
        <f t="shared" si="4"/>
        <v>是</v>
      </c>
      <c r="P60" s="176" t="str">
        <f t="shared" si="5"/>
        <v>否</v>
      </c>
    </row>
    <row r="61" ht="18.95" customHeight="1" spans="1:16">
      <c r="A61" s="171" t="s">
        <v>135</v>
      </c>
      <c r="B61" s="172" t="s">
        <v>136</v>
      </c>
      <c r="C61" s="172" t="s">
        <v>135</v>
      </c>
      <c r="D61" s="173" t="s">
        <v>236</v>
      </c>
      <c r="E61" s="172" t="s">
        <v>135</v>
      </c>
      <c r="F61" s="32" t="s">
        <v>237</v>
      </c>
      <c r="G61" s="36">
        <f ca="1">SUMIF($C60:$C1331,$D61,$G60:$G1331)</f>
        <v>15164</v>
      </c>
      <c r="H61" s="36">
        <f ca="1">SUMIF($C60:$C1331,$D61,$H60:$H1331)</f>
        <v>5766</v>
      </c>
      <c r="I61" s="36">
        <f>IFERROR(VLOOKUP(F61,'数据-省本级调整数'!$A:$B,2,0),0)</f>
        <v>11192</v>
      </c>
      <c r="J61" s="36">
        <f>VLOOKUP(F61,'数据-省本级决算数'!$A:$B,2,0)</f>
        <v>8846</v>
      </c>
      <c r="K61" s="175">
        <f ca="1" t="shared" si="1"/>
        <v>0.58</v>
      </c>
      <c r="L61" s="175">
        <f ca="1" t="shared" si="2"/>
        <v>1.53</v>
      </c>
      <c r="M61" s="175">
        <f t="shared" si="3"/>
        <v>0.79</v>
      </c>
      <c r="N61" s="132">
        <f ca="1" t="shared" si="8"/>
        <v>-0.417</v>
      </c>
      <c r="O61" s="176" t="str">
        <f ca="1" t="shared" si="4"/>
        <v>是</v>
      </c>
      <c r="P61" s="176" t="str">
        <f t="shared" si="5"/>
        <v>是</v>
      </c>
    </row>
    <row r="62" ht="18.95" customHeight="1" spans="1:16">
      <c r="A62" s="171" t="s">
        <v>135</v>
      </c>
      <c r="B62" s="172" t="s">
        <v>135</v>
      </c>
      <c r="C62" s="172" t="s">
        <v>236</v>
      </c>
      <c r="D62" s="173" t="s">
        <v>238</v>
      </c>
      <c r="E62" s="172" t="s">
        <v>147</v>
      </c>
      <c r="F62" s="32" t="s">
        <v>141</v>
      </c>
      <c r="G62" s="36">
        <v>4129</v>
      </c>
      <c r="H62" s="36">
        <f>IFERROR(VLOOKUP(D62,'数据-省本级预算数'!D:H,4,0),"0")</f>
        <v>3610</v>
      </c>
      <c r="I62" s="36"/>
      <c r="J62" s="36">
        <f>VLOOKUP(F62,'数据-省本级决算数'!$A:$B,2,0)</f>
        <v>4776</v>
      </c>
      <c r="K62" s="175">
        <f t="shared" si="1"/>
        <v>1.16</v>
      </c>
      <c r="L62" s="175">
        <f t="shared" si="2"/>
        <v>1.32</v>
      </c>
      <c r="M62" s="175">
        <f t="shared" si="3"/>
        <v>0</v>
      </c>
      <c r="N62" s="132">
        <f t="shared" si="8"/>
        <v>0.157</v>
      </c>
      <c r="O62" s="176" t="str">
        <f t="shared" si="4"/>
        <v>是</v>
      </c>
      <c r="P62" s="176" t="str">
        <f t="shared" si="5"/>
        <v>否</v>
      </c>
    </row>
    <row r="63" ht="18.95" customHeight="1" spans="1:16">
      <c r="A63" s="171" t="s">
        <v>135</v>
      </c>
      <c r="B63" s="172" t="s">
        <v>135</v>
      </c>
      <c r="C63" s="172" t="s">
        <v>236</v>
      </c>
      <c r="D63" s="173" t="s">
        <v>239</v>
      </c>
      <c r="E63" s="172" t="s">
        <v>147</v>
      </c>
      <c r="F63" s="32" t="s">
        <v>143</v>
      </c>
      <c r="G63" s="36">
        <v>20</v>
      </c>
      <c r="H63" s="36">
        <f>IFERROR(VLOOKUP(D63,'数据-省本级预算数'!D:H,4,0),"0")</f>
        <v>0</v>
      </c>
      <c r="I63" s="36"/>
      <c r="J63" s="36">
        <f>VLOOKUP(F63,'数据-省本级决算数'!$A:$B,2,0)</f>
        <v>590</v>
      </c>
      <c r="K63" s="175"/>
      <c r="L63" s="175"/>
      <c r="M63" s="175">
        <f t="shared" si="3"/>
        <v>0</v>
      </c>
      <c r="N63" s="132">
        <f t="shared" si="8"/>
        <v>28.5</v>
      </c>
      <c r="O63" s="176" t="str">
        <f t="shared" si="4"/>
        <v>是</v>
      </c>
      <c r="P63" s="176" t="str">
        <f t="shared" si="5"/>
        <v>否</v>
      </c>
    </row>
    <row r="64" ht="18.95" customHeight="1" spans="1:16">
      <c r="A64" s="171" t="s">
        <v>135</v>
      </c>
      <c r="B64" s="172" t="s">
        <v>135</v>
      </c>
      <c r="C64" s="172" t="s">
        <v>236</v>
      </c>
      <c r="D64" s="173" t="s">
        <v>240</v>
      </c>
      <c r="E64" s="172" t="s">
        <v>147</v>
      </c>
      <c r="F64" s="32" t="s">
        <v>145</v>
      </c>
      <c r="G64" s="36">
        <v>178</v>
      </c>
      <c r="H64" s="36">
        <f>IFERROR(VLOOKUP(D64,'数据-省本级预算数'!D:H,4,0),"0")</f>
        <v>137</v>
      </c>
      <c r="I64" s="36"/>
      <c r="J64" s="36">
        <f>VLOOKUP(F64,'数据-省本级决算数'!$A:$B,2,0)</f>
        <v>713</v>
      </c>
      <c r="K64" s="175">
        <f t="shared" si="1"/>
        <v>4.01</v>
      </c>
      <c r="L64" s="175">
        <f t="shared" si="2"/>
        <v>5.2</v>
      </c>
      <c r="M64" s="175">
        <f t="shared" si="3"/>
        <v>0</v>
      </c>
      <c r="N64" s="132">
        <f t="shared" si="8"/>
        <v>3.006</v>
      </c>
      <c r="O64" s="176" t="str">
        <f t="shared" si="4"/>
        <v>是</v>
      </c>
      <c r="P64" s="176" t="str">
        <f t="shared" si="5"/>
        <v>否</v>
      </c>
    </row>
    <row r="65" ht="18.95" customHeight="1" spans="1:16">
      <c r="A65" s="171" t="s">
        <v>135</v>
      </c>
      <c r="B65" s="172" t="s">
        <v>135</v>
      </c>
      <c r="C65" s="172" t="s">
        <v>236</v>
      </c>
      <c r="D65" s="173" t="s">
        <v>241</v>
      </c>
      <c r="E65" s="172" t="s">
        <v>147</v>
      </c>
      <c r="F65" s="32" t="s">
        <v>242</v>
      </c>
      <c r="G65" s="36">
        <v>1125</v>
      </c>
      <c r="H65" s="36">
        <f>IFERROR(VLOOKUP(D65,'数据-省本级预算数'!D:H,4,0),"0")</f>
        <v>120</v>
      </c>
      <c r="I65" s="36"/>
      <c r="J65" s="36">
        <f>VLOOKUP(F65,'数据-省本级决算数'!$A:$B,2,0)</f>
        <v>120</v>
      </c>
      <c r="K65" s="175">
        <f t="shared" si="1"/>
        <v>0.11</v>
      </c>
      <c r="L65" s="175">
        <f t="shared" si="2"/>
        <v>1</v>
      </c>
      <c r="M65" s="175">
        <f t="shared" si="3"/>
        <v>0</v>
      </c>
      <c r="N65" s="132">
        <f t="shared" si="8"/>
        <v>-0.893</v>
      </c>
      <c r="O65" s="176" t="str">
        <f t="shared" si="4"/>
        <v>是</v>
      </c>
      <c r="P65" s="176" t="str">
        <f t="shared" si="5"/>
        <v>否</v>
      </c>
    </row>
    <row r="66" ht="18.95" customHeight="1" spans="1:16">
      <c r="A66" s="171" t="s">
        <v>135</v>
      </c>
      <c r="B66" s="172" t="s">
        <v>135</v>
      </c>
      <c r="C66" s="172" t="s">
        <v>236</v>
      </c>
      <c r="D66" s="173" t="s">
        <v>243</v>
      </c>
      <c r="E66" s="172" t="s">
        <v>147</v>
      </c>
      <c r="F66" s="32" t="s">
        <v>244</v>
      </c>
      <c r="G66" s="36">
        <v>847</v>
      </c>
      <c r="H66" s="36">
        <f>IFERROR(VLOOKUP(D66,'数据-省本级预算数'!D:H,4,0),"0")</f>
        <v>103</v>
      </c>
      <c r="I66" s="36"/>
      <c r="J66" s="36">
        <f>VLOOKUP(F66,'数据-省本级决算数'!$A:$B,2,0)</f>
        <v>103</v>
      </c>
      <c r="K66" s="175">
        <f t="shared" si="1"/>
        <v>0.12</v>
      </c>
      <c r="L66" s="175">
        <f t="shared" si="2"/>
        <v>1</v>
      </c>
      <c r="M66" s="175">
        <f t="shared" si="3"/>
        <v>0</v>
      </c>
      <c r="N66" s="132">
        <f t="shared" si="8"/>
        <v>-0.878</v>
      </c>
      <c r="O66" s="176" t="str">
        <f t="shared" si="4"/>
        <v>是</v>
      </c>
      <c r="P66" s="176" t="str">
        <f t="shared" si="5"/>
        <v>否</v>
      </c>
    </row>
    <row r="67" ht="18.95" customHeight="1" spans="1:16">
      <c r="A67" s="171" t="s">
        <v>135</v>
      </c>
      <c r="B67" s="172" t="s">
        <v>135</v>
      </c>
      <c r="C67" s="172" t="s">
        <v>236</v>
      </c>
      <c r="D67" s="173" t="s">
        <v>245</v>
      </c>
      <c r="E67" s="172" t="s">
        <v>147</v>
      </c>
      <c r="F67" s="32" t="s">
        <v>246</v>
      </c>
      <c r="G67" s="36">
        <v>20</v>
      </c>
      <c r="H67" s="36">
        <f>IFERROR(VLOOKUP(D67,'数据-省本级预算数'!D:H,4,0),"0")</f>
        <v>0</v>
      </c>
      <c r="I67" s="36"/>
      <c r="J67" s="36">
        <f>VLOOKUP(F67,'数据-省本级决算数'!$A:$B,2,0)</f>
        <v>0</v>
      </c>
      <c r="K67" s="175">
        <f t="shared" si="1"/>
        <v>0</v>
      </c>
      <c r="L67" s="175"/>
      <c r="M67" s="175">
        <f t="shared" si="3"/>
        <v>0</v>
      </c>
      <c r="N67" s="132">
        <f t="shared" si="8"/>
        <v>-1</v>
      </c>
      <c r="O67" s="176" t="str">
        <f t="shared" si="4"/>
        <v>是</v>
      </c>
      <c r="P67" s="176" t="str">
        <f t="shared" si="5"/>
        <v>否</v>
      </c>
    </row>
    <row r="68" ht="18.95" customHeight="1" spans="1:16">
      <c r="A68" s="171" t="s">
        <v>135</v>
      </c>
      <c r="B68" s="172" t="s">
        <v>135</v>
      </c>
      <c r="C68" s="172" t="s">
        <v>236</v>
      </c>
      <c r="D68" s="173" t="s">
        <v>247</v>
      </c>
      <c r="E68" s="172" t="s">
        <v>147</v>
      </c>
      <c r="F68" s="32" t="s">
        <v>248</v>
      </c>
      <c r="G68" s="36">
        <v>1199</v>
      </c>
      <c r="H68" s="36">
        <f>IFERROR(VLOOKUP(D68,'数据-省本级预算数'!D:H,4,0),"0")</f>
        <v>910</v>
      </c>
      <c r="I68" s="36"/>
      <c r="J68" s="36">
        <f>VLOOKUP(F68,'数据-省本级决算数'!$A:$B,2,0)</f>
        <v>869</v>
      </c>
      <c r="K68" s="175">
        <f t="shared" si="1"/>
        <v>0.72</v>
      </c>
      <c r="L68" s="175">
        <f t="shared" si="2"/>
        <v>0.95</v>
      </c>
      <c r="M68" s="175">
        <f t="shared" si="3"/>
        <v>0</v>
      </c>
      <c r="N68" s="132">
        <f t="shared" si="8"/>
        <v>-0.275</v>
      </c>
      <c r="O68" s="176" t="str">
        <f t="shared" ref="O68:O131" si="9">IF(F68&lt;&gt;"",IF(SUM(G68:J68)&lt;&gt;0,"是","否"),"空")</f>
        <v>是</v>
      </c>
      <c r="P68" s="176" t="str">
        <f t="shared" si="5"/>
        <v>否</v>
      </c>
    </row>
    <row r="69" ht="18.95" customHeight="1" spans="1:16">
      <c r="A69" s="171" t="s">
        <v>135</v>
      </c>
      <c r="B69" s="172" t="s">
        <v>135</v>
      </c>
      <c r="C69" s="172" t="s">
        <v>236</v>
      </c>
      <c r="D69" s="173" t="s">
        <v>249</v>
      </c>
      <c r="E69" s="172" t="s">
        <v>147</v>
      </c>
      <c r="F69" s="32" t="s">
        <v>250</v>
      </c>
      <c r="G69" s="36">
        <v>2501</v>
      </c>
      <c r="H69" s="36">
        <f>IFERROR(VLOOKUP(D69,'数据-省本级预算数'!D:H,4,0),"0")</f>
        <v>0</v>
      </c>
      <c r="I69" s="36"/>
      <c r="J69" s="36">
        <f>VLOOKUP(F69,'数据-省本级决算数'!$A:$B,2,0)</f>
        <v>0</v>
      </c>
      <c r="K69" s="175">
        <f t="shared" ref="K69:K130" si="10">J69/G69</f>
        <v>0</v>
      </c>
      <c r="L69" s="175"/>
      <c r="M69" s="175">
        <f t="shared" ref="M69:M132" si="11">IFERROR(J69/I69,0)</f>
        <v>0</v>
      </c>
      <c r="N69" s="132">
        <f t="shared" si="8"/>
        <v>-1</v>
      </c>
      <c r="O69" s="176" t="str">
        <f t="shared" si="9"/>
        <v>是</v>
      </c>
      <c r="P69" s="176" t="str">
        <f t="shared" ref="P69:P132" si="12">IF(C69&lt;&gt;"",IF(OR(LEFT(D69,3)="205",LEFT(D69,3)="206",LEFT(D69,3)="207",LEFT(D69,3)="208",LEFT(D69,3)="210",LEFT(D69,3)="213"),"是","否"),"是")</f>
        <v>否</v>
      </c>
    </row>
    <row r="70" ht="18.95" customHeight="1" spans="1:16">
      <c r="A70" s="171" t="s">
        <v>135</v>
      </c>
      <c r="B70" s="172" t="s">
        <v>135</v>
      </c>
      <c r="C70" s="172" t="s">
        <v>236</v>
      </c>
      <c r="D70" s="173" t="s">
        <v>251</v>
      </c>
      <c r="E70" s="172" t="s">
        <v>147</v>
      </c>
      <c r="F70" s="32" t="s">
        <v>160</v>
      </c>
      <c r="G70" s="36">
        <v>259</v>
      </c>
      <c r="H70" s="36">
        <f>IFERROR(VLOOKUP(D70,'数据-省本级预算数'!D:H,4,0),"0")</f>
        <v>232</v>
      </c>
      <c r="I70" s="36"/>
      <c r="J70" s="36">
        <f>VLOOKUP(F70,'数据-省本级决算数'!$A:$B,2,0)</f>
        <v>103</v>
      </c>
      <c r="K70" s="175">
        <f t="shared" si="10"/>
        <v>0.4</v>
      </c>
      <c r="L70" s="175">
        <f t="shared" ref="L70:L130" si="13">J70/H70</f>
        <v>0.44</v>
      </c>
      <c r="M70" s="175">
        <f t="shared" si="11"/>
        <v>0</v>
      </c>
      <c r="N70" s="132">
        <f t="shared" si="8"/>
        <v>-0.602</v>
      </c>
      <c r="O70" s="176" t="str">
        <f t="shared" si="9"/>
        <v>是</v>
      </c>
      <c r="P70" s="176" t="str">
        <f t="shared" si="12"/>
        <v>否</v>
      </c>
    </row>
    <row r="71" ht="18.95" customHeight="1" spans="1:16">
      <c r="A71" s="171" t="s">
        <v>135</v>
      </c>
      <c r="B71" s="172" t="s">
        <v>135</v>
      </c>
      <c r="C71" s="172" t="s">
        <v>236</v>
      </c>
      <c r="D71" s="173" t="s">
        <v>252</v>
      </c>
      <c r="E71" s="172" t="s">
        <v>147</v>
      </c>
      <c r="F71" s="32" t="s">
        <v>253</v>
      </c>
      <c r="G71" s="36">
        <v>4886</v>
      </c>
      <c r="H71" s="36">
        <f>IFERROR(VLOOKUP(D71,'数据-省本级预算数'!D:H,4,0),"0")</f>
        <v>654</v>
      </c>
      <c r="I71" s="36"/>
      <c r="J71" s="36">
        <f>VLOOKUP(F71,'数据-省本级决算数'!$A:$B,2,0)</f>
        <v>2534</v>
      </c>
      <c r="K71" s="175">
        <f t="shared" si="10"/>
        <v>0.52</v>
      </c>
      <c r="L71" s="175">
        <f t="shared" si="13"/>
        <v>3.87</v>
      </c>
      <c r="M71" s="175">
        <f t="shared" si="11"/>
        <v>0</v>
      </c>
      <c r="N71" s="132">
        <f t="shared" si="8"/>
        <v>-0.481</v>
      </c>
      <c r="O71" s="176" t="str">
        <f t="shared" si="9"/>
        <v>是</v>
      </c>
      <c r="P71" s="176" t="str">
        <f t="shared" si="12"/>
        <v>否</v>
      </c>
    </row>
    <row r="72" ht="18.95" customHeight="1" spans="1:16">
      <c r="A72" s="171" t="s">
        <v>135</v>
      </c>
      <c r="B72" s="172" t="s">
        <v>136</v>
      </c>
      <c r="C72" s="172" t="s">
        <v>135</v>
      </c>
      <c r="D72" s="173" t="s">
        <v>254</v>
      </c>
      <c r="E72" s="172" t="s">
        <v>135</v>
      </c>
      <c r="F72" s="32" t="s">
        <v>255</v>
      </c>
      <c r="G72" s="36">
        <f ca="1">SUMIF($C71:$C1331,$D72,$G71:$G1331)</f>
        <v>173629</v>
      </c>
      <c r="H72" s="36">
        <f ca="1">SUMIF($C71:$C1331,$D72,$H71:$H1331)</f>
        <v>166839</v>
      </c>
      <c r="I72" s="36">
        <f>IFERROR(VLOOKUP(F72,'数据-省本级调整数'!$A:$B,2,0),0)</f>
        <v>181110</v>
      </c>
      <c r="J72" s="36">
        <f>VLOOKUP(F72,'数据-省本级决算数'!$A:$B,2,0)</f>
        <v>180610</v>
      </c>
      <c r="K72" s="175">
        <f ca="1" t="shared" si="10"/>
        <v>1.04</v>
      </c>
      <c r="L72" s="175">
        <f ca="1" t="shared" si="13"/>
        <v>1.08</v>
      </c>
      <c r="M72" s="175">
        <f t="shared" si="11"/>
        <v>1</v>
      </c>
      <c r="N72" s="132">
        <f ca="1" t="shared" si="8"/>
        <v>0.04</v>
      </c>
      <c r="O72" s="176" t="str">
        <f ca="1" t="shared" si="9"/>
        <v>是</v>
      </c>
      <c r="P72" s="176" t="str">
        <f t="shared" si="12"/>
        <v>是</v>
      </c>
    </row>
    <row r="73" ht="18.95" customHeight="1" spans="1:16">
      <c r="A73" s="171" t="s">
        <v>135</v>
      </c>
      <c r="B73" s="172" t="s">
        <v>135</v>
      </c>
      <c r="C73" s="172" t="s">
        <v>254</v>
      </c>
      <c r="D73" s="173" t="s">
        <v>256</v>
      </c>
      <c r="E73" s="172" t="s">
        <v>147</v>
      </c>
      <c r="F73" s="32" t="s">
        <v>141</v>
      </c>
      <c r="G73" s="36">
        <v>102441</v>
      </c>
      <c r="H73" s="36">
        <f>IFERROR(VLOOKUP(D73,'数据-省本级预算数'!D:H,4,0),"0")</f>
        <v>96991</v>
      </c>
      <c r="I73" s="36"/>
      <c r="J73" s="36">
        <f>VLOOKUP(F73,'数据-省本级决算数'!$A:$B,2,0)</f>
        <v>4776</v>
      </c>
      <c r="K73" s="175">
        <f t="shared" si="10"/>
        <v>0.05</v>
      </c>
      <c r="L73" s="175">
        <f t="shared" si="13"/>
        <v>0.05</v>
      </c>
      <c r="M73" s="175">
        <f t="shared" si="11"/>
        <v>0</v>
      </c>
      <c r="N73" s="132">
        <f t="shared" si="8"/>
        <v>-0.953</v>
      </c>
      <c r="O73" s="176" t="str">
        <f t="shared" si="9"/>
        <v>是</v>
      </c>
      <c r="P73" s="176" t="str">
        <f t="shared" si="12"/>
        <v>否</v>
      </c>
    </row>
    <row r="74" ht="18.95" customHeight="1" spans="1:16">
      <c r="A74" s="171" t="s">
        <v>135</v>
      </c>
      <c r="B74" s="172" t="s">
        <v>135</v>
      </c>
      <c r="C74" s="172" t="s">
        <v>254</v>
      </c>
      <c r="D74" s="173" t="s">
        <v>257</v>
      </c>
      <c r="E74" s="172" t="s">
        <v>147</v>
      </c>
      <c r="F74" s="32" t="s">
        <v>143</v>
      </c>
      <c r="G74" s="36">
        <v>13461</v>
      </c>
      <c r="H74" s="36">
        <f>IFERROR(VLOOKUP(D74,'数据-省本级预算数'!D:H,4,0),"0")</f>
        <v>10821</v>
      </c>
      <c r="I74" s="36"/>
      <c r="J74" s="36">
        <f>VLOOKUP(F74,'数据-省本级决算数'!$A:$B,2,0)</f>
        <v>590</v>
      </c>
      <c r="K74" s="175">
        <f t="shared" si="10"/>
        <v>0.04</v>
      </c>
      <c r="L74" s="175">
        <f t="shared" si="13"/>
        <v>0.05</v>
      </c>
      <c r="M74" s="175">
        <f t="shared" si="11"/>
        <v>0</v>
      </c>
      <c r="N74" s="132">
        <f t="shared" si="8"/>
        <v>-0.956</v>
      </c>
      <c r="O74" s="176" t="str">
        <f t="shared" si="9"/>
        <v>是</v>
      </c>
      <c r="P74" s="176" t="str">
        <f t="shared" si="12"/>
        <v>否</v>
      </c>
    </row>
    <row r="75" ht="18.95" customHeight="1" spans="1:16">
      <c r="A75" s="171" t="s">
        <v>135</v>
      </c>
      <c r="B75" s="172" t="s">
        <v>135</v>
      </c>
      <c r="C75" s="172" t="s">
        <v>254</v>
      </c>
      <c r="D75" s="173" t="s">
        <v>258</v>
      </c>
      <c r="E75" s="172" t="s">
        <v>147</v>
      </c>
      <c r="F75" s="32" t="s">
        <v>145</v>
      </c>
      <c r="G75" s="36">
        <v>61</v>
      </c>
      <c r="H75" s="36">
        <f>IFERROR(VLOOKUP(D75,'数据-省本级预算数'!D:H,4,0),"0")</f>
        <v>57</v>
      </c>
      <c r="I75" s="36"/>
      <c r="J75" s="36">
        <f>VLOOKUP(F75,'数据-省本级决算数'!$A:$B,2,0)</f>
        <v>713</v>
      </c>
      <c r="K75" s="175">
        <f t="shared" si="10"/>
        <v>11.69</v>
      </c>
      <c r="L75" s="175">
        <f t="shared" si="13"/>
        <v>12.51</v>
      </c>
      <c r="M75" s="175">
        <f t="shared" si="11"/>
        <v>0</v>
      </c>
      <c r="N75" s="132">
        <f t="shared" si="8"/>
        <v>10.689</v>
      </c>
      <c r="O75" s="176" t="str">
        <f t="shared" si="9"/>
        <v>是</v>
      </c>
      <c r="P75" s="176" t="str">
        <f t="shared" si="12"/>
        <v>否</v>
      </c>
    </row>
    <row r="76" ht="18.95" customHeight="1" spans="1:16">
      <c r="A76" s="171" t="s">
        <v>135</v>
      </c>
      <c r="B76" s="172" t="s">
        <v>135</v>
      </c>
      <c r="C76" s="172" t="s">
        <v>254</v>
      </c>
      <c r="D76" s="173" t="s">
        <v>259</v>
      </c>
      <c r="E76" s="172" t="s">
        <v>147</v>
      </c>
      <c r="F76" s="32" t="s">
        <v>260</v>
      </c>
      <c r="G76" s="36">
        <v>560</v>
      </c>
      <c r="H76" s="36">
        <f>IFERROR(VLOOKUP(D76,'数据-省本级预算数'!D:H,4,0),"0")</f>
        <v>263</v>
      </c>
      <c r="I76" s="36"/>
      <c r="J76" s="36">
        <f>VLOOKUP(F76,'数据-省本级决算数'!$A:$B,2,0)</f>
        <v>587</v>
      </c>
      <c r="K76" s="175">
        <f t="shared" si="10"/>
        <v>1.05</v>
      </c>
      <c r="L76" s="175">
        <f t="shared" si="13"/>
        <v>2.23</v>
      </c>
      <c r="M76" s="175">
        <f t="shared" si="11"/>
        <v>0</v>
      </c>
      <c r="N76" s="132">
        <f t="shared" si="8"/>
        <v>0.048</v>
      </c>
      <c r="O76" s="176" t="str">
        <f t="shared" si="9"/>
        <v>是</v>
      </c>
      <c r="P76" s="176" t="str">
        <f t="shared" si="12"/>
        <v>否</v>
      </c>
    </row>
    <row r="77" ht="18.95" customHeight="1" spans="1:16">
      <c r="A77" s="171" t="s">
        <v>135</v>
      </c>
      <c r="B77" s="172" t="s">
        <v>135</v>
      </c>
      <c r="C77" s="172" t="s">
        <v>254</v>
      </c>
      <c r="D77" s="173" t="s">
        <v>261</v>
      </c>
      <c r="E77" s="172" t="s">
        <v>147</v>
      </c>
      <c r="F77" s="32" t="s">
        <v>262</v>
      </c>
      <c r="G77" s="36">
        <v>3173</v>
      </c>
      <c r="H77" s="36">
        <f>IFERROR(VLOOKUP(D77,'数据-省本级预算数'!D:H,4,0),"0")</f>
        <v>2516</v>
      </c>
      <c r="I77" s="36"/>
      <c r="J77" s="36">
        <f>VLOOKUP(F77,'数据-省本级决算数'!$A:$B,2,0)</f>
        <v>2516</v>
      </c>
      <c r="K77" s="175">
        <f t="shared" si="10"/>
        <v>0.79</v>
      </c>
      <c r="L77" s="175">
        <f t="shared" si="13"/>
        <v>1</v>
      </c>
      <c r="M77" s="175">
        <f t="shared" si="11"/>
        <v>0</v>
      </c>
      <c r="N77" s="132">
        <f t="shared" si="8"/>
        <v>-0.207</v>
      </c>
      <c r="O77" s="176" t="str">
        <f t="shared" si="9"/>
        <v>是</v>
      </c>
      <c r="P77" s="176" t="str">
        <f t="shared" si="12"/>
        <v>否</v>
      </c>
    </row>
    <row r="78" ht="18.95" customHeight="1" spans="1:16">
      <c r="A78" s="171" t="s">
        <v>135</v>
      </c>
      <c r="B78" s="172" t="s">
        <v>135</v>
      </c>
      <c r="C78" s="172" t="s">
        <v>254</v>
      </c>
      <c r="D78" s="173" t="s">
        <v>263</v>
      </c>
      <c r="E78" s="172" t="s">
        <v>147</v>
      </c>
      <c r="F78" s="32" t="s">
        <v>264</v>
      </c>
      <c r="G78" s="36">
        <v>40000</v>
      </c>
      <c r="H78" s="36">
        <f>IFERROR(VLOOKUP(D78,'数据-省本级预算数'!D:H,4,0),"0")</f>
        <v>38500</v>
      </c>
      <c r="I78" s="36"/>
      <c r="J78" s="36">
        <f>VLOOKUP(F78,'数据-省本级决算数'!$A:$B,2,0)</f>
        <v>38000</v>
      </c>
      <c r="K78" s="175">
        <f t="shared" si="10"/>
        <v>0.95</v>
      </c>
      <c r="L78" s="175">
        <f t="shared" si="13"/>
        <v>0.99</v>
      </c>
      <c r="M78" s="175">
        <f t="shared" si="11"/>
        <v>0</v>
      </c>
      <c r="N78" s="132">
        <f t="shared" si="8"/>
        <v>-0.05</v>
      </c>
      <c r="O78" s="176" t="str">
        <f t="shared" si="9"/>
        <v>是</v>
      </c>
      <c r="P78" s="176" t="str">
        <f t="shared" si="12"/>
        <v>否</v>
      </c>
    </row>
    <row r="79" ht="18.95" customHeight="1" spans="1:16">
      <c r="A79" s="171" t="s">
        <v>135</v>
      </c>
      <c r="B79" s="172" t="s">
        <v>135</v>
      </c>
      <c r="C79" s="172" t="s">
        <v>254</v>
      </c>
      <c r="D79" s="173" t="s">
        <v>265</v>
      </c>
      <c r="E79" s="172" t="s">
        <v>147</v>
      </c>
      <c r="F79" s="32" t="s">
        <v>266</v>
      </c>
      <c r="G79" s="36">
        <v>5594</v>
      </c>
      <c r="H79" s="36">
        <f>IFERROR(VLOOKUP(D79,'数据-省本级预算数'!D:H,4,0),"0")</f>
        <v>3514</v>
      </c>
      <c r="I79" s="36"/>
      <c r="J79" s="36">
        <f>VLOOKUP(F79,'数据-省本级决算数'!$A:$B,2,0)</f>
        <v>3299</v>
      </c>
      <c r="K79" s="175">
        <f t="shared" si="10"/>
        <v>0.59</v>
      </c>
      <c r="L79" s="175">
        <f t="shared" si="13"/>
        <v>0.94</v>
      </c>
      <c r="M79" s="175">
        <f t="shared" si="11"/>
        <v>0</v>
      </c>
      <c r="N79" s="132">
        <f t="shared" si="8"/>
        <v>-0.41</v>
      </c>
      <c r="O79" s="176" t="str">
        <f t="shared" si="9"/>
        <v>是</v>
      </c>
      <c r="P79" s="176" t="str">
        <f t="shared" si="12"/>
        <v>否</v>
      </c>
    </row>
    <row r="80" ht="18.95" customHeight="1" spans="1:16">
      <c r="A80" s="171" t="s">
        <v>135</v>
      </c>
      <c r="B80" s="172" t="s">
        <v>135</v>
      </c>
      <c r="C80" s="172" t="s">
        <v>254</v>
      </c>
      <c r="D80" s="173" t="s">
        <v>267</v>
      </c>
      <c r="E80" s="172" t="s">
        <v>147</v>
      </c>
      <c r="F80" s="32" t="s">
        <v>268</v>
      </c>
      <c r="G80" s="36">
        <v>2280</v>
      </c>
      <c r="H80" s="36">
        <f>IFERROR(VLOOKUP(D80,'数据-省本级预算数'!D:H,4,0),"0")</f>
        <v>1500</v>
      </c>
      <c r="I80" s="36"/>
      <c r="J80" s="36">
        <f>VLOOKUP(F80,'数据-省本级决算数'!$A:$B,2,0)</f>
        <v>1499</v>
      </c>
      <c r="K80" s="175">
        <f t="shared" si="10"/>
        <v>0.66</v>
      </c>
      <c r="L80" s="175">
        <f t="shared" si="13"/>
        <v>1</v>
      </c>
      <c r="M80" s="175">
        <f t="shared" si="11"/>
        <v>0</v>
      </c>
      <c r="N80" s="132">
        <f t="shared" si="8"/>
        <v>-0.343</v>
      </c>
      <c r="O80" s="176" t="str">
        <f t="shared" si="9"/>
        <v>是</v>
      </c>
      <c r="P80" s="176" t="str">
        <f t="shared" si="12"/>
        <v>否</v>
      </c>
    </row>
    <row r="81" ht="18.95" customHeight="1" spans="1:16">
      <c r="A81" s="171" t="s">
        <v>135</v>
      </c>
      <c r="B81" s="172" t="s">
        <v>135</v>
      </c>
      <c r="C81" s="172" t="s">
        <v>254</v>
      </c>
      <c r="D81" s="173" t="s">
        <v>269</v>
      </c>
      <c r="E81" s="172" t="s">
        <v>147</v>
      </c>
      <c r="F81" s="32" t="s">
        <v>248</v>
      </c>
      <c r="G81" s="36">
        <v>4583</v>
      </c>
      <c r="H81" s="36">
        <f>IFERROR(VLOOKUP(D81,'数据-省本级预算数'!D:H,4,0),"0")</f>
        <v>5856</v>
      </c>
      <c r="I81" s="36"/>
      <c r="J81" s="36">
        <f>VLOOKUP(F81,'数据-省本级决算数'!$A:$B,2,0)</f>
        <v>869</v>
      </c>
      <c r="K81" s="175">
        <f t="shared" si="10"/>
        <v>0.19</v>
      </c>
      <c r="L81" s="175">
        <f t="shared" si="13"/>
        <v>0.15</v>
      </c>
      <c r="M81" s="175">
        <f t="shared" si="11"/>
        <v>0</v>
      </c>
      <c r="N81" s="132">
        <f t="shared" si="8"/>
        <v>-0.81</v>
      </c>
      <c r="O81" s="176" t="str">
        <f t="shared" si="9"/>
        <v>是</v>
      </c>
      <c r="P81" s="176" t="str">
        <f t="shared" si="12"/>
        <v>否</v>
      </c>
    </row>
    <row r="82" ht="18.95" customHeight="1" spans="1:16">
      <c r="A82" s="171" t="s">
        <v>135</v>
      </c>
      <c r="B82" s="172" t="s">
        <v>135</v>
      </c>
      <c r="C82" s="172" t="s">
        <v>254</v>
      </c>
      <c r="D82" s="173" t="s">
        <v>270</v>
      </c>
      <c r="E82" s="172" t="s">
        <v>147</v>
      </c>
      <c r="F82" s="32" t="s">
        <v>160</v>
      </c>
      <c r="G82" s="36">
        <v>119</v>
      </c>
      <c r="H82" s="36">
        <f>IFERROR(VLOOKUP(D82,'数据-省本级预算数'!D:H,4,0),"0")</f>
        <v>121</v>
      </c>
      <c r="I82" s="36"/>
      <c r="J82" s="36">
        <f>VLOOKUP(F82,'数据-省本级决算数'!$A:$B,2,0)</f>
        <v>103</v>
      </c>
      <c r="K82" s="175">
        <f t="shared" si="10"/>
        <v>0.87</v>
      </c>
      <c r="L82" s="175">
        <f t="shared" si="13"/>
        <v>0.85</v>
      </c>
      <c r="M82" s="175">
        <f t="shared" si="11"/>
        <v>0</v>
      </c>
      <c r="N82" s="132">
        <f t="shared" si="8"/>
        <v>-0.134</v>
      </c>
      <c r="O82" s="176" t="str">
        <f t="shared" si="9"/>
        <v>是</v>
      </c>
      <c r="P82" s="176" t="str">
        <f t="shared" si="12"/>
        <v>否</v>
      </c>
    </row>
    <row r="83" ht="18.95" customHeight="1" spans="1:16">
      <c r="A83" s="171" t="s">
        <v>135</v>
      </c>
      <c r="B83" s="172" t="s">
        <v>135</v>
      </c>
      <c r="C83" s="172" t="s">
        <v>254</v>
      </c>
      <c r="D83" s="173" t="s">
        <v>271</v>
      </c>
      <c r="E83" s="172" t="s">
        <v>147</v>
      </c>
      <c r="F83" s="32" t="s">
        <v>272</v>
      </c>
      <c r="G83" s="36">
        <v>1357</v>
      </c>
      <c r="H83" s="36">
        <f>IFERROR(VLOOKUP(D83,'数据-省本级预算数'!D:H,4,0),"0")</f>
        <v>6700</v>
      </c>
      <c r="I83" s="36"/>
      <c r="J83" s="36">
        <f>VLOOKUP(F83,'数据-省本级决算数'!$A:$B,2,0)</f>
        <v>9473</v>
      </c>
      <c r="K83" s="175">
        <f t="shared" si="10"/>
        <v>6.98</v>
      </c>
      <c r="L83" s="175">
        <f t="shared" si="13"/>
        <v>1.41</v>
      </c>
      <c r="M83" s="175">
        <f t="shared" si="11"/>
        <v>0</v>
      </c>
      <c r="N83" s="132">
        <f t="shared" si="8"/>
        <v>5.981</v>
      </c>
      <c r="O83" s="176" t="str">
        <f t="shared" si="9"/>
        <v>是</v>
      </c>
      <c r="P83" s="176" t="str">
        <f t="shared" si="12"/>
        <v>否</v>
      </c>
    </row>
    <row r="84" ht="18.95" customHeight="1" spans="1:16">
      <c r="A84" s="171" t="s">
        <v>135</v>
      </c>
      <c r="B84" s="172" t="s">
        <v>136</v>
      </c>
      <c r="C84" s="172" t="s">
        <v>135</v>
      </c>
      <c r="D84" s="173" t="s">
        <v>273</v>
      </c>
      <c r="E84" s="172" t="s">
        <v>135</v>
      </c>
      <c r="F84" s="32" t="s">
        <v>274</v>
      </c>
      <c r="G84" s="36">
        <f ca="1">SUMIF($C83:$C1331,$D84,$G83:$G1331)</f>
        <v>6317</v>
      </c>
      <c r="H84" s="36">
        <f ca="1">SUMIF($C83:$C1331,$D84,$H83:$H1331)</f>
        <v>6758</v>
      </c>
      <c r="I84" s="36">
        <f>IFERROR(VLOOKUP(F84,'数据-省本级调整数'!$A:$B,2,0),0)</f>
        <v>7882</v>
      </c>
      <c r="J84" s="36">
        <f>VLOOKUP(F84,'数据-省本级决算数'!$A:$B,2,0)</f>
        <v>7882</v>
      </c>
      <c r="K84" s="175">
        <f ca="1" t="shared" si="10"/>
        <v>1.25</v>
      </c>
      <c r="L84" s="175">
        <f ca="1" t="shared" si="13"/>
        <v>1.17</v>
      </c>
      <c r="M84" s="175">
        <f t="shared" si="11"/>
        <v>1</v>
      </c>
      <c r="N84" s="132">
        <f ca="1" t="shared" si="8"/>
        <v>0.248</v>
      </c>
      <c r="O84" s="176" t="str">
        <f ca="1" t="shared" si="9"/>
        <v>是</v>
      </c>
      <c r="P84" s="176" t="str">
        <f t="shared" si="12"/>
        <v>是</v>
      </c>
    </row>
    <row r="85" ht="18.95" customHeight="1" spans="1:16">
      <c r="A85" s="171" t="s">
        <v>135</v>
      </c>
      <c r="B85" s="172" t="s">
        <v>135</v>
      </c>
      <c r="C85" s="172" t="s">
        <v>273</v>
      </c>
      <c r="D85" s="173" t="s">
        <v>275</v>
      </c>
      <c r="E85" s="172" t="s">
        <v>147</v>
      </c>
      <c r="F85" s="32" t="s">
        <v>141</v>
      </c>
      <c r="G85" s="36">
        <v>2125</v>
      </c>
      <c r="H85" s="36">
        <f>IFERROR(VLOOKUP(D85,'数据-省本级预算数'!D:H,4,0),"0")</f>
        <v>2217</v>
      </c>
      <c r="I85" s="36"/>
      <c r="J85" s="36">
        <f>VLOOKUP(F85,'数据-省本级决算数'!$A:$B,2,0)</f>
        <v>4776</v>
      </c>
      <c r="K85" s="175">
        <f t="shared" si="10"/>
        <v>2.25</v>
      </c>
      <c r="L85" s="175">
        <f t="shared" si="13"/>
        <v>2.15</v>
      </c>
      <c r="M85" s="175">
        <f t="shared" si="11"/>
        <v>0</v>
      </c>
      <c r="N85" s="132">
        <f t="shared" si="8"/>
        <v>1.248</v>
      </c>
      <c r="O85" s="176" t="str">
        <f t="shared" si="9"/>
        <v>是</v>
      </c>
      <c r="P85" s="176" t="str">
        <f t="shared" si="12"/>
        <v>否</v>
      </c>
    </row>
    <row r="86" ht="18.95" customHeight="1" spans="1:16">
      <c r="A86" s="171" t="s">
        <v>135</v>
      </c>
      <c r="B86" s="172" t="s">
        <v>135</v>
      </c>
      <c r="C86" s="172" t="s">
        <v>273</v>
      </c>
      <c r="D86" s="173" t="s">
        <v>276</v>
      </c>
      <c r="E86" s="172" t="s">
        <v>147</v>
      </c>
      <c r="F86" s="32" t="s">
        <v>143</v>
      </c>
      <c r="G86" s="36">
        <v>0</v>
      </c>
      <c r="H86" s="36">
        <f>IFERROR(VLOOKUP(D86,'数据-省本级预算数'!D:H,4,0),"0")</f>
        <v>380</v>
      </c>
      <c r="I86" s="36"/>
      <c r="J86" s="36">
        <f>VLOOKUP(F86,'数据-省本级决算数'!$A:$B,2,0)</f>
        <v>590</v>
      </c>
      <c r="K86" s="175"/>
      <c r="L86" s="175">
        <f t="shared" si="13"/>
        <v>1.55</v>
      </c>
      <c r="M86" s="175">
        <f t="shared" si="11"/>
        <v>0</v>
      </c>
      <c r="N86" s="132" t="str">
        <f t="shared" si="8"/>
        <v/>
      </c>
      <c r="O86" s="176" t="str">
        <f t="shared" si="9"/>
        <v>是</v>
      </c>
      <c r="P86" s="176" t="str">
        <f t="shared" si="12"/>
        <v>否</v>
      </c>
    </row>
    <row r="87" ht="18.95" customHeight="1" spans="1:16">
      <c r="A87" s="171" t="s">
        <v>135</v>
      </c>
      <c r="B87" s="172" t="s">
        <v>135</v>
      </c>
      <c r="C87" s="172" t="s">
        <v>273</v>
      </c>
      <c r="D87" s="173" t="s">
        <v>277</v>
      </c>
      <c r="E87" s="172" t="s">
        <v>147</v>
      </c>
      <c r="F87" s="32" t="s">
        <v>145</v>
      </c>
      <c r="G87" s="36">
        <v>204</v>
      </c>
      <c r="H87" s="36">
        <f>IFERROR(VLOOKUP(D87,'数据-省本级预算数'!D:H,4,0),"0")</f>
        <v>156</v>
      </c>
      <c r="I87" s="36"/>
      <c r="J87" s="36">
        <f>VLOOKUP(F87,'数据-省本级决算数'!$A:$B,2,0)</f>
        <v>713</v>
      </c>
      <c r="K87" s="175">
        <f t="shared" si="10"/>
        <v>3.5</v>
      </c>
      <c r="L87" s="175">
        <f t="shared" si="13"/>
        <v>4.57</v>
      </c>
      <c r="M87" s="175">
        <f t="shared" si="11"/>
        <v>0</v>
      </c>
      <c r="N87" s="132">
        <f t="shared" si="8"/>
        <v>2.495</v>
      </c>
      <c r="O87" s="176" t="str">
        <f t="shared" si="9"/>
        <v>是</v>
      </c>
      <c r="P87" s="176" t="str">
        <f t="shared" si="12"/>
        <v>否</v>
      </c>
    </row>
    <row r="88" ht="18.95" customHeight="1" spans="1:16">
      <c r="A88" s="171" t="s">
        <v>135</v>
      </c>
      <c r="B88" s="172" t="s">
        <v>135</v>
      </c>
      <c r="C88" s="172" t="s">
        <v>273</v>
      </c>
      <c r="D88" s="173" t="s">
        <v>278</v>
      </c>
      <c r="E88" s="172" t="s">
        <v>147</v>
      </c>
      <c r="F88" s="32" t="s">
        <v>279</v>
      </c>
      <c r="G88" s="36">
        <v>2618</v>
      </c>
      <c r="H88" s="36">
        <f>IFERROR(VLOOKUP(D88,'数据-省本级预算数'!D:H,4,0),"0")</f>
        <v>550</v>
      </c>
      <c r="I88" s="36"/>
      <c r="J88" s="36">
        <f>VLOOKUP(F88,'数据-省本级决算数'!$A:$B,2,0)</f>
        <v>3163</v>
      </c>
      <c r="K88" s="175">
        <f t="shared" si="10"/>
        <v>1.21</v>
      </c>
      <c r="L88" s="175">
        <f t="shared" si="13"/>
        <v>5.75</v>
      </c>
      <c r="M88" s="175">
        <f t="shared" si="11"/>
        <v>0</v>
      </c>
      <c r="N88" s="132">
        <f t="shared" si="8"/>
        <v>0.208</v>
      </c>
      <c r="O88" s="176" t="str">
        <f t="shared" si="9"/>
        <v>是</v>
      </c>
      <c r="P88" s="176" t="str">
        <f t="shared" si="12"/>
        <v>否</v>
      </c>
    </row>
    <row r="89" ht="18.95" customHeight="1" spans="1:16">
      <c r="A89" s="171" t="s">
        <v>135</v>
      </c>
      <c r="B89" s="172" t="s">
        <v>135</v>
      </c>
      <c r="C89" s="172" t="s">
        <v>273</v>
      </c>
      <c r="D89" s="173" t="s">
        <v>280</v>
      </c>
      <c r="E89" s="172" t="s">
        <v>147</v>
      </c>
      <c r="F89" s="32" t="s">
        <v>281</v>
      </c>
      <c r="G89" s="36">
        <v>350</v>
      </c>
      <c r="H89" s="36">
        <f>IFERROR(VLOOKUP(D89,'数据-省本级预算数'!D:H,4,0),"0")</f>
        <v>250</v>
      </c>
      <c r="I89" s="36"/>
      <c r="J89" s="36">
        <f>VLOOKUP(F89,'数据-省本级决算数'!$A:$B,2,0)</f>
        <v>350</v>
      </c>
      <c r="K89" s="175">
        <f t="shared" si="10"/>
        <v>1</v>
      </c>
      <c r="L89" s="175">
        <f t="shared" si="13"/>
        <v>1.4</v>
      </c>
      <c r="M89" s="175">
        <f t="shared" si="11"/>
        <v>0</v>
      </c>
      <c r="N89" s="132">
        <f t="shared" si="8"/>
        <v>0</v>
      </c>
      <c r="O89" s="176" t="str">
        <f t="shared" si="9"/>
        <v>是</v>
      </c>
      <c r="P89" s="176" t="str">
        <f t="shared" si="12"/>
        <v>否</v>
      </c>
    </row>
    <row r="90" ht="18.95" customHeight="1" spans="1:16">
      <c r="A90" s="171" t="s">
        <v>135</v>
      </c>
      <c r="B90" s="172" t="s">
        <v>135</v>
      </c>
      <c r="C90" s="172" t="s">
        <v>273</v>
      </c>
      <c r="D90" s="173" t="s">
        <v>282</v>
      </c>
      <c r="E90" s="172" t="s">
        <v>147</v>
      </c>
      <c r="F90" s="32" t="s">
        <v>248</v>
      </c>
      <c r="G90" s="36">
        <v>308</v>
      </c>
      <c r="H90" s="36">
        <f>IFERROR(VLOOKUP(D90,'数据-省本级预算数'!D:H,4,0),"0")</f>
        <v>370</v>
      </c>
      <c r="I90" s="36"/>
      <c r="J90" s="36">
        <f>VLOOKUP(F90,'数据-省本级决算数'!$A:$B,2,0)</f>
        <v>869</v>
      </c>
      <c r="K90" s="175">
        <f t="shared" si="10"/>
        <v>2.82</v>
      </c>
      <c r="L90" s="175">
        <f t="shared" si="13"/>
        <v>2.35</v>
      </c>
      <c r="M90" s="175">
        <f t="shared" si="11"/>
        <v>0</v>
      </c>
      <c r="N90" s="132">
        <f t="shared" si="8"/>
        <v>1.821</v>
      </c>
      <c r="O90" s="176" t="str">
        <f t="shared" si="9"/>
        <v>是</v>
      </c>
      <c r="P90" s="176" t="str">
        <f t="shared" si="12"/>
        <v>否</v>
      </c>
    </row>
    <row r="91" ht="18.95" customHeight="1" spans="1:16">
      <c r="A91" s="171" t="s">
        <v>135</v>
      </c>
      <c r="B91" s="172" t="s">
        <v>135</v>
      </c>
      <c r="C91" s="172" t="s">
        <v>273</v>
      </c>
      <c r="D91" s="173" t="s">
        <v>283</v>
      </c>
      <c r="E91" s="172" t="s">
        <v>147</v>
      </c>
      <c r="F91" s="32" t="s">
        <v>160</v>
      </c>
      <c r="G91" s="36">
        <v>176</v>
      </c>
      <c r="H91" s="36">
        <f>IFERROR(VLOOKUP(D91,'数据-省本级预算数'!D:H,4,0),"0")</f>
        <v>172</v>
      </c>
      <c r="I91" s="36"/>
      <c r="J91" s="36">
        <f>VLOOKUP(F91,'数据-省本级决算数'!$A:$B,2,0)</f>
        <v>103</v>
      </c>
      <c r="K91" s="175">
        <f t="shared" si="10"/>
        <v>0.59</v>
      </c>
      <c r="L91" s="175">
        <f t="shared" si="13"/>
        <v>0.6</v>
      </c>
      <c r="M91" s="175">
        <f t="shared" si="11"/>
        <v>0</v>
      </c>
      <c r="N91" s="132">
        <f t="shared" si="8"/>
        <v>-0.415</v>
      </c>
      <c r="O91" s="176" t="str">
        <f t="shared" si="9"/>
        <v>是</v>
      </c>
      <c r="P91" s="176" t="str">
        <f t="shared" si="12"/>
        <v>否</v>
      </c>
    </row>
    <row r="92" ht="18.95" customHeight="1" spans="1:16">
      <c r="A92" s="171" t="s">
        <v>135</v>
      </c>
      <c r="B92" s="172" t="s">
        <v>135</v>
      </c>
      <c r="C92" s="172" t="s">
        <v>273</v>
      </c>
      <c r="D92" s="173" t="s">
        <v>284</v>
      </c>
      <c r="E92" s="172" t="s">
        <v>147</v>
      </c>
      <c r="F92" s="32" t="s">
        <v>285</v>
      </c>
      <c r="G92" s="36">
        <v>536</v>
      </c>
      <c r="H92" s="36">
        <f>IFERROR(VLOOKUP(D92,'数据-省本级预算数'!D:H,4,0),"0")</f>
        <v>2663</v>
      </c>
      <c r="I92" s="36"/>
      <c r="J92" s="36">
        <f>VLOOKUP(F92,'数据-省本级决算数'!$A:$B,2,0)</f>
        <v>627</v>
      </c>
      <c r="K92" s="175">
        <f t="shared" si="10"/>
        <v>1.17</v>
      </c>
      <c r="L92" s="175">
        <f t="shared" si="13"/>
        <v>0.24</v>
      </c>
      <c r="M92" s="175">
        <f t="shared" si="11"/>
        <v>0</v>
      </c>
      <c r="N92" s="132">
        <f t="shared" si="8"/>
        <v>0.17</v>
      </c>
      <c r="O92" s="176" t="str">
        <f t="shared" si="9"/>
        <v>是</v>
      </c>
      <c r="P92" s="176" t="str">
        <f t="shared" si="12"/>
        <v>否</v>
      </c>
    </row>
    <row r="93" ht="18.95" customHeight="1" spans="1:16">
      <c r="A93" s="171" t="s">
        <v>135</v>
      </c>
      <c r="B93" s="172" t="s">
        <v>136</v>
      </c>
      <c r="C93" s="172" t="s">
        <v>135</v>
      </c>
      <c r="D93" s="173" t="s">
        <v>286</v>
      </c>
      <c r="E93" s="172" t="s">
        <v>135</v>
      </c>
      <c r="F93" s="32" t="s">
        <v>287</v>
      </c>
      <c r="G93" s="36">
        <f ca="1">SUMIF($C92:$C1331,$D93,$G92:$G1331)</f>
        <v>1394</v>
      </c>
      <c r="H93" s="36">
        <f ca="1">SUMIF($C92:$C1331,$D93,$H92:$H1331)</f>
        <v>926</v>
      </c>
      <c r="I93" s="36">
        <f>IFERROR(VLOOKUP(F93,'数据-省本级调整数'!$A:$B,2,0),0)</f>
        <v>1205</v>
      </c>
      <c r="J93" s="36">
        <f>VLOOKUP(F93,'数据-省本级决算数'!$A:$B,2,0)</f>
        <v>1171</v>
      </c>
      <c r="K93" s="175">
        <f ca="1" t="shared" si="10"/>
        <v>0.84</v>
      </c>
      <c r="L93" s="175">
        <f ca="1" t="shared" si="13"/>
        <v>1.26</v>
      </c>
      <c r="M93" s="175">
        <f t="shared" si="11"/>
        <v>0.97</v>
      </c>
      <c r="N93" s="132">
        <f ca="1" t="shared" si="8"/>
        <v>-0.16</v>
      </c>
      <c r="O93" s="176" t="str">
        <f ca="1" t="shared" si="9"/>
        <v>是</v>
      </c>
      <c r="P93" s="176" t="str">
        <f t="shared" si="12"/>
        <v>是</v>
      </c>
    </row>
    <row r="94" ht="18.95" customHeight="1" spans="1:16">
      <c r="A94" s="171" t="s">
        <v>135</v>
      </c>
      <c r="B94" s="172" t="s">
        <v>135</v>
      </c>
      <c r="C94" s="172" t="s">
        <v>286</v>
      </c>
      <c r="D94" s="173" t="s">
        <v>288</v>
      </c>
      <c r="E94" s="172" t="s">
        <v>147</v>
      </c>
      <c r="F94" s="32" t="s">
        <v>141</v>
      </c>
      <c r="G94" s="36">
        <v>0</v>
      </c>
      <c r="H94" s="36">
        <f>IFERROR(VLOOKUP(D94,'数据-省本级预算数'!D:H,4,0),"0")</f>
        <v>0</v>
      </c>
      <c r="I94" s="36"/>
      <c r="J94" s="36">
        <f>VLOOKUP(F94,'数据-省本级决算数'!$A:$B,2,0)</f>
        <v>4776</v>
      </c>
      <c r="K94" s="175"/>
      <c r="L94" s="175"/>
      <c r="M94" s="175">
        <f t="shared" si="11"/>
        <v>0</v>
      </c>
      <c r="N94" s="132" t="str">
        <f t="shared" si="8"/>
        <v/>
      </c>
      <c r="O94" s="176" t="str">
        <f t="shared" si="9"/>
        <v>是</v>
      </c>
      <c r="P94" s="176" t="str">
        <f t="shared" si="12"/>
        <v>否</v>
      </c>
    </row>
    <row r="95" ht="18.95" customHeight="1" spans="1:16">
      <c r="A95" s="171" t="s">
        <v>135</v>
      </c>
      <c r="B95" s="172" t="s">
        <v>135</v>
      </c>
      <c r="C95" s="172" t="s">
        <v>286</v>
      </c>
      <c r="D95" s="173" t="s">
        <v>289</v>
      </c>
      <c r="E95" s="172" t="s">
        <v>147</v>
      </c>
      <c r="F95" s="32" t="s">
        <v>143</v>
      </c>
      <c r="G95" s="36">
        <v>0</v>
      </c>
      <c r="H95" s="36">
        <f>IFERROR(VLOOKUP(D95,'数据-省本级预算数'!D:H,4,0),"0")</f>
        <v>0</v>
      </c>
      <c r="I95" s="36"/>
      <c r="J95" s="36">
        <f>VLOOKUP(F95,'数据-省本级决算数'!$A:$B,2,0)</f>
        <v>590</v>
      </c>
      <c r="K95" s="175"/>
      <c r="L95" s="175"/>
      <c r="M95" s="175">
        <f t="shared" si="11"/>
        <v>0</v>
      </c>
      <c r="N95" s="132" t="str">
        <f t="shared" si="8"/>
        <v/>
      </c>
      <c r="O95" s="176" t="str">
        <f t="shared" si="9"/>
        <v>是</v>
      </c>
      <c r="P95" s="176" t="str">
        <f t="shared" si="12"/>
        <v>否</v>
      </c>
    </row>
    <row r="96" ht="18.95" customHeight="1" spans="1:16">
      <c r="A96" s="171" t="s">
        <v>135</v>
      </c>
      <c r="B96" s="172" t="s">
        <v>135</v>
      </c>
      <c r="C96" s="172" t="s">
        <v>286</v>
      </c>
      <c r="D96" s="173" t="s">
        <v>290</v>
      </c>
      <c r="E96" s="172" t="s">
        <v>147</v>
      </c>
      <c r="F96" s="32" t="s">
        <v>145</v>
      </c>
      <c r="G96" s="36">
        <v>0</v>
      </c>
      <c r="H96" s="36">
        <f>IFERROR(VLOOKUP(D96,'数据-省本级预算数'!D:H,4,0),"0")</f>
        <v>0</v>
      </c>
      <c r="I96" s="36"/>
      <c r="J96" s="36">
        <f>VLOOKUP(F96,'数据-省本级决算数'!$A:$B,2,0)</f>
        <v>713</v>
      </c>
      <c r="K96" s="175"/>
      <c r="L96" s="175"/>
      <c r="M96" s="175">
        <f t="shared" si="11"/>
        <v>0</v>
      </c>
      <c r="N96" s="132" t="str">
        <f t="shared" si="8"/>
        <v/>
      </c>
      <c r="O96" s="176" t="str">
        <f t="shared" si="9"/>
        <v>是</v>
      </c>
      <c r="P96" s="176" t="str">
        <f t="shared" si="12"/>
        <v>否</v>
      </c>
    </row>
    <row r="97" ht="18.95" customHeight="1" spans="1:16">
      <c r="A97" s="171" t="s">
        <v>135</v>
      </c>
      <c r="B97" s="172" t="s">
        <v>135</v>
      </c>
      <c r="C97" s="172" t="s">
        <v>286</v>
      </c>
      <c r="D97" s="173" t="s">
        <v>291</v>
      </c>
      <c r="E97" s="172" t="s">
        <v>147</v>
      </c>
      <c r="F97" s="32" t="s">
        <v>292</v>
      </c>
      <c r="G97" s="36">
        <v>0</v>
      </c>
      <c r="H97" s="36">
        <f>IFERROR(VLOOKUP(D97,'数据-省本级预算数'!D:H,4,0),"0")</f>
        <v>0</v>
      </c>
      <c r="I97" s="36"/>
      <c r="J97" s="36">
        <f>VLOOKUP(F97,'数据-省本级决算数'!$A:$B,2,0)</f>
        <v>0</v>
      </c>
      <c r="K97" s="175"/>
      <c r="L97" s="175"/>
      <c r="M97" s="175">
        <f t="shared" si="11"/>
        <v>0</v>
      </c>
      <c r="N97" s="132" t="str">
        <f t="shared" si="8"/>
        <v/>
      </c>
      <c r="O97" s="176" t="str">
        <f t="shared" si="9"/>
        <v>否</v>
      </c>
      <c r="P97" s="176" t="str">
        <f t="shared" si="12"/>
        <v>否</v>
      </c>
    </row>
    <row r="98" ht="18.95" customHeight="1" spans="1:16">
      <c r="A98" s="171" t="s">
        <v>135</v>
      </c>
      <c r="B98" s="172" t="s">
        <v>135</v>
      </c>
      <c r="C98" s="172" t="s">
        <v>286</v>
      </c>
      <c r="D98" s="173" t="s">
        <v>293</v>
      </c>
      <c r="E98" s="172" t="s">
        <v>147</v>
      </c>
      <c r="F98" s="32" t="s">
        <v>294</v>
      </c>
      <c r="G98" s="36">
        <v>904</v>
      </c>
      <c r="H98" s="36">
        <f>IFERROR(VLOOKUP(D98,'数据-省本级预算数'!D:H,4,0),"0")</f>
        <v>926</v>
      </c>
      <c r="I98" s="36"/>
      <c r="J98" s="36">
        <f>VLOOKUP(F98,'数据-省本级决算数'!$A:$B,2,0)</f>
        <v>1012</v>
      </c>
      <c r="K98" s="175">
        <f t="shared" si="10"/>
        <v>1.12</v>
      </c>
      <c r="L98" s="175">
        <f t="shared" si="13"/>
        <v>1.09</v>
      </c>
      <c r="M98" s="175">
        <f t="shared" si="11"/>
        <v>0</v>
      </c>
      <c r="N98" s="132">
        <f t="shared" si="8"/>
        <v>0.119</v>
      </c>
      <c r="O98" s="176" t="str">
        <f t="shared" si="9"/>
        <v>是</v>
      </c>
      <c r="P98" s="176" t="str">
        <f t="shared" si="12"/>
        <v>否</v>
      </c>
    </row>
    <row r="99" ht="18.95" customHeight="1" spans="1:16">
      <c r="A99" s="171" t="s">
        <v>135</v>
      </c>
      <c r="B99" s="172" t="s">
        <v>135</v>
      </c>
      <c r="C99" s="172" t="s">
        <v>286</v>
      </c>
      <c r="D99" s="464" t="s">
        <v>295</v>
      </c>
      <c r="E99" s="172" t="s">
        <v>147</v>
      </c>
      <c r="F99" s="32" t="s">
        <v>296</v>
      </c>
      <c r="G99" s="36">
        <v>460</v>
      </c>
      <c r="H99" s="36" t="str">
        <f>IFERROR(VLOOKUP(D99,'数据-省本级预算数'!D:H,4,0),"0")</f>
        <v>0</v>
      </c>
      <c r="I99" s="36"/>
      <c r="J99" s="36">
        <f>VLOOKUP(F99,'数据-省本级决算数'!$A:$B,2,0)</f>
        <v>0</v>
      </c>
      <c r="K99" s="175">
        <f t="shared" si="10"/>
        <v>0</v>
      </c>
      <c r="L99" s="175"/>
      <c r="M99" s="175">
        <f t="shared" si="11"/>
        <v>0</v>
      </c>
      <c r="N99" s="132">
        <f t="shared" si="8"/>
        <v>-1</v>
      </c>
      <c r="O99" s="176" t="str">
        <f t="shared" si="9"/>
        <v>是</v>
      </c>
      <c r="P99" s="176" t="str">
        <f t="shared" si="12"/>
        <v>否</v>
      </c>
    </row>
    <row r="100" ht="18.95" customHeight="1" spans="1:16">
      <c r="A100" s="171" t="s">
        <v>135</v>
      </c>
      <c r="B100" s="172" t="s">
        <v>135</v>
      </c>
      <c r="C100" s="172" t="s">
        <v>286</v>
      </c>
      <c r="D100" s="464" t="s">
        <v>297</v>
      </c>
      <c r="E100" s="172" t="s">
        <v>147</v>
      </c>
      <c r="F100" s="32" t="s">
        <v>248</v>
      </c>
      <c r="G100" s="36">
        <v>0</v>
      </c>
      <c r="H100" s="36" t="str">
        <f>IFERROR(VLOOKUP(D100,'数据-省本级预算数'!D:H,4,0),"0")</f>
        <v>0</v>
      </c>
      <c r="I100" s="36"/>
      <c r="J100" s="36">
        <f>VLOOKUP(F100,'数据-省本级决算数'!$A:$B,2,0)</f>
        <v>869</v>
      </c>
      <c r="K100" s="175"/>
      <c r="L100" s="175"/>
      <c r="M100" s="175">
        <f t="shared" si="11"/>
        <v>0</v>
      </c>
      <c r="N100" s="132" t="str">
        <f t="shared" si="8"/>
        <v/>
      </c>
      <c r="O100" s="176" t="str">
        <f t="shared" si="9"/>
        <v>是</v>
      </c>
      <c r="P100" s="176" t="str">
        <f t="shared" si="12"/>
        <v>否</v>
      </c>
    </row>
    <row r="101" ht="18.95" customHeight="1" spans="1:16">
      <c r="A101" s="171" t="s">
        <v>135</v>
      </c>
      <c r="B101" s="172" t="s">
        <v>135</v>
      </c>
      <c r="C101" s="172" t="s">
        <v>286</v>
      </c>
      <c r="D101" s="464" t="s">
        <v>298</v>
      </c>
      <c r="E101" s="172" t="s">
        <v>147</v>
      </c>
      <c r="F101" s="32" t="s">
        <v>160</v>
      </c>
      <c r="G101" s="36">
        <v>0</v>
      </c>
      <c r="H101" s="36">
        <f>IFERROR(VLOOKUP(D101,'数据-省本级预算数'!D:H,4,0),"0")</f>
        <v>0</v>
      </c>
      <c r="I101" s="36"/>
      <c r="J101" s="36">
        <f>VLOOKUP(F101,'数据-省本级决算数'!$A:$B,2,0)</f>
        <v>103</v>
      </c>
      <c r="K101" s="175"/>
      <c r="L101" s="175"/>
      <c r="M101" s="175">
        <f t="shared" si="11"/>
        <v>0</v>
      </c>
      <c r="N101" s="132" t="str">
        <f t="shared" si="8"/>
        <v/>
      </c>
      <c r="O101" s="176" t="str">
        <f t="shared" si="9"/>
        <v>是</v>
      </c>
      <c r="P101" s="176" t="str">
        <f t="shared" si="12"/>
        <v>否</v>
      </c>
    </row>
    <row r="102" ht="18.95" customHeight="1" spans="1:16">
      <c r="A102" s="171" t="s">
        <v>135</v>
      </c>
      <c r="B102" s="172" t="s">
        <v>135</v>
      </c>
      <c r="C102" s="172" t="s">
        <v>286</v>
      </c>
      <c r="D102" s="173" t="s">
        <v>299</v>
      </c>
      <c r="E102" s="172" t="s">
        <v>147</v>
      </c>
      <c r="F102" s="32" t="s">
        <v>300</v>
      </c>
      <c r="G102" s="36">
        <v>30</v>
      </c>
      <c r="H102" s="36">
        <f>IFERROR(VLOOKUP(D102,'数据-省本级预算数'!D:H,4,0),"0")</f>
        <v>0</v>
      </c>
      <c r="I102" s="36"/>
      <c r="J102" s="36">
        <f>VLOOKUP(F102,'数据-省本级决算数'!$A:$B,2,0)</f>
        <v>30</v>
      </c>
      <c r="K102" s="175">
        <f t="shared" si="10"/>
        <v>1</v>
      </c>
      <c r="L102" s="175"/>
      <c r="M102" s="175">
        <f t="shared" si="11"/>
        <v>0</v>
      </c>
      <c r="N102" s="132">
        <f t="shared" si="8"/>
        <v>0</v>
      </c>
      <c r="O102" s="176" t="str">
        <f t="shared" si="9"/>
        <v>是</v>
      </c>
      <c r="P102" s="176" t="str">
        <f t="shared" si="12"/>
        <v>否</v>
      </c>
    </row>
    <row r="103" ht="18.95" customHeight="1" spans="1:16">
      <c r="A103" s="171" t="s">
        <v>135</v>
      </c>
      <c r="B103" s="172" t="s">
        <v>136</v>
      </c>
      <c r="C103" s="172" t="s">
        <v>135</v>
      </c>
      <c r="D103" s="173" t="s">
        <v>301</v>
      </c>
      <c r="E103" s="172" t="s">
        <v>135</v>
      </c>
      <c r="F103" s="32" t="s">
        <v>302</v>
      </c>
      <c r="G103" s="36">
        <f ca="1">SUMIF($C102:$C1331,$D103,$G102:$G1331)</f>
        <v>44669</v>
      </c>
      <c r="H103" s="36">
        <f ca="1">SUMIF($C102:$C1331,$D103,$H102:$H1331)</f>
        <v>14692</v>
      </c>
      <c r="I103" s="36">
        <f>IFERROR(VLOOKUP(F103,'数据-省本级调整数'!$A:$B,2,0),0)</f>
        <v>64128</v>
      </c>
      <c r="J103" s="36">
        <f>VLOOKUP(F103,'数据-省本级决算数'!$A:$B,2,0)</f>
        <v>60377</v>
      </c>
      <c r="K103" s="175">
        <f ca="1" t="shared" si="10"/>
        <v>1.35</v>
      </c>
      <c r="L103" s="175">
        <f ca="1" t="shared" si="13"/>
        <v>4.11</v>
      </c>
      <c r="M103" s="175">
        <f t="shared" si="11"/>
        <v>0.94</v>
      </c>
      <c r="N103" s="132">
        <f ca="1" t="shared" si="8"/>
        <v>0.352</v>
      </c>
      <c r="O103" s="176" t="str">
        <f ca="1" t="shared" si="9"/>
        <v>是</v>
      </c>
      <c r="P103" s="176" t="str">
        <f t="shared" si="12"/>
        <v>是</v>
      </c>
    </row>
    <row r="104" ht="18.95" customHeight="1" spans="1:16">
      <c r="A104" s="171" t="s">
        <v>135</v>
      </c>
      <c r="B104" s="172" t="s">
        <v>135</v>
      </c>
      <c r="C104" s="172" t="s">
        <v>301</v>
      </c>
      <c r="D104" s="173" t="s">
        <v>303</v>
      </c>
      <c r="E104" s="172" t="s">
        <v>147</v>
      </c>
      <c r="F104" s="32" t="s">
        <v>141</v>
      </c>
      <c r="G104" s="36">
        <v>2913</v>
      </c>
      <c r="H104" s="36">
        <f>IFERROR(VLOOKUP(D104,'数据-省本级预算数'!D:H,4,0),"0")</f>
        <v>2935</v>
      </c>
      <c r="I104" s="36"/>
      <c r="J104" s="36">
        <f>VLOOKUP(F104,'数据-省本级决算数'!$A:$B,2,0)</f>
        <v>4776</v>
      </c>
      <c r="K104" s="175">
        <f t="shared" si="10"/>
        <v>1.64</v>
      </c>
      <c r="L104" s="175">
        <f t="shared" si="13"/>
        <v>1.63</v>
      </c>
      <c r="M104" s="175">
        <f t="shared" si="11"/>
        <v>0</v>
      </c>
      <c r="N104" s="132">
        <f t="shared" si="8"/>
        <v>0.64</v>
      </c>
      <c r="O104" s="176" t="str">
        <f t="shared" si="9"/>
        <v>是</v>
      </c>
      <c r="P104" s="176" t="str">
        <f t="shared" si="12"/>
        <v>否</v>
      </c>
    </row>
    <row r="105" ht="18.95" customHeight="1" spans="1:16">
      <c r="A105" s="171" t="s">
        <v>135</v>
      </c>
      <c r="B105" s="172" t="s">
        <v>135</v>
      </c>
      <c r="C105" s="172" t="s">
        <v>301</v>
      </c>
      <c r="D105" s="173" t="s">
        <v>304</v>
      </c>
      <c r="E105" s="172" t="s">
        <v>147</v>
      </c>
      <c r="F105" s="32" t="s">
        <v>143</v>
      </c>
      <c r="G105" s="36">
        <v>262</v>
      </c>
      <c r="H105" s="36">
        <f>IFERROR(VLOOKUP(D105,'数据-省本级预算数'!D:H,4,0),"0")</f>
        <v>2929</v>
      </c>
      <c r="I105" s="36"/>
      <c r="J105" s="36">
        <f>VLOOKUP(F105,'数据-省本级决算数'!$A:$B,2,0)</f>
        <v>590</v>
      </c>
      <c r="K105" s="175">
        <f t="shared" si="10"/>
        <v>2.25</v>
      </c>
      <c r="L105" s="175">
        <f t="shared" si="13"/>
        <v>0.2</v>
      </c>
      <c r="M105" s="175">
        <f t="shared" si="11"/>
        <v>0</v>
      </c>
      <c r="N105" s="132">
        <f t="shared" si="8"/>
        <v>1.252</v>
      </c>
      <c r="O105" s="176" t="str">
        <f t="shared" si="9"/>
        <v>是</v>
      </c>
      <c r="P105" s="176" t="str">
        <f t="shared" si="12"/>
        <v>否</v>
      </c>
    </row>
    <row r="106" ht="18.95" customHeight="1" spans="1:16">
      <c r="A106" s="171" t="s">
        <v>135</v>
      </c>
      <c r="B106" s="172" t="s">
        <v>135</v>
      </c>
      <c r="C106" s="172" t="s">
        <v>301</v>
      </c>
      <c r="D106" s="173" t="s">
        <v>305</v>
      </c>
      <c r="E106" s="172" t="s">
        <v>147</v>
      </c>
      <c r="F106" s="32" t="s">
        <v>145</v>
      </c>
      <c r="G106" s="36">
        <v>0</v>
      </c>
      <c r="H106" s="36">
        <f>IFERROR(VLOOKUP(D106,'数据-省本级预算数'!D:H,4,0),"0")</f>
        <v>0</v>
      </c>
      <c r="I106" s="36"/>
      <c r="J106" s="36">
        <f>VLOOKUP(F106,'数据-省本级决算数'!$A:$B,2,0)</f>
        <v>713</v>
      </c>
      <c r="K106" s="175"/>
      <c r="L106" s="175"/>
      <c r="M106" s="175">
        <f t="shared" si="11"/>
        <v>0</v>
      </c>
      <c r="N106" s="132" t="str">
        <f t="shared" si="8"/>
        <v/>
      </c>
      <c r="O106" s="176" t="str">
        <f t="shared" si="9"/>
        <v>是</v>
      </c>
      <c r="P106" s="176" t="str">
        <f t="shared" si="12"/>
        <v>否</v>
      </c>
    </row>
    <row r="107" ht="18.95" customHeight="1" spans="1:16">
      <c r="A107" s="171" t="s">
        <v>135</v>
      </c>
      <c r="B107" s="172" t="s">
        <v>135</v>
      </c>
      <c r="C107" s="172" t="s">
        <v>301</v>
      </c>
      <c r="D107" s="173" t="s">
        <v>306</v>
      </c>
      <c r="E107" s="172" t="s">
        <v>147</v>
      </c>
      <c r="F107" s="32" t="s">
        <v>307</v>
      </c>
      <c r="G107" s="36">
        <v>0</v>
      </c>
      <c r="H107" s="36">
        <f>IFERROR(VLOOKUP(D107,'数据-省本级预算数'!D:H,4,0),"0")</f>
        <v>0</v>
      </c>
      <c r="I107" s="36"/>
      <c r="J107" s="36">
        <f>VLOOKUP(F107,'数据-省本级决算数'!$A:$B,2,0)</f>
        <v>0</v>
      </c>
      <c r="K107" s="175"/>
      <c r="L107" s="175"/>
      <c r="M107" s="175">
        <f t="shared" si="11"/>
        <v>0</v>
      </c>
      <c r="N107" s="132" t="str">
        <f t="shared" si="8"/>
        <v/>
      </c>
      <c r="O107" s="176" t="str">
        <f t="shared" si="9"/>
        <v>否</v>
      </c>
      <c r="P107" s="176" t="str">
        <f t="shared" si="12"/>
        <v>否</v>
      </c>
    </row>
    <row r="108" ht="18.95" customHeight="1" spans="1:16">
      <c r="A108" s="171" t="s">
        <v>135</v>
      </c>
      <c r="B108" s="172" t="s">
        <v>135</v>
      </c>
      <c r="C108" s="172" t="s">
        <v>301</v>
      </c>
      <c r="D108" s="173" t="s">
        <v>308</v>
      </c>
      <c r="E108" s="172" t="s">
        <v>147</v>
      </c>
      <c r="F108" s="32" t="s">
        <v>309</v>
      </c>
      <c r="G108" s="36">
        <v>0</v>
      </c>
      <c r="H108" s="36">
        <f>IFERROR(VLOOKUP(D108,'数据-省本级预算数'!D:H,4,0),"0")</f>
        <v>0</v>
      </c>
      <c r="I108" s="36"/>
      <c r="J108" s="36">
        <f>VLOOKUP(F108,'数据-省本级决算数'!$A:$B,2,0)</f>
        <v>0</v>
      </c>
      <c r="K108" s="175"/>
      <c r="L108" s="175"/>
      <c r="M108" s="175">
        <f t="shared" si="11"/>
        <v>0</v>
      </c>
      <c r="N108" s="132" t="str">
        <f t="shared" si="8"/>
        <v/>
      </c>
      <c r="O108" s="176" t="str">
        <f t="shared" si="9"/>
        <v>否</v>
      </c>
      <c r="P108" s="176" t="str">
        <f t="shared" si="12"/>
        <v>否</v>
      </c>
    </row>
    <row r="109" ht="18.95" customHeight="1" spans="1:16">
      <c r="A109" s="171" t="s">
        <v>135</v>
      </c>
      <c r="B109" s="172" t="s">
        <v>135</v>
      </c>
      <c r="C109" s="172" t="s">
        <v>301</v>
      </c>
      <c r="D109" s="173" t="s">
        <v>310</v>
      </c>
      <c r="E109" s="172" t="s">
        <v>147</v>
      </c>
      <c r="F109" s="32" t="s">
        <v>311</v>
      </c>
      <c r="G109" s="36">
        <v>36233</v>
      </c>
      <c r="H109" s="36">
        <f>IFERROR(VLOOKUP(D109,'数据-省本级预算数'!D:H,4,0),"0")</f>
        <v>354</v>
      </c>
      <c r="I109" s="36"/>
      <c r="J109" s="36">
        <f>VLOOKUP(F109,'数据-省本级决算数'!$A:$B,2,0)</f>
        <v>50391</v>
      </c>
      <c r="K109" s="175">
        <f t="shared" si="10"/>
        <v>1.39</v>
      </c>
      <c r="L109" s="175">
        <f t="shared" si="13"/>
        <v>142.35</v>
      </c>
      <c r="M109" s="175">
        <f t="shared" si="11"/>
        <v>0</v>
      </c>
      <c r="N109" s="132">
        <f t="shared" si="8"/>
        <v>0.391</v>
      </c>
      <c r="O109" s="176" t="str">
        <f t="shared" si="9"/>
        <v>是</v>
      </c>
      <c r="P109" s="176" t="str">
        <f t="shared" si="12"/>
        <v>否</v>
      </c>
    </row>
    <row r="110" ht="18.95" customHeight="1" spans="1:16">
      <c r="A110" s="171" t="s">
        <v>135</v>
      </c>
      <c r="B110" s="172" t="s">
        <v>135</v>
      </c>
      <c r="C110" s="172" t="s">
        <v>301</v>
      </c>
      <c r="D110" s="173" t="s">
        <v>312</v>
      </c>
      <c r="E110" s="172" t="s">
        <v>147</v>
      </c>
      <c r="F110" s="32" t="s">
        <v>313</v>
      </c>
      <c r="G110" s="36">
        <v>0</v>
      </c>
      <c r="H110" s="36">
        <f>IFERROR(VLOOKUP(D110,'数据-省本级预算数'!D:H,4,0),"0")</f>
        <v>0</v>
      </c>
      <c r="I110" s="36"/>
      <c r="J110" s="36">
        <f>VLOOKUP(F110,'数据-省本级决算数'!$A:$B,2,0)</f>
        <v>60</v>
      </c>
      <c r="K110" s="175"/>
      <c r="L110" s="175"/>
      <c r="M110" s="175">
        <f t="shared" si="11"/>
        <v>0</v>
      </c>
      <c r="N110" s="132" t="str">
        <f t="shared" si="8"/>
        <v/>
      </c>
      <c r="O110" s="176" t="str">
        <f t="shared" si="9"/>
        <v>是</v>
      </c>
      <c r="P110" s="176" t="str">
        <f t="shared" si="12"/>
        <v>否</v>
      </c>
    </row>
    <row r="111" ht="18.95" customHeight="1" spans="1:16">
      <c r="A111" s="171" t="s">
        <v>135</v>
      </c>
      <c r="B111" s="172" t="s">
        <v>135</v>
      </c>
      <c r="C111" s="172" t="s">
        <v>301</v>
      </c>
      <c r="D111" s="173" t="s">
        <v>314</v>
      </c>
      <c r="E111" s="172" t="s">
        <v>147</v>
      </c>
      <c r="F111" s="32" t="s">
        <v>315</v>
      </c>
      <c r="G111" s="36">
        <v>250</v>
      </c>
      <c r="H111" s="36">
        <f>IFERROR(VLOOKUP(D111,'数据-省本级预算数'!D:H,4,0),"0")</f>
        <v>4829</v>
      </c>
      <c r="I111" s="36"/>
      <c r="J111" s="36">
        <f>VLOOKUP(F111,'数据-省本级决算数'!$A:$B,2,0)</f>
        <v>2300</v>
      </c>
      <c r="K111" s="175">
        <f t="shared" si="10"/>
        <v>9.2</v>
      </c>
      <c r="L111" s="175">
        <f t="shared" si="13"/>
        <v>0.48</v>
      </c>
      <c r="M111" s="175">
        <f t="shared" si="11"/>
        <v>0</v>
      </c>
      <c r="N111" s="132">
        <f t="shared" si="8"/>
        <v>8.2</v>
      </c>
      <c r="O111" s="176" t="str">
        <f t="shared" si="9"/>
        <v>是</v>
      </c>
      <c r="P111" s="176" t="str">
        <f t="shared" si="12"/>
        <v>否</v>
      </c>
    </row>
    <row r="112" ht="18.95" customHeight="1" spans="1:16">
      <c r="A112" s="171" t="s">
        <v>135</v>
      </c>
      <c r="B112" s="172" t="s">
        <v>135</v>
      </c>
      <c r="C112" s="172" t="s">
        <v>301</v>
      </c>
      <c r="D112" s="173" t="s">
        <v>316</v>
      </c>
      <c r="E112" s="172" t="s">
        <v>147</v>
      </c>
      <c r="F112" s="32" t="s">
        <v>317</v>
      </c>
      <c r="G112" s="36">
        <v>0</v>
      </c>
      <c r="H112" s="36">
        <f>IFERROR(VLOOKUP(D112,'数据-省本级预算数'!D:H,4,0),"0")</f>
        <v>50</v>
      </c>
      <c r="I112" s="36"/>
      <c r="J112" s="36">
        <f>VLOOKUP(F112,'数据-省本级决算数'!$A:$B,2,0)</f>
        <v>110</v>
      </c>
      <c r="K112" s="175"/>
      <c r="L112" s="175">
        <f t="shared" si="13"/>
        <v>2.2</v>
      </c>
      <c r="M112" s="175">
        <f t="shared" si="11"/>
        <v>0</v>
      </c>
      <c r="N112" s="132" t="str">
        <f t="shared" si="8"/>
        <v/>
      </c>
      <c r="O112" s="176" t="str">
        <f t="shared" si="9"/>
        <v>是</v>
      </c>
      <c r="P112" s="176" t="str">
        <f t="shared" si="12"/>
        <v>否</v>
      </c>
    </row>
    <row r="113" ht="18.95" customHeight="1" spans="1:16">
      <c r="A113" s="171" t="s">
        <v>135</v>
      </c>
      <c r="B113" s="172" t="s">
        <v>135</v>
      </c>
      <c r="C113" s="172" t="s">
        <v>301</v>
      </c>
      <c r="D113" s="173" t="s">
        <v>318</v>
      </c>
      <c r="E113" s="172" t="s">
        <v>147</v>
      </c>
      <c r="F113" s="32" t="s">
        <v>319</v>
      </c>
      <c r="G113" s="36">
        <v>78</v>
      </c>
      <c r="H113" s="36">
        <f>IFERROR(VLOOKUP(D113,'数据-省本级预算数'!D:H,4,0),"0")</f>
        <v>150</v>
      </c>
      <c r="I113" s="36"/>
      <c r="J113" s="36">
        <f>VLOOKUP(F113,'数据-省本级决算数'!$A:$B,2,0)</f>
        <v>150</v>
      </c>
      <c r="K113" s="175">
        <f t="shared" si="10"/>
        <v>1.92</v>
      </c>
      <c r="L113" s="175">
        <f t="shared" si="13"/>
        <v>1</v>
      </c>
      <c r="M113" s="175">
        <f t="shared" si="11"/>
        <v>0</v>
      </c>
      <c r="N113" s="132">
        <f t="shared" si="8"/>
        <v>0.923</v>
      </c>
      <c r="O113" s="176" t="str">
        <f t="shared" si="9"/>
        <v>是</v>
      </c>
      <c r="P113" s="176" t="str">
        <f t="shared" si="12"/>
        <v>否</v>
      </c>
    </row>
    <row r="114" ht="18.95" customHeight="1" spans="1:16">
      <c r="A114" s="171" t="s">
        <v>135</v>
      </c>
      <c r="B114" s="172" t="s">
        <v>135</v>
      </c>
      <c r="C114" s="172" t="s">
        <v>301</v>
      </c>
      <c r="D114" s="173" t="s">
        <v>320</v>
      </c>
      <c r="E114" s="172" t="s">
        <v>147</v>
      </c>
      <c r="F114" s="32" t="s">
        <v>321</v>
      </c>
      <c r="G114" s="36">
        <v>500</v>
      </c>
      <c r="H114" s="36">
        <f>IFERROR(VLOOKUP(D114,'数据-省本级预算数'!D:H,4,0),"0")</f>
        <v>2552</v>
      </c>
      <c r="I114" s="36"/>
      <c r="J114" s="36">
        <f>VLOOKUP(F114,'数据-省本级决算数'!$A:$B,2,0)</f>
        <v>656</v>
      </c>
      <c r="K114" s="175">
        <f t="shared" si="10"/>
        <v>1.31</v>
      </c>
      <c r="L114" s="175">
        <f t="shared" si="13"/>
        <v>0.26</v>
      </c>
      <c r="M114" s="175">
        <f t="shared" si="11"/>
        <v>0</v>
      </c>
      <c r="N114" s="132">
        <f t="shared" si="8"/>
        <v>0.312</v>
      </c>
      <c r="O114" s="176" t="str">
        <f t="shared" si="9"/>
        <v>是</v>
      </c>
      <c r="P114" s="176" t="str">
        <f t="shared" si="12"/>
        <v>否</v>
      </c>
    </row>
    <row r="115" ht="18.95" customHeight="1" spans="1:16">
      <c r="A115" s="171" t="s">
        <v>135</v>
      </c>
      <c r="B115" s="172" t="s">
        <v>135</v>
      </c>
      <c r="C115" s="172" t="s">
        <v>301</v>
      </c>
      <c r="D115" s="173" t="s">
        <v>322</v>
      </c>
      <c r="E115" s="172" t="s">
        <v>147</v>
      </c>
      <c r="F115" s="32" t="s">
        <v>323</v>
      </c>
      <c r="G115" s="36">
        <v>0</v>
      </c>
      <c r="H115" s="36">
        <f>IFERROR(VLOOKUP(D115,'数据-省本级预算数'!D:H,4,0),"0")</f>
        <v>0</v>
      </c>
      <c r="I115" s="36"/>
      <c r="J115" s="36">
        <f>VLOOKUP(F115,'数据-省本级决算数'!$A:$B,2,0)</f>
        <v>0</v>
      </c>
      <c r="K115" s="175"/>
      <c r="L115" s="175"/>
      <c r="M115" s="175">
        <f t="shared" si="11"/>
        <v>0</v>
      </c>
      <c r="N115" s="132" t="str">
        <f t="shared" si="8"/>
        <v/>
      </c>
      <c r="O115" s="176" t="str">
        <f t="shared" si="9"/>
        <v>否</v>
      </c>
      <c r="P115" s="176" t="str">
        <f t="shared" si="12"/>
        <v>否</v>
      </c>
    </row>
    <row r="116" ht="18.95" customHeight="1" spans="1:16">
      <c r="A116" s="171" t="s">
        <v>135</v>
      </c>
      <c r="B116" s="172" t="s">
        <v>135</v>
      </c>
      <c r="C116" s="172" t="s">
        <v>301</v>
      </c>
      <c r="D116" s="173" t="s">
        <v>324</v>
      </c>
      <c r="E116" s="172" t="s">
        <v>147</v>
      </c>
      <c r="F116" s="32" t="s">
        <v>160</v>
      </c>
      <c r="G116" s="36">
        <v>542</v>
      </c>
      <c r="H116" s="36">
        <f>IFERROR(VLOOKUP(D116,'数据-省本级预算数'!D:H,4,0),"0")</f>
        <v>323</v>
      </c>
      <c r="I116" s="36"/>
      <c r="J116" s="36">
        <f>VLOOKUP(F116,'数据-省本级决算数'!$A:$B,2,0)</f>
        <v>103</v>
      </c>
      <c r="K116" s="175">
        <f t="shared" si="10"/>
        <v>0.19</v>
      </c>
      <c r="L116" s="175">
        <f t="shared" si="13"/>
        <v>0.32</v>
      </c>
      <c r="M116" s="175">
        <f t="shared" si="11"/>
        <v>0</v>
      </c>
      <c r="N116" s="132">
        <f t="shared" si="8"/>
        <v>-0.81</v>
      </c>
      <c r="O116" s="176" t="str">
        <f t="shared" si="9"/>
        <v>是</v>
      </c>
      <c r="P116" s="176" t="str">
        <f t="shared" si="12"/>
        <v>否</v>
      </c>
    </row>
    <row r="117" ht="18.95" customHeight="1" spans="1:16">
      <c r="A117" s="171" t="s">
        <v>135</v>
      </c>
      <c r="B117" s="172"/>
      <c r="C117" s="172" t="s">
        <v>301</v>
      </c>
      <c r="D117" s="173" t="s">
        <v>325</v>
      </c>
      <c r="E117" s="172" t="s">
        <v>147</v>
      </c>
      <c r="F117" s="32" t="s">
        <v>326</v>
      </c>
      <c r="G117" s="36">
        <v>3891</v>
      </c>
      <c r="H117" s="36">
        <f>IFERROR(VLOOKUP(D117,'数据-省本级预算数'!D:H,4,0),"0")</f>
        <v>570</v>
      </c>
      <c r="I117" s="36"/>
      <c r="J117" s="36">
        <f>VLOOKUP(F117,'数据-省本级决算数'!$A:$B,2,0)</f>
        <v>4180</v>
      </c>
      <c r="K117" s="175">
        <f t="shared" si="10"/>
        <v>1.07</v>
      </c>
      <c r="L117" s="175">
        <f t="shared" si="13"/>
        <v>7.33</v>
      </c>
      <c r="M117" s="175">
        <f t="shared" si="11"/>
        <v>0</v>
      </c>
      <c r="N117" s="132">
        <f t="shared" ref="N117:N180" si="14">IF(ISERROR(J117/G117-1),"",J117/G117-1)</f>
        <v>0.074</v>
      </c>
      <c r="O117" s="176" t="str">
        <f t="shared" si="9"/>
        <v>是</v>
      </c>
      <c r="P117" s="176" t="str">
        <f t="shared" si="12"/>
        <v>否</v>
      </c>
    </row>
    <row r="118" ht="18.95" customHeight="1" spans="1:16">
      <c r="A118" s="171" t="s">
        <v>135</v>
      </c>
      <c r="B118" s="465" t="s">
        <v>136</v>
      </c>
      <c r="C118" s="172"/>
      <c r="D118" s="173" t="s">
        <v>327</v>
      </c>
      <c r="E118" s="172"/>
      <c r="F118" s="32" t="s">
        <v>328</v>
      </c>
      <c r="G118" s="36">
        <f ca="1">SUMIF($C117:$C1339,$D118,$G117:$G1338)</f>
        <v>10947</v>
      </c>
      <c r="H118" s="36">
        <f ca="1">SUMIF($C117:$C1338,$D118,$H117:$H1337)</f>
        <v>8541</v>
      </c>
      <c r="I118" s="36">
        <f>IFERROR(VLOOKUP(F118,'数据-省本级调整数'!$A:$B,2,0),0)</f>
        <v>9181</v>
      </c>
      <c r="J118" s="36">
        <f>VLOOKUP(F118,'数据-省本级决算数'!$A:$B,2,0)</f>
        <v>8729</v>
      </c>
      <c r="K118" s="175">
        <f ca="1" t="shared" si="10"/>
        <v>0.8</v>
      </c>
      <c r="L118" s="175">
        <f ca="1" t="shared" si="13"/>
        <v>1.02</v>
      </c>
      <c r="M118" s="175">
        <f t="shared" si="11"/>
        <v>0.95</v>
      </c>
      <c r="N118" s="132">
        <f ca="1" t="shared" si="14"/>
        <v>-0.203</v>
      </c>
      <c r="O118" s="176" t="str">
        <f ca="1" t="shared" si="9"/>
        <v>是</v>
      </c>
      <c r="P118" s="176" t="str">
        <f t="shared" si="12"/>
        <v>是</v>
      </c>
    </row>
    <row r="119" ht="18.95" customHeight="1" spans="1:16">
      <c r="A119" s="171" t="s">
        <v>135</v>
      </c>
      <c r="B119" s="172" t="s">
        <v>135</v>
      </c>
      <c r="C119" s="172" t="s">
        <v>327</v>
      </c>
      <c r="D119" s="173" t="s">
        <v>329</v>
      </c>
      <c r="E119" s="172" t="s">
        <v>147</v>
      </c>
      <c r="F119" s="32" t="s">
        <v>141</v>
      </c>
      <c r="G119" s="36">
        <v>3285</v>
      </c>
      <c r="H119" s="36">
        <f>IFERROR(VLOOKUP(D119,'数据-省本级预算数'!D:H,4,0),"0")</f>
        <v>3662</v>
      </c>
      <c r="I119" s="36"/>
      <c r="J119" s="36">
        <f>VLOOKUP(F119,'数据-省本级决算数'!$A:$B,2,0)</f>
        <v>4776</v>
      </c>
      <c r="K119" s="175">
        <f t="shared" si="10"/>
        <v>1.45</v>
      </c>
      <c r="L119" s="175">
        <f t="shared" si="13"/>
        <v>1.3</v>
      </c>
      <c r="M119" s="175">
        <f t="shared" si="11"/>
        <v>0</v>
      </c>
      <c r="N119" s="132">
        <f t="shared" si="14"/>
        <v>0.454</v>
      </c>
      <c r="O119" s="176" t="str">
        <f t="shared" si="9"/>
        <v>是</v>
      </c>
      <c r="P119" s="176" t="str">
        <f t="shared" si="12"/>
        <v>否</v>
      </c>
    </row>
    <row r="120" ht="18.95" customHeight="1" spans="1:16">
      <c r="A120" s="171" t="s">
        <v>135</v>
      </c>
      <c r="B120" s="172" t="s">
        <v>135</v>
      </c>
      <c r="C120" s="172" t="s">
        <v>327</v>
      </c>
      <c r="D120" s="173" t="s">
        <v>330</v>
      </c>
      <c r="E120" s="172" t="s">
        <v>147</v>
      </c>
      <c r="F120" s="32" t="s">
        <v>143</v>
      </c>
      <c r="G120" s="36">
        <v>1500</v>
      </c>
      <c r="H120" s="36">
        <f>IFERROR(VLOOKUP(D120,'数据-省本级预算数'!D:H,4,0),"0")</f>
        <v>1497</v>
      </c>
      <c r="I120" s="36"/>
      <c r="J120" s="36">
        <f>VLOOKUP(F120,'数据-省本级决算数'!$A:$B,2,0)</f>
        <v>590</v>
      </c>
      <c r="K120" s="175">
        <f t="shared" si="10"/>
        <v>0.39</v>
      </c>
      <c r="L120" s="175">
        <f t="shared" si="13"/>
        <v>0.39</v>
      </c>
      <c r="M120" s="175">
        <f t="shared" si="11"/>
        <v>0</v>
      </c>
      <c r="N120" s="132">
        <f t="shared" si="14"/>
        <v>-0.607</v>
      </c>
      <c r="O120" s="176" t="str">
        <f t="shared" si="9"/>
        <v>是</v>
      </c>
      <c r="P120" s="176" t="str">
        <f t="shared" si="12"/>
        <v>否</v>
      </c>
    </row>
    <row r="121" ht="18.95" customHeight="1" spans="1:16">
      <c r="A121" s="171" t="s">
        <v>135</v>
      </c>
      <c r="B121" s="172" t="s">
        <v>135</v>
      </c>
      <c r="C121" s="172" t="s">
        <v>327</v>
      </c>
      <c r="D121" s="173" t="s">
        <v>331</v>
      </c>
      <c r="E121" s="172" t="s">
        <v>147</v>
      </c>
      <c r="F121" s="32" t="s">
        <v>145</v>
      </c>
      <c r="G121" s="36">
        <v>41</v>
      </c>
      <c r="H121" s="36">
        <f>IFERROR(VLOOKUP(D121,'数据-省本级预算数'!D:H,4,0),"0")</f>
        <v>0</v>
      </c>
      <c r="I121" s="36"/>
      <c r="J121" s="36">
        <f>VLOOKUP(F121,'数据-省本级决算数'!$A:$B,2,0)</f>
        <v>713</v>
      </c>
      <c r="K121" s="175">
        <f t="shared" si="10"/>
        <v>17.39</v>
      </c>
      <c r="L121" s="175"/>
      <c r="M121" s="175">
        <f t="shared" si="11"/>
        <v>0</v>
      </c>
      <c r="N121" s="132">
        <f t="shared" si="14"/>
        <v>16.39</v>
      </c>
      <c r="O121" s="176" t="str">
        <f t="shared" si="9"/>
        <v>是</v>
      </c>
      <c r="P121" s="176" t="str">
        <f t="shared" si="12"/>
        <v>否</v>
      </c>
    </row>
    <row r="122" ht="18.95" customHeight="1" spans="1:16">
      <c r="A122" s="171" t="s">
        <v>135</v>
      </c>
      <c r="B122" s="172" t="s">
        <v>135</v>
      </c>
      <c r="C122" s="172" t="s">
        <v>327</v>
      </c>
      <c r="D122" s="173" t="s">
        <v>332</v>
      </c>
      <c r="E122" s="172" t="s">
        <v>147</v>
      </c>
      <c r="F122" s="32" t="s">
        <v>333</v>
      </c>
      <c r="G122" s="36">
        <v>2100</v>
      </c>
      <c r="H122" s="36">
        <f>IFERROR(VLOOKUP(D122,'数据-省本级预算数'!D:H,4,0),"0")</f>
        <v>400</v>
      </c>
      <c r="I122" s="36"/>
      <c r="J122" s="36">
        <f>VLOOKUP(F122,'数据-省本级决算数'!$A:$B,2,0)</f>
        <v>400</v>
      </c>
      <c r="K122" s="175">
        <f t="shared" si="10"/>
        <v>0.19</v>
      </c>
      <c r="L122" s="175">
        <f t="shared" si="13"/>
        <v>1</v>
      </c>
      <c r="M122" s="175">
        <f t="shared" si="11"/>
        <v>0</v>
      </c>
      <c r="N122" s="132">
        <f t="shared" si="14"/>
        <v>-0.81</v>
      </c>
      <c r="O122" s="176" t="str">
        <f t="shared" si="9"/>
        <v>是</v>
      </c>
      <c r="P122" s="176" t="str">
        <f t="shared" si="12"/>
        <v>否</v>
      </c>
    </row>
    <row r="123" ht="18.95" customHeight="1" spans="1:16">
      <c r="A123" s="171" t="s">
        <v>135</v>
      </c>
      <c r="B123" s="172" t="s">
        <v>135</v>
      </c>
      <c r="C123" s="172" t="s">
        <v>327</v>
      </c>
      <c r="D123" s="173" t="s">
        <v>334</v>
      </c>
      <c r="E123" s="172" t="s">
        <v>147</v>
      </c>
      <c r="F123" s="32" t="s">
        <v>335</v>
      </c>
      <c r="G123" s="36">
        <v>0</v>
      </c>
      <c r="H123" s="36">
        <f>IFERROR(VLOOKUP(D123,'数据-省本级预算数'!D:H,4,0),"0")</f>
        <v>0</v>
      </c>
      <c r="I123" s="36"/>
      <c r="J123" s="36">
        <f>VLOOKUP(F123,'数据-省本级决算数'!$A:$B,2,0)</f>
        <v>0</v>
      </c>
      <c r="K123" s="175"/>
      <c r="L123" s="175"/>
      <c r="M123" s="175">
        <f t="shared" si="11"/>
        <v>0</v>
      </c>
      <c r="N123" s="132" t="str">
        <f t="shared" si="14"/>
        <v/>
      </c>
      <c r="O123" s="176" t="str">
        <f t="shared" si="9"/>
        <v>否</v>
      </c>
      <c r="P123" s="176" t="str">
        <f t="shared" si="12"/>
        <v>否</v>
      </c>
    </row>
    <row r="124" ht="18.95" customHeight="1" spans="1:16">
      <c r="A124" s="171" t="s">
        <v>135</v>
      </c>
      <c r="B124" s="172" t="s">
        <v>135</v>
      </c>
      <c r="C124" s="172" t="s">
        <v>327</v>
      </c>
      <c r="D124" s="173" t="s">
        <v>336</v>
      </c>
      <c r="E124" s="172" t="s">
        <v>147</v>
      </c>
      <c r="F124" s="32" t="s">
        <v>337</v>
      </c>
      <c r="G124" s="36">
        <v>0</v>
      </c>
      <c r="H124" s="36">
        <f>IFERROR(VLOOKUP(D124,'数据-省本级预算数'!D:H,4,0),"0")</f>
        <v>0</v>
      </c>
      <c r="I124" s="36"/>
      <c r="J124" s="36">
        <f>VLOOKUP(F124,'数据-省本级决算数'!$A:$B,2,0)</f>
        <v>0</v>
      </c>
      <c r="K124" s="175"/>
      <c r="L124" s="175"/>
      <c r="M124" s="175">
        <f t="shared" si="11"/>
        <v>0</v>
      </c>
      <c r="N124" s="132" t="str">
        <f t="shared" si="14"/>
        <v/>
      </c>
      <c r="O124" s="176" t="str">
        <f t="shared" si="9"/>
        <v>否</v>
      </c>
      <c r="P124" s="176" t="str">
        <f t="shared" si="12"/>
        <v>否</v>
      </c>
    </row>
    <row r="125" ht="18.95" customHeight="1" spans="1:16">
      <c r="A125" s="171" t="s">
        <v>135</v>
      </c>
      <c r="B125" s="172" t="s">
        <v>135</v>
      </c>
      <c r="C125" s="172" t="s">
        <v>327</v>
      </c>
      <c r="D125" s="173" t="s">
        <v>338</v>
      </c>
      <c r="E125" s="172" t="s">
        <v>147</v>
      </c>
      <c r="F125" s="32" t="s">
        <v>160</v>
      </c>
      <c r="G125" s="36">
        <v>0</v>
      </c>
      <c r="H125" s="36">
        <f>IFERROR(VLOOKUP(D125,'数据-省本级预算数'!D:H,4,0),"0")</f>
        <v>0</v>
      </c>
      <c r="I125" s="36"/>
      <c r="J125" s="36">
        <f>VLOOKUP(F125,'数据-省本级决算数'!$A:$B,2,0)</f>
        <v>103</v>
      </c>
      <c r="K125" s="175"/>
      <c r="L125" s="175"/>
      <c r="M125" s="175">
        <f t="shared" si="11"/>
        <v>0</v>
      </c>
      <c r="N125" s="132" t="str">
        <f t="shared" si="14"/>
        <v/>
      </c>
      <c r="O125" s="176" t="str">
        <f t="shared" si="9"/>
        <v>是</v>
      </c>
      <c r="P125" s="176" t="str">
        <f t="shared" si="12"/>
        <v>否</v>
      </c>
    </row>
    <row r="126" ht="18.95" customHeight="1" spans="1:16">
      <c r="A126" s="171" t="s">
        <v>135</v>
      </c>
      <c r="B126" s="172"/>
      <c r="C126" s="172" t="s">
        <v>327</v>
      </c>
      <c r="D126" s="173" t="s">
        <v>339</v>
      </c>
      <c r="E126" s="172" t="s">
        <v>147</v>
      </c>
      <c r="F126" s="42" t="s">
        <v>340</v>
      </c>
      <c r="G126" s="36">
        <v>4021</v>
      </c>
      <c r="H126" s="36">
        <f>IFERROR(VLOOKUP(D126,'数据-省本级预算数'!D:H,4,0),"0")</f>
        <v>2982</v>
      </c>
      <c r="I126" s="36"/>
      <c r="J126" s="36">
        <f>VLOOKUP(F126,'数据-省本级决算数'!$A:$B,2,0)</f>
        <v>2708</v>
      </c>
      <c r="K126" s="175">
        <f t="shared" si="10"/>
        <v>0.67</v>
      </c>
      <c r="L126" s="175">
        <f t="shared" si="13"/>
        <v>0.91</v>
      </c>
      <c r="M126" s="175">
        <f t="shared" si="11"/>
        <v>0</v>
      </c>
      <c r="N126" s="132">
        <f t="shared" si="14"/>
        <v>-0.327</v>
      </c>
      <c r="O126" s="176" t="str">
        <f t="shared" si="9"/>
        <v>是</v>
      </c>
      <c r="P126" s="176" t="str">
        <f t="shared" si="12"/>
        <v>否</v>
      </c>
    </row>
    <row r="127" ht="18.95" customHeight="1" spans="1:16">
      <c r="A127" s="171" t="s">
        <v>135</v>
      </c>
      <c r="B127" s="465" t="s">
        <v>136</v>
      </c>
      <c r="C127" s="172"/>
      <c r="D127" s="173" t="s">
        <v>341</v>
      </c>
      <c r="E127" s="172"/>
      <c r="F127" s="42" t="s">
        <v>342</v>
      </c>
      <c r="G127" s="36">
        <f ca="1">SUMIF($C126:$C1348,$D127,$G126:$G1347)</f>
        <v>14245</v>
      </c>
      <c r="H127" s="36">
        <f ca="1">SUMIF($C126:$C1347,$D127,$H126:$H1346)</f>
        <v>15926</v>
      </c>
      <c r="I127" s="36">
        <f>IFERROR(VLOOKUP(F127,'数据-省本级调整数'!$A:$B,2,0),0)</f>
        <v>17309</v>
      </c>
      <c r="J127" s="36">
        <f>VLOOKUP(F127,'数据-省本级决算数'!$A:$B,2,0)</f>
        <v>17060</v>
      </c>
      <c r="K127" s="175">
        <f ca="1" t="shared" si="10"/>
        <v>1.2</v>
      </c>
      <c r="L127" s="175">
        <f ca="1" t="shared" si="13"/>
        <v>1.07</v>
      </c>
      <c r="M127" s="175">
        <f t="shared" si="11"/>
        <v>0.99</v>
      </c>
      <c r="N127" s="132">
        <f ca="1" t="shared" si="14"/>
        <v>0.198</v>
      </c>
      <c r="O127" s="176" t="str">
        <f ca="1" t="shared" si="9"/>
        <v>是</v>
      </c>
      <c r="P127" s="176" t="str">
        <f t="shared" si="12"/>
        <v>是</v>
      </c>
    </row>
    <row r="128" ht="18.95" customHeight="1" spans="1:16">
      <c r="A128" s="171" t="s">
        <v>135</v>
      </c>
      <c r="B128" s="172" t="s">
        <v>135</v>
      </c>
      <c r="C128" s="172" t="s">
        <v>341</v>
      </c>
      <c r="D128" s="173" t="s">
        <v>343</v>
      </c>
      <c r="E128" s="172" t="s">
        <v>147</v>
      </c>
      <c r="F128" s="42" t="s">
        <v>141</v>
      </c>
      <c r="G128" s="36">
        <v>2650</v>
      </c>
      <c r="H128" s="36">
        <f>IFERROR(VLOOKUP(D128,'数据-省本级预算数'!D:H,4,0),"0")</f>
        <v>2726</v>
      </c>
      <c r="I128" s="36"/>
      <c r="J128" s="36">
        <f>VLOOKUP(F128,'数据-省本级决算数'!$A:$B,2,0)</f>
        <v>4776</v>
      </c>
      <c r="K128" s="175">
        <f t="shared" si="10"/>
        <v>1.8</v>
      </c>
      <c r="L128" s="175">
        <f t="shared" si="13"/>
        <v>1.75</v>
      </c>
      <c r="M128" s="175">
        <f t="shared" si="11"/>
        <v>0</v>
      </c>
      <c r="N128" s="132">
        <f t="shared" si="14"/>
        <v>0.802</v>
      </c>
      <c r="O128" s="176" t="str">
        <f t="shared" si="9"/>
        <v>是</v>
      </c>
      <c r="P128" s="176" t="str">
        <f t="shared" si="12"/>
        <v>否</v>
      </c>
    </row>
    <row r="129" ht="18.95" customHeight="1" spans="1:16">
      <c r="A129" s="171" t="s">
        <v>135</v>
      </c>
      <c r="B129" s="172" t="s">
        <v>135</v>
      </c>
      <c r="C129" s="172" t="s">
        <v>341</v>
      </c>
      <c r="D129" s="173" t="s">
        <v>344</v>
      </c>
      <c r="E129" s="172" t="s">
        <v>147</v>
      </c>
      <c r="F129" s="42" t="s">
        <v>143</v>
      </c>
      <c r="G129" s="36">
        <v>0</v>
      </c>
      <c r="H129" s="36">
        <f>IFERROR(VLOOKUP(D129,'数据-省本级预算数'!D:H,4,0),"0")</f>
        <v>0</v>
      </c>
      <c r="I129" s="36"/>
      <c r="J129" s="36">
        <f>VLOOKUP(F129,'数据-省本级决算数'!$A:$B,2,0)</f>
        <v>590</v>
      </c>
      <c r="K129" s="175"/>
      <c r="L129" s="175"/>
      <c r="M129" s="175">
        <f t="shared" si="11"/>
        <v>0</v>
      </c>
      <c r="N129" s="132" t="str">
        <f t="shared" si="14"/>
        <v/>
      </c>
      <c r="O129" s="176" t="str">
        <f t="shared" si="9"/>
        <v>是</v>
      </c>
      <c r="P129" s="176" t="str">
        <f t="shared" si="12"/>
        <v>否</v>
      </c>
    </row>
    <row r="130" ht="18.95" customHeight="1" spans="1:16">
      <c r="A130" s="171" t="s">
        <v>135</v>
      </c>
      <c r="B130" s="172" t="s">
        <v>135</v>
      </c>
      <c r="C130" s="172" t="s">
        <v>341</v>
      </c>
      <c r="D130" s="173" t="s">
        <v>345</v>
      </c>
      <c r="E130" s="172" t="s">
        <v>147</v>
      </c>
      <c r="F130" s="42" t="s">
        <v>145</v>
      </c>
      <c r="G130" s="36">
        <v>112</v>
      </c>
      <c r="H130" s="36">
        <f>IFERROR(VLOOKUP(D130,'数据-省本级预算数'!D:H,4,0),"0")</f>
        <v>98</v>
      </c>
      <c r="I130" s="36"/>
      <c r="J130" s="36">
        <f>VLOOKUP(F130,'数据-省本级决算数'!$A:$B,2,0)</f>
        <v>713</v>
      </c>
      <c r="K130" s="175">
        <f t="shared" si="10"/>
        <v>6.37</v>
      </c>
      <c r="L130" s="175">
        <f t="shared" si="13"/>
        <v>7.28</v>
      </c>
      <c r="M130" s="175">
        <f t="shared" si="11"/>
        <v>0</v>
      </c>
      <c r="N130" s="132">
        <f t="shared" si="14"/>
        <v>5.366</v>
      </c>
      <c r="O130" s="176" t="str">
        <f t="shared" si="9"/>
        <v>是</v>
      </c>
      <c r="P130" s="176" t="str">
        <f t="shared" si="12"/>
        <v>否</v>
      </c>
    </row>
    <row r="131" ht="18.95" customHeight="1" spans="1:16">
      <c r="A131" s="171" t="s">
        <v>135</v>
      </c>
      <c r="B131" s="172" t="s">
        <v>135</v>
      </c>
      <c r="C131" s="172" t="s">
        <v>341</v>
      </c>
      <c r="D131" s="173" t="s">
        <v>346</v>
      </c>
      <c r="E131" s="172" t="s">
        <v>147</v>
      </c>
      <c r="F131" s="42" t="s">
        <v>347</v>
      </c>
      <c r="G131" s="36">
        <v>0</v>
      </c>
      <c r="H131" s="36">
        <f>IFERROR(VLOOKUP(D131,'数据-省本级预算数'!D:H,4,0),"0")</f>
        <v>0</v>
      </c>
      <c r="I131" s="36"/>
      <c r="J131" s="36">
        <f>VLOOKUP(F131,'数据-省本级决算数'!$A:$B,2,0)</f>
        <v>0</v>
      </c>
      <c r="K131" s="175"/>
      <c r="L131" s="175"/>
      <c r="M131" s="175">
        <f t="shared" si="11"/>
        <v>0</v>
      </c>
      <c r="N131" s="132" t="str">
        <f t="shared" si="14"/>
        <v/>
      </c>
      <c r="O131" s="176" t="str">
        <f t="shared" si="9"/>
        <v>否</v>
      </c>
      <c r="P131" s="176" t="str">
        <f t="shared" si="12"/>
        <v>否</v>
      </c>
    </row>
    <row r="132" ht="18.95" customHeight="1" spans="1:16">
      <c r="A132" s="171" t="s">
        <v>135</v>
      </c>
      <c r="B132" s="172" t="s">
        <v>135</v>
      </c>
      <c r="C132" s="172" t="s">
        <v>341</v>
      </c>
      <c r="D132" s="173" t="s">
        <v>348</v>
      </c>
      <c r="E132" s="172" t="s">
        <v>147</v>
      </c>
      <c r="F132" s="42" t="s">
        <v>349</v>
      </c>
      <c r="G132" s="36">
        <v>0</v>
      </c>
      <c r="H132" s="36">
        <f>IFERROR(VLOOKUP(D132,'数据-省本级预算数'!D:H,4,0),"0")</f>
        <v>0</v>
      </c>
      <c r="I132" s="36"/>
      <c r="J132" s="36">
        <f>VLOOKUP(F132,'数据-省本级决算数'!$A:$B,2,0)</f>
        <v>0</v>
      </c>
      <c r="K132" s="175"/>
      <c r="L132" s="175"/>
      <c r="M132" s="175">
        <f t="shared" si="11"/>
        <v>0</v>
      </c>
      <c r="N132" s="132" t="str">
        <f t="shared" si="14"/>
        <v/>
      </c>
      <c r="O132" s="176" t="str">
        <f t="shared" ref="O132:O195" si="15">IF(F132&lt;&gt;"",IF(SUM(G132:J132)&lt;&gt;0,"是","否"),"空")</f>
        <v>否</v>
      </c>
      <c r="P132" s="176" t="str">
        <f t="shared" si="12"/>
        <v>否</v>
      </c>
    </row>
    <row r="133" ht="18.95" customHeight="1" spans="1:16">
      <c r="A133" s="171" t="s">
        <v>135</v>
      </c>
      <c r="B133" s="172" t="s">
        <v>135</v>
      </c>
      <c r="C133" s="172" t="s">
        <v>341</v>
      </c>
      <c r="D133" s="173" t="s">
        <v>350</v>
      </c>
      <c r="E133" s="172" t="s">
        <v>147</v>
      </c>
      <c r="F133" s="42" t="s">
        <v>351</v>
      </c>
      <c r="G133" s="36">
        <v>340</v>
      </c>
      <c r="H133" s="36">
        <f>IFERROR(VLOOKUP(D133,'数据-省本级预算数'!D:H,4,0),"0")</f>
        <v>1000</v>
      </c>
      <c r="I133" s="36"/>
      <c r="J133" s="36">
        <f>VLOOKUP(F133,'数据-省本级决算数'!$A:$B,2,0)</f>
        <v>340</v>
      </c>
      <c r="K133" s="175">
        <f t="shared" ref="K133:K196" si="16">J133/G133</f>
        <v>1</v>
      </c>
      <c r="L133" s="175">
        <f t="shared" ref="L133:L196" si="17">J133/H133</f>
        <v>0.34</v>
      </c>
      <c r="M133" s="175">
        <f t="shared" ref="M133:M196" si="18">IFERROR(J133/I133,0)</f>
        <v>0</v>
      </c>
      <c r="N133" s="132">
        <f t="shared" si="14"/>
        <v>0</v>
      </c>
      <c r="O133" s="176" t="str">
        <f t="shared" si="15"/>
        <v>是</v>
      </c>
      <c r="P133" s="176" t="str">
        <f t="shared" ref="P133:P196" si="19">IF(C133&lt;&gt;"",IF(OR(LEFT(D133,3)="205",LEFT(D133,3)="206",LEFT(D133,3)="207",LEFT(D133,3)="208",LEFT(D133,3)="210",LEFT(D133,3)="213"),"是","否"),"是")</f>
        <v>否</v>
      </c>
    </row>
    <row r="134" ht="18.95" customHeight="1" spans="1:16">
      <c r="A134" s="171" t="s">
        <v>135</v>
      </c>
      <c r="B134" s="172" t="s">
        <v>135</v>
      </c>
      <c r="C134" s="172" t="s">
        <v>341</v>
      </c>
      <c r="D134" s="173" t="s">
        <v>352</v>
      </c>
      <c r="E134" s="172" t="s">
        <v>147</v>
      </c>
      <c r="F134" s="42" t="s">
        <v>353</v>
      </c>
      <c r="G134" s="36">
        <v>0</v>
      </c>
      <c r="H134" s="36">
        <f>IFERROR(VLOOKUP(D134,'数据-省本级预算数'!D:H,4,0),"0")</f>
        <v>0</v>
      </c>
      <c r="I134" s="36"/>
      <c r="J134" s="36">
        <f>VLOOKUP(F134,'数据-省本级决算数'!$A:$B,2,0)</f>
        <v>0</v>
      </c>
      <c r="K134" s="175"/>
      <c r="L134" s="175"/>
      <c r="M134" s="175">
        <f t="shared" si="18"/>
        <v>0</v>
      </c>
      <c r="N134" s="132" t="str">
        <f t="shared" si="14"/>
        <v/>
      </c>
      <c r="O134" s="176" t="str">
        <f t="shared" si="15"/>
        <v>否</v>
      </c>
      <c r="P134" s="176" t="str">
        <f t="shared" si="19"/>
        <v>否</v>
      </c>
    </row>
    <row r="135" ht="18.95" customHeight="1" spans="1:16">
      <c r="A135" s="171" t="s">
        <v>135</v>
      </c>
      <c r="B135" s="172" t="s">
        <v>135</v>
      </c>
      <c r="C135" s="172" t="s">
        <v>341</v>
      </c>
      <c r="D135" s="173" t="s">
        <v>354</v>
      </c>
      <c r="E135" s="172" t="s">
        <v>147</v>
      </c>
      <c r="F135" s="42" t="s">
        <v>355</v>
      </c>
      <c r="G135" s="36">
        <v>8758</v>
      </c>
      <c r="H135" s="36">
        <f>IFERROR(VLOOKUP(D135,'数据-省本级预算数'!D:H,4,0),"0")</f>
        <v>11909</v>
      </c>
      <c r="I135" s="36"/>
      <c r="J135" s="36">
        <f>VLOOKUP(F135,'数据-省本级决算数'!$A:$B,2,0)</f>
        <v>8895</v>
      </c>
      <c r="K135" s="175">
        <f t="shared" si="16"/>
        <v>1.02</v>
      </c>
      <c r="L135" s="175">
        <f t="shared" si="17"/>
        <v>0.75</v>
      </c>
      <c r="M135" s="175">
        <f t="shared" si="18"/>
        <v>0</v>
      </c>
      <c r="N135" s="132">
        <f t="shared" si="14"/>
        <v>0.016</v>
      </c>
      <c r="O135" s="176" t="str">
        <f t="shared" si="15"/>
        <v>是</v>
      </c>
      <c r="P135" s="176" t="str">
        <f t="shared" si="19"/>
        <v>否</v>
      </c>
    </row>
    <row r="136" ht="18.95" customHeight="1" spans="1:16">
      <c r="A136" s="171" t="s">
        <v>135</v>
      </c>
      <c r="B136" s="172" t="s">
        <v>135</v>
      </c>
      <c r="C136" s="172" t="s">
        <v>341</v>
      </c>
      <c r="D136" s="173" t="s">
        <v>356</v>
      </c>
      <c r="E136" s="172" t="s">
        <v>147</v>
      </c>
      <c r="F136" s="42" t="s">
        <v>160</v>
      </c>
      <c r="G136" s="36">
        <v>211</v>
      </c>
      <c r="H136" s="36">
        <f>IFERROR(VLOOKUP(D136,'数据-省本级预算数'!D:H,4,0),"0")</f>
        <v>193</v>
      </c>
      <c r="I136" s="36"/>
      <c r="J136" s="36">
        <f>VLOOKUP(F136,'数据-省本级决算数'!$A:$B,2,0)</f>
        <v>103</v>
      </c>
      <c r="K136" s="175">
        <f t="shared" si="16"/>
        <v>0.49</v>
      </c>
      <c r="L136" s="175">
        <f t="shared" si="17"/>
        <v>0.53</v>
      </c>
      <c r="M136" s="175">
        <f t="shared" si="18"/>
        <v>0</v>
      </c>
      <c r="N136" s="132">
        <f t="shared" si="14"/>
        <v>-0.512</v>
      </c>
      <c r="O136" s="176" t="str">
        <f t="shared" si="15"/>
        <v>是</v>
      </c>
      <c r="P136" s="176" t="str">
        <f t="shared" si="19"/>
        <v>否</v>
      </c>
    </row>
    <row r="137" ht="18.95" customHeight="1" spans="1:16">
      <c r="A137" s="171" t="s">
        <v>135</v>
      </c>
      <c r="B137" s="172"/>
      <c r="C137" s="172" t="s">
        <v>341</v>
      </c>
      <c r="D137" s="173" t="s">
        <v>357</v>
      </c>
      <c r="E137" s="172" t="s">
        <v>147</v>
      </c>
      <c r="F137" s="42" t="s">
        <v>358</v>
      </c>
      <c r="G137" s="36">
        <v>2174</v>
      </c>
      <c r="H137" s="36">
        <f>IFERROR(VLOOKUP(D137,'数据-省本级预算数'!D:H,4,0),"0")</f>
        <v>0</v>
      </c>
      <c r="I137" s="36"/>
      <c r="J137" s="36">
        <f>VLOOKUP(F137,'数据-省本级决算数'!$A:$B,2,0)</f>
        <v>4530</v>
      </c>
      <c r="K137" s="175">
        <f t="shared" si="16"/>
        <v>2.08</v>
      </c>
      <c r="L137" s="175"/>
      <c r="M137" s="175">
        <f t="shared" si="18"/>
        <v>0</v>
      </c>
      <c r="N137" s="132">
        <f t="shared" si="14"/>
        <v>1.084</v>
      </c>
      <c r="O137" s="176" t="str">
        <f t="shared" si="15"/>
        <v>是</v>
      </c>
      <c r="P137" s="176" t="str">
        <f t="shared" si="19"/>
        <v>否</v>
      </c>
    </row>
    <row r="138" ht="18.95" customHeight="1" spans="1:16">
      <c r="A138" s="171" t="s">
        <v>135</v>
      </c>
      <c r="B138" s="465" t="s">
        <v>136</v>
      </c>
      <c r="C138" s="172"/>
      <c r="D138" s="173" t="s">
        <v>359</v>
      </c>
      <c r="E138" s="172"/>
      <c r="F138" s="42" t="s">
        <v>360</v>
      </c>
      <c r="G138" s="36">
        <f ca="1">SUMIF($C137:$C1359,$D138,$G137:$G1358)</f>
        <v>1156</v>
      </c>
      <c r="H138" s="36">
        <f ca="1">SUMIF($C137:$C1358,$D138,$H137:$H1357)</f>
        <v>1160</v>
      </c>
      <c r="I138" s="36">
        <f>IFERROR(VLOOKUP(F138,'数据-省本级调整数'!$A:$B,2,0),0)</f>
        <v>1184</v>
      </c>
      <c r="J138" s="36">
        <f>VLOOKUP(F138,'数据-省本级决算数'!$A:$B,2,0)</f>
        <v>1183</v>
      </c>
      <c r="K138" s="175">
        <f ca="1" t="shared" si="16"/>
        <v>1.02</v>
      </c>
      <c r="L138" s="175">
        <f ca="1" t="shared" si="17"/>
        <v>1.02</v>
      </c>
      <c r="M138" s="175">
        <f t="shared" si="18"/>
        <v>1</v>
      </c>
      <c r="N138" s="132">
        <f ca="1" t="shared" si="14"/>
        <v>0.023</v>
      </c>
      <c r="O138" s="176" t="str">
        <f ca="1" t="shared" si="15"/>
        <v>是</v>
      </c>
      <c r="P138" s="176" t="str">
        <f t="shared" si="19"/>
        <v>是</v>
      </c>
    </row>
    <row r="139" ht="18.95" customHeight="1" spans="1:16">
      <c r="A139" s="171" t="s">
        <v>135</v>
      </c>
      <c r="B139" s="172" t="s">
        <v>135</v>
      </c>
      <c r="C139" s="172" t="s">
        <v>359</v>
      </c>
      <c r="D139" s="173" t="s">
        <v>361</v>
      </c>
      <c r="E139" s="172" t="s">
        <v>147</v>
      </c>
      <c r="F139" s="42" t="s">
        <v>141</v>
      </c>
      <c r="G139" s="36">
        <v>356</v>
      </c>
      <c r="H139" s="36">
        <f>IFERROR(VLOOKUP(D139,'数据-省本级预算数'!D:H,4,0),"0")</f>
        <v>352</v>
      </c>
      <c r="I139" s="36"/>
      <c r="J139" s="36">
        <f>VLOOKUP(F139,'数据-省本级决算数'!$A:$B,2,0)</f>
        <v>4776</v>
      </c>
      <c r="K139" s="175">
        <f t="shared" si="16"/>
        <v>13.42</v>
      </c>
      <c r="L139" s="175">
        <f t="shared" si="17"/>
        <v>13.57</v>
      </c>
      <c r="M139" s="175">
        <f t="shared" si="18"/>
        <v>0</v>
      </c>
      <c r="N139" s="132">
        <f t="shared" si="14"/>
        <v>12.416</v>
      </c>
      <c r="O139" s="176" t="str">
        <f t="shared" si="15"/>
        <v>是</v>
      </c>
      <c r="P139" s="176" t="str">
        <f t="shared" si="19"/>
        <v>否</v>
      </c>
    </row>
    <row r="140" ht="18.95" customHeight="1" spans="1:16">
      <c r="A140" s="171" t="s">
        <v>135</v>
      </c>
      <c r="B140" s="172" t="s">
        <v>135</v>
      </c>
      <c r="C140" s="172" t="s">
        <v>359</v>
      </c>
      <c r="D140" s="173" t="s">
        <v>362</v>
      </c>
      <c r="E140" s="172" t="s">
        <v>147</v>
      </c>
      <c r="F140" s="42" t="s">
        <v>143</v>
      </c>
      <c r="G140" s="36">
        <v>800</v>
      </c>
      <c r="H140" s="36">
        <f>IFERROR(VLOOKUP(D140,'数据-省本级预算数'!D:H,4,0),"0")</f>
        <v>808</v>
      </c>
      <c r="I140" s="36"/>
      <c r="J140" s="36">
        <f>VLOOKUP(F140,'数据-省本级决算数'!$A:$B,2,0)</f>
        <v>590</v>
      </c>
      <c r="K140" s="175">
        <f t="shared" si="16"/>
        <v>0.74</v>
      </c>
      <c r="L140" s="175">
        <f t="shared" si="17"/>
        <v>0.73</v>
      </c>
      <c r="M140" s="175">
        <f t="shared" si="18"/>
        <v>0</v>
      </c>
      <c r="N140" s="132">
        <f t="shared" si="14"/>
        <v>-0.263</v>
      </c>
      <c r="O140" s="176" t="str">
        <f t="shared" si="15"/>
        <v>是</v>
      </c>
      <c r="P140" s="176" t="str">
        <f t="shared" si="19"/>
        <v>否</v>
      </c>
    </row>
    <row r="141" ht="18.95" customHeight="1" spans="1:16">
      <c r="A141" s="171" t="s">
        <v>135</v>
      </c>
      <c r="B141" s="172" t="s">
        <v>135</v>
      </c>
      <c r="C141" s="172" t="s">
        <v>359</v>
      </c>
      <c r="D141" s="173" t="s">
        <v>363</v>
      </c>
      <c r="E141" s="172" t="s">
        <v>147</v>
      </c>
      <c r="F141" s="42" t="s">
        <v>145</v>
      </c>
      <c r="G141" s="36">
        <v>0</v>
      </c>
      <c r="H141" s="36">
        <f>IFERROR(VLOOKUP(D141,'数据-省本级预算数'!D:H,4,0),"0")</f>
        <v>0</v>
      </c>
      <c r="I141" s="36"/>
      <c r="J141" s="36">
        <f>VLOOKUP(F141,'数据-省本级决算数'!$A:$B,2,0)</f>
        <v>713</v>
      </c>
      <c r="K141" s="175"/>
      <c r="L141" s="175"/>
      <c r="M141" s="175">
        <f t="shared" si="18"/>
        <v>0</v>
      </c>
      <c r="N141" s="132" t="str">
        <f t="shared" si="14"/>
        <v/>
      </c>
      <c r="O141" s="176" t="str">
        <f t="shared" si="15"/>
        <v>是</v>
      </c>
      <c r="P141" s="176" t="str">
        <f t="shared" si="19"/>
        <v>否</v>
      </c>
    </row>
    <row r="142" ht="18.95" customHeight="1" spans="1:16">
      <c r="A142" s="171" t="s">
        <v>135</v>
      </c>
      <c r="B142" s="172" t="s">
        <v>135</v>
      </c>
      <c r="C142" s="172" t="s">
        <v>359</v>
      </c>
      <c r="D142" s="173" t="s">
        <v>364</v>
      </c>
      <c r="E142" s="172" t="s">
        <v>147</v>
      </c>
      <c r="F142" s="42" t="s">
        <v>365</v>
      </c>
      <c r="G142" s="36">
        <v>0</v>
      </c>
      <c r="H142" s="36">
        <f>IFERROR(VLOOKUP(D142,'数据-省本级预算数'!D:H,4,0),"0")</f>
        <v>0</v>
      </c>
      <c r="I142" s="36"/>
      <c r="J142" s="36">
        <f>VLOOKUP(F142,'数据-省本级决算数'!$A:$B,2,0)</f>
        <v>0</v>
      </c>
      <c r="K142" s="175"/>
      <c r="L142" s="175"/>
      <c r="M142" s="175">
        <f t="shared" si="18"/>
        <v>0</v>
      </c>
      <c r="N142" s="132" t="str">
        <f t="shared" si="14"/>
        <v/>
      </c>
      <c r="O142" s="176" t="str">
        <f t="shared" si="15"/>
        <v>否</v>
      </c>
      <c r="P142" s="176" t="str">
        <f t="shared" si="19"/>
        <v>否</v>
      </c>
    </row>
    <row r="143" ht="18.95" customHeight="1" spans="1:16">
      <c r="A143" s="171" t="s">
        <v>135</v>
      </c>
      <c r="B143" s="172" t="s">
        <v>135</v>
      </c>
      <c r="C143" s="172" t="s">
        <v>359</v>
      </c>
      <c r="D143" s="173" t="s">
        <v>366</v>
      </c>
      <c r="E143" s="172" t="s">
        <v>147</v>
      </c>
      <c r="F143" s="42" t="s">
        <v>367</v>
      </c>
      <c r="G143" s="36">
        <v>0</v>
      </c>
      <c r="H143" s="36">
        <f>IFERROR(VLOOKUP(D143,'数据-省本级预算数'!D:H,4,0),"0")</f>
        <v>0</v>
      </c>
      <c r="I143" s="36"/>
      <c r="J143" s="36">
        <f>VLOOKUP(F143,'数据-省本级决算数'!$A:$B,2,0)</f>
        <v>0</v>
      </c>
      <c r="K143" s="175"/>
      <c r="L143" s="175"/>
      <c r="M143" s="175">
        <f t="shared" si="18"/>
        <v>0</v>
      </c>
      <c r="N143" s="132" t="str">
        <f t="shared" si="14"/>
        <v/>
      </c>
      <c r="O143" s="176" t="str">
        <f t="shared" si="15"/>
        <v>否</v>
      </c>
      <c r="P143" s="176" t="str">
        <f t="shared" si="19"/>
        <v>否</v>
      </c>
    </row>
    <row r="144" ht="18.95" customHeight="1" spans="1:16">
      <c r="A144" s="171" t="s">
        <v>135</v>
      </c>
      <c r="B144" s="172" t="s">
        <v>135</v>
      </c>
      <c r="C144" s="172" t="s">
        <v>359</v>
      </c>
      <c r="D144" s="173" t="s">
        <v>368</v>
      </c>
      <c r="E144" s="172" t="s">
        <v>147</v>
      </c>
      <c r="F144" s="42" t="s">
        <v>369</v>
      </c>
      <c r="G144" s="36">
        <v>0</v>
      </c>
      <c r="H144" s="36">
        <f>IFERROR(VLOOKUP(D144,'数据-省本级预算数'!D:H,4,0),"0")</f>
        <v>0</v>
      </c>
      <c r="I144" s="36"/>
      <c r="J144" s="36">
        <f>VLOOKUP(F144,'数据-省本级决算数'!$A:$B,2,0)</f>
        <v>0</v>
      </c>
      <c r="K144" s="175"/>
      <c r="L144" s="175"/>
      <c r="M144" s="175">
        <f t="shared" si="18"/>
        <v>0</v>
      </c>
      <c r="N144" s="132" t="str">
        <f t="shared" si="14"/>
        <v/>
      </c>
      <c r="O144" s="176" t="str">
        <f t="shared" si="15"/>
        <v>否</v>
      </c>
      <c r="P144" s="176" t="str">
        <f t="shared" si="19"/>
        <v>否</v>
      </c>
    </row>
    <row r="145" ht="18.95" customHeight="1" spans="1:16">
      <c r="A145" s="171" t="s">
        <v>135</v>
      </c>
      <c r="B145" s="172" t="s">
        <v>135</v>
      </c>
      <c r="C145" s="172" t="s">
        <v>359</v>
      </c>
      <c r="D145" s="173" t="s">
        <v>370</v>
      </c>
      <c r="E145" s="172" t="s">
        <v>147</v>
      </c>
      <c r="F145" s="42" t="s">
        <v>371</v>
      </c>
      <c r="G145" s="36">
        <v>0</v>
      </c>
      <c r="H145" s="36">
        <f>IFERROR(VLOOKUP(D145,'数据-省本级预算数'!D:H,4,0),"0")</f>
        <v>0</v>
      </c>
      <c r="I145" s="36"/>
      <c r="J145" s="36">
        <f>VLOOKUP(F145,'数据-省本级决算数'!$A:$B,2,0)</f>
        <v>0</v>
      </c>
      <c r="K145" s="175"/>
      <c r="L145" s="175"/>
      <c r="M145" s="175">
        <f t="shared" si="18"/>
        <v>0</v>
      </c>
      <c r="N145" s="132" t="str">
        <f t="shared" si="14"/>
        <v/>
      </c>
      <c r="O145" s="176" t="str">
        <f t="shared" si="15"/>
        <v>否</v>
      </c>
      <c r="P145" s="176" t="str">
        <f t="shared" si="19"/>
        <v>否</v>
      </c>
    </row>
    <row r="146" ht="18.95" customHeight="1" spans="1:16">
      <c r="A146" s="171" t="s">
        <v>135</v>
      </c>
      <c r="B146" s="172" t="s">
        <v>135</v>
      </c>
      <c r="C146" s="172" t="s">
        <v>359</v>
      </c>
      <c r="D146" s="173" t="s">
        <v>372</v>
      </c>
      <c r="E146" s="172" t="s">
        <v>147</v>
      </c>
      <c r="F146" s="42" t="s">
        <v>373</v>
      </c>
      <c r="G146" s="36">
        <v>0</v>
      </c>
      <c r="H146" s="36">
        <f>IFERROR(VLOOKUP(D146,'数据-省本级预算数'!D:H,4,0),"0")</f>
        <v>0</v>
      </c>
      <c r="I146" s="36"/>
      <c r="J146" s="36">
        <f>VLOOKUP(F146,'数据-省本级决算数'!$A:$B,2,0)</f>
        <v>0</v>
      </c>
      <c r="K146" s="175"/>
      <c r="L146" s="175"/>
      <c r="M146" s="175">
        <f t="shared" si="18"/>
        <v>0</v>
      </c>
      <c r="N146" s="132" t="str">
        <f t="shared" si="14"/>
        <v/>
      </c>
      <c r="O146" s="176" t="str">
        <f t="shared" si="15"/>
        <v>否</v>
      </c>
      <c r="P146" s="176" t="str">
        <f t="shared" si="19"/>
        <v>否</v>
      </c>
    </row>
    <row r="147" ht="18.95" customHeight="1" spans="1:16">
      <c r="A147" s="171" t="s">
        <v>135</v>
      </c>
      <c r="B147" s="172" t="s">
        <v>135</v>
      </c>
      <c r="C147" s="172" t="s">
        <v>359</v>
      </c>
      <c r="D147" s="173" t="s">
        <v>374</v>
      </c>
      <c r="E147" s="172" t="s">
        <v>147</v>
      </c>
      <c r="F147" s="42" t="s">
        <v>375</v>
      </c>
      <c r="G147" s="36">
        <v>0</v>
      </c>
      <c r="H147" s="36">
        <f>IFERROR(VLOOKUP(D147,'数据-省本级预算数'!D:H,4,0),"0")</f>
        <v>0</v>
      </c>
      <c r="I147" s="36"/>
      <c r="J147" s="36">
        <f>VLOOKUP(F147,'数据-省本级决算数'!$A:$B,2,0)</f>
        <v>0</v>
      </c>
      <c r="K147" s="175"/>
      <c r="L147" s="175"/>
      <c r="M147" s="175">
        <f t="shared" si="18"/>
        <v>0</v>
      </c>
      <c r="N147" s="132" t="str">
        <f t="shared" si="14"/>
        <v/>
      </c>
      <c r="O147" s="176" t="str">
        <f t="shared" si="15"/>
        <v>否</v>
      </c>
      <c r="P147" s="176" t="str">
        <f t="shared" si="19"/>
        <v>否</v>
      </c>
    </row>
    <row r="148" ht="18.95" customHeight="1" spans="1:16">
      <c r="A148" s="171" t="s">
        <v>135</v>
      </c>
      <c r="B148" s="172" t="s">
        <v>135</v>
      </c>
      <c r="C148" s="172" t="s">
        <v>359</v>
      </c>
      <c r="D148" s="173" t="s">
        <v>376</v>
      </c>
      <c r="E148" s="172" t="s">
        <v>147</v>
      </c>
      <c r="F148" s="42" t="s">
        <v>160</v>
      </c>
      <c r="G148" s="36">
        <v>0</v>
      </c>
      <c r="H148" s="36">
        <f>IFERROR(VLOOKUP(D148,'数据-省本级预算数'!D:H,4,0),"0")</f>
        <v>0</v>
      </c>
      <c r="I148" s="36"/>
      <c r="J148" s="36">
        <f>VLOOKUP(F148,'数据-省本级决算数'!$A:$B,2,0)</f>
        <v>103</v>
      </c>
      <c r="K148" s="175"/>
      <c r="L148" s="175"/>
      <c r="M148" s="175">
        <f t="shared" si="18"/>
        <v>0</v>
      </c>
      <c r="N148" s="132" t="str">
        <f t="shared" si="14"/>
        <v/>
      </c>
      <c r="O148" s="176" t="str">
        <f t="shared" si="15"/>
        <v>是</v>
      </c>
      <c r="P148" s="176" t="str">
        <f t="shared" si="19"/>
        <v>否</v>
      </c>
    </row>
    <row r="149" ht="18.95" customHeight="1" spans="1:16">
      <c r="A149" s="171" t="s">
        <v>135</v>
      </c>
      <c r="B149" s="172"/>
      <c r="C149" s="172" t="s">
        <v>359</v>
      </c>
      <c r="D149" s="173" t="s">
        <v>377</v>
      </c>
      <c r="E149" s="172" t="s">
        <v>147</v>
      </c>
      <c r="F149" s="42" t="s">
        <v>378</v>
      </c>
      <c r="G149" s="36">
        <v>0</v>
      </c>
      <c r="H149" s="36">
        <f>IFERROR(VLOOKUP(D149,'数据-省本级预算数'!D:H,4,0),"0")</f>
        <v>0</v>
      </c>
      <c r="I149" s="36"/>
      <c r="J149" s="36">
        <f>VLOOKUP(F149,'数据-省本级决算数'!$A:$B,2,0)</f>
        <v>0</v>
      </c>
      <c r="K149" s="175"/>
      <c r="L149" s="175"/>
      <c r="M149" s="175">
        <f t="shared" si="18"/>
        <v>0</v>
      </c>
      <c r="N149" s="132" t="str">
        <f t="shared" si="14"/>
        <v/>
      </c>
      <c r="O149" s="176" t="str">
        <f t="shared" si="15"/>
        <v>否</v>
      </c>
      <c r="P149" s="176" t="str">
        <f t="shared" si="19"/>
        <v>否</v>
      </c>
    </row>
    <row r="150" ht="18.95" customHeight="1" spans="1:16">
      <c r="A150" s="171" t="s">
        <v>135</v>
      </c>
      <c r="B150" s="465" t="s">
        <v>136</v>
      </c>
      <c r="C150" s="172"/>
      <c r="D150" s="173" t="s">
        <v>379</v>
      </c>
      <c r="E150" s="172"/>
      <c r="F150" s="42" t="s">
        <v>380</v>
      </c>
      <c r="G150" s="36">
        <f ca="1">SUMIF($C149:$C1371,$D150,$G149:$G1370)</f>
        <v>7195</v>
      </c>
      <c r="H150" s="36">
        <f ca="1">SUMIF($C149:$C1370,$D150,$H149:$H1369)</f>
        <v>5372</v>
      </c>
      <c r="I150" s="36">
        <f>IFERROR(VLOOKUP(F150,'数据-省本级调整数'!$A:$B,2,0),0)</f>
        <v>5833</v>
      </c>
      <c r="J150" s="36">
        <f>VLOOKUP(F150,'数据-省本级决算数'!$A:$B,2,0)</f>
        <v>4681</v>
      </c>
      <c r="K150" s="175">
        <f ca="1" t="shared" si="16"/>
        <v>0.65</v>
      </c>
      <c r="L150" s="175">
        <f ca="1" t="shared" si="17"/>
        <v>0.87</v>
      </c>
      <c r="M150" s="175">
        <f t="shared" si="18"/>
        <v>0.8</v>
      </c>
      <c r="N150" s="132">
        <f ca="1" t="shared" si="14"/>
        <v>-0.349</v>
      </c>
      <c r="O150" s="176" t="str">
        <f ca="1" t="shared" si="15"/>
        <v>是</v>
      </c>
      <c r="P150" s="176" t="str">
        <f t="shared" si="19"/>
        <v>是</v>
      </c>
    </row>
    <row r="151" ht="18.95" customHeight="1" spans="1:16">
      <c r="A151" s="171" t="s">
        <v>135</v>
      </c>
      <c r="B151" s="172" t="s">
        <v>135</v>
      </c>
      <c r="C151" s="172" t="s">
        <v>379</v>
      </c>
      <c r="D151" s="173" t="s">
        <v>381</v>
      </c>
      <c r="E151" s="172" t="s">
        <v>147</v>
      </c>
      <c r="F151" s="42" t="s">
        <v>141</v>
      </c>
      <c r="G151" s="36">
        <v>2466</v>
      </c>
      <c r="H151" s="36">
        <f>IFERROR(VLOOKUP(D151,'数据-省本级预算数'!D:H,4,0),"0")</f>
        <v>2077</v>
      </c>
      <c r="I151" s="36"/>
      <c r="J151" s="36">
        <f>VLOOKUP(F151,'数据-省本级决算数'!$A:$B,2,0)</f>
        <v>4776</v>
      </c>
      <c r="K151" s="175">
        <f t="shared" si="16"/>
        <v>1.94</v>
      </c>
      <c r="L151" s="175">
        <f t="shared" si="17"/>
        <v>2.3</v>
      </c>
      <c r="M151" s="175">
        <f t="shared" si="18"/>
        <v>0</v>
      </c>
      <c r="N151" s="132">
        <f t="shared" si="14"/>
        <v>0.937</v>
      </c>
      <c r="O151" s="176" t="str">
        <f t="shared" si="15"/>
        <v>是</v>
      </c>
      <c r="P151" s="176" t="str">
        <f t="shared" si="19"/>
        <v>否</v>
      </c>
    </row>
    <row r="152" ht="18.95" customHeight="1" spans="1:16">
      <c r="A152" s="171" t="s">
        <v>135</v>
      </c>
      <c r="B152" s="172" t="s">
        <v>135</v>
      </c>
      <c r="C152" s="172" t="s">
        <v>379</v>
      </c>
      <c r="D152" s="173" t="s">
        <v>382</v>
      </c>
      <c r="E152" s="172" t="s">
        <v>147</v>
      </c>
      <c r="F152" s="42" t="s">
        <v>143</v>
      </c>
      <c r="G152" s="36">
        <v>0</v>
      </c>
      <c r="H152" s="36">
        <f>IFERROR(VLOOKUP(D152,'数据-省本级预算数'!D:H,4,0),"0")</f>
        <v>0</v>
      </c>
      <c r="I152" s="36"/>
      <c r="J152" s="36">
        <f>VLOOKUP(F152,'数据-省本级决算数'!$A:$B,2,0)</f>
        <v>590</v>
      </c>
      <c r="K152" s="175"/>
      <c r="L152" s="175"/>
      <c r="M152" s="175">
        <f t="shared" si="18"/>
        <v>0</v>
      </c>
      <c r="N152" s="132" t="str">
        <f t="shared" si="14"/>
        <v/>
      </c>
      <c r="O152" s="176" t="str">
        <f t="shared" si="15"/>
        <v>是</v>
      </c>
      <c r="P152" s="176" t="str">
        <f t="shared" si="19"/>
        <v>否</v>
      </c>
    </row>
    <row r="153" ht="18.95" customHeight="1" spans="1:16">
      <c r="A153" s="171" t="s">
        <v>135</v>
      </c>
      <c r="B153" s="172" t="s">
        <v>135</v>
      </c>
      <c r="C153" s="172" t="s">
        <v>379</v>
      </c>
      <c r="D153" s="173" t="s">
        <v>383</v>
      </c>
      <c r="E153" s="172" t="s">
        <v>147</v>
      </c>
      <c r="F153" s="42" t="s">
        <v>145</v>
      </c>
      <c r="G153" s="36">
        <v>429</v>
      </c>
      <c r="H153" s="36">
        <f>IFERROR(VLOOKUP(D153,'数据-省本级预算数'!D:H,4,0),"0")</f>
        <v>428</v>
      </c>
      <c r="I153" s="36"/>
      <c r="J153" s="36">
        <f>VLOOKUP(F153,'数据-省本级决算数'!$A:$B,2,0)</f>
        <v>713</v>
      </c>
      <c r="K153" s="175">
        <f t="shared" si="16"/>
        <v>1.66</v>
      </c>
      <c r="L153" s="175">
        <f t="shared" si="17"/>
        <v>1.67</v>
      </c>
      <c r="M153" s="175">
        <f t="shared" si="18"/>
        <v>0</v>
      </c>
      <c r="N153" s="132">
        <f t="shared" si="14"/>
        <v>0.662</v>
      </c>
      <c r="O153" s="176" t="str">
        <f t="shared" si="15"/>
        <v>是</v>
      </c>
      <c r="P153" s="176" t="str">
        <f t="shared" si="19"/>
        <v>否</v>
      </c>
    </row>
    <row r="154" ht="18.95" customHeight="1" spans="1:16">
      <c r="A154" s="171" t="s">
        <v>135</v>
      </c>
      <c r="B154" s="172" t="s">
        <v>135</v>
      </c>
      <c r="C154" s="172" t="s">
        <v>379</v>
      </c>
      <c r="D154" s="173" t="s">
        <v>384</v>
      </c>
      <c r="E154" s="172" t="s">
        <v>147</v>
      </c>
      <c r="F154" s="42" t="s">
        <v>385</v>
      </c>
      <c r="G154" s="36">
        <v>1032</v>
      </c>
      <c r="H154" s="36">
        <f>IFERROR(VLOOKUP(D154,'数据-省本级预算数'!D:H,4,0),"0")</f>
        <v>1535</v>
      </c>
      <c r="I154" s="36"/>
      <c r="J154" s="36">
        <f>VLOOKUP(F154,'数据-省本级决算数'!$A:$B,2,0)</f>
        <v>635</v>
      </c>
      <c r="K154" s="175">
        <f t="shared" si="16"/>
        <v>0.62</v>
      </c>
      <c r="L154" s="175">
        <f t="shared" si="17"/>
        <v>0.41</v>
      </c>
      <c r="M154" s="175">
        <f t="shared" si="18"/>
        <v>0</v>
      </c>
      <c r="N154" s="132">
        <f t="shared" si="14"/>
        <v>-0.385</v>
      </c>
      <c r="O154" s="176" t="str">
        <f t="shared" si="15"/>
        <v>是</v>
      </c>
      <c r="P154" s="176" t="str">
        <f t="shared" si="19"/>
        <v>否</v>
      </c>
    </row>
    <row r="155" ht="18.95" customHeight="1" spans="1:16">
      <c r="A155" s="171" t="s">
        <v>135</v>
      </c>
      <c r="B155" s="172" t="s">
        <v>135</v>
      </c>
      <c r="C155" s="172" t="s">
        <v>379</v>
      </c>
      <c r="D155" s="173" t="s">
        <v>386</v>
      </c>
      <c r="E155" s="172" t="s">
        <v>147</v>
      </c>
      <c r="F155" s="42" t="s">
        <v>387</v>
      </c>
      <c r="G155" s="36">
        <v>558</v>
      </c>
      <c r="H155" s="36">
        <f>IFERROR(VLOOKUP(D155,'数据-省本级预算数'!D:H,4,0),"0")</f>
        <v>200</v>
      </c>
      <c r="I155" s="36"/>
      <c r="J155" s="36">
        <f>VLOOKUP(F155,'数据-省本级决算数'!$A:$B,2,0)</f>
        <v>101</v>
      </c>
      <c r="K155" s="175">
        <f t="shared" si="16"/>
        <v>0.18</v>
      </c>
      <c r="L155" s="175">
        <f t="shared" si="17"/>
        <v>0.51</v>
      </c>
      <c r="M155" s="175">
        <f t="shared" si="18"/>
        <v>0</v>
      </c>
      <c r="N155" s="132">
        <f t="shared" si="14"/>
        <v>-0.819</v>
      </c>
      <c r="O155" s="176" t="str">
        <f t="shared" si="15"/>
        <v>是</v>
      </c>
      <c r="P155" s="176" t="str">
        <f t="shared" si="19"/>
        <v>否</v>
      </c>
    </row>
    <row r="156" ht="18.95" customHeight="1" spans="1:16">
      <c r="A156" s="171" t="s">
        <v>135</v>
      </c>
      <c r="B156" s="172" t="s">
        <v>135</v>
      </c>
      <c r="C156" s="172" t="s">
        <v>379</v>
      </c>
      <c r="D156" s="173" t="s">
        <v>388</v>
      </c>
      <c r="E156" s="172" t="s">
        <v>147</v>
      </c>
      <c r="F156" s="42" t="s">
        <v>389</v>
      </c>
      <c r="G156" s="36">
        <v>645</v>
      </c>
      <c r="H156" s="36">
        <f>IFERROR(VLOOKUP(D156,'数据-省本级预算数'!D:H,4,0),"0")</f>
        <v>300</v>
      </c>
      <c r="I156" s="36"/>
      <c r="J156" s="36">
        <f>VLOOKUP(F156,'数据-省本级决算数'!$A:$B,2,0)</f>
        <v>205</v>
      </c>
      <c r="K156" s="175">
        <f t="shared" si="16"/>
        <v>0.32</v>
      </c>
      <c r="L156" s="175">
        <f t="shared" si="17"/>
        <v>0.68</v>
      </c>
      <c r="M156" s="175">
        <f t="shared" si="18"/>
        <v>0</v>
      </c>
      <c r="N156" s="132">
        <f t="shared" si="14"/>
        <v>-0.682</v>
      </c>
      <c r="O156" s="176" t="str">
        <f t="shared" si="15"/>
        <v>是</v>
      </c>
      <c r="P156" s="176" t="str">
        <f t="shared" si="19"/>
        <v>否</v>
      </c>
    </row>
    <row r="157" ht="18.95" customHeight="1" spans="1:16">
      <c r="A157" s="171" t="s">
        <v>135</v>
      </c>
      <c r="B157" s="172" t="s">
        <v>135</v>
      </c>
      <c r="C157" s="172" t="s">
        <v>379</v>
      </c>
      <c r="D157" s="173" t="s">
        <v>390</v>
      </c>
      <c r="E157" s="172" t="s">
        <v>147</v>
      </c>
      <c r="F157" s="42" t="s">
        <v>248</v>
      </c>
      <c r="G157" s="36">
        <v>297</v>
      </c>
      <c r="H157" s="36">
        <f>IFERROR(VLOOKUP(D157,'数据-省本级预算数'!D:H,4,0),"0")</f>
        <v>0</v>
      </c>
      <c r="I157" s="36"/>
      <c r="J157" s="36">
        <f>VLOOKUP(F157,'数据-省本级决算数'!$A:$B,2,0)</f>
        <v>869</v>
      </c>
      <c r="K157" s="175">
        <f t="shared" si="16"/>
        <v>2.93</v>
      </c>
      <c r="L157" s="175"/>
      <c r="M157" s="175">
        <f t="shared" si="18"/>
        <v>0</v>
      </c>
      <c r="N157" s="132">
        <f t="shared" si="14"/>
        <v>1.926</v>
      </c>
      <c r="O157" s="176" t="str">
        <f t="shared" si="15"/>
        <v>是</v>
      </c>
      <c r="P157" s="176" t="str">
        <f t="shared" si="19"/>
        <v>否</v>
      </c>
    </row>
    <row r="158" ht="18.95" customHeight="1" spans="1:16">
      <c r="A158" s="171" t="s">
        <v>135</v>
      </c>
      <c r="B158" s="172" t="s">
        <v>135</v>
      </c>
      <c r="C158" s="172" t="s">
        <v>379</v>
      </c>
      <c r="D158" s="173" t="s">
        <v>391</v>
      </c>
      <c r="E158" s="172" t="s">
        <v>147</v>
      </c>
      <c r="F158" s="42" t="s">
        <v>160</v>
      </c>
      <c r="G158" s="36">
        <v>537</v>
      </c>
      <c r="H158" s="36">
        <f>IFERROR(VLOOKUP(D158,'数据-省本级预算数'!D:H,4,0),"0")</f>
        <v>559</v>
      </c>
      <c r="I158" s="36"/>
      <c r="J158" s="36">
        <f>VLOOKUP(F158,'数据-省本级决算数'!$A:$B,2,0)</f>
        <v>103</v>
      </c>
      <c r="K158" s="175">
        <f t="shared" si="16"/>
        <v>0.19</v>
      </c>
      <c r="L158" s="175">
        <f t="shared" si="17"/>
        <v>0.18</v>
      </c>
      <c r="M158" s="175">
        <f t="shared" si="18"/>
        <v>0</v>
      </c>
      <c r="N158" s="132">
        <f t="shared" si="14"/>
        <v>-0.808</v>
      </c>
      <c r="O158" s="176" t="str">
        <f t="shared" si="15"/>
        <v>是</v>
      </c>
      <c r="P158" s="176" t="str">
        <f t="shared" si="19"/>
        <v>否</v>
      </c>
    </row>
    <row r="159" ht="18.95" customHeight="1" spans="1:16">
      <c r="A159" s="171" t="s">
        <v>135</v>
      </c>
      <c r="B159" s="172"/>
      <c r="C159" s="172" t="s">
        <v>379</v>
      </c>
      <c r="D159" s="173" t="s">
        <v>392</v>
      </c>
      <c r="E159" s="172" t="s">
        <v>147</v>
      </c>
      <c r="F159" s="42" t="s">
        <v>393</v>
      </c>
      <c r="G159" s="36">
        <v>1231</v>
      </c>
      <c r="H159" s="36">
        <f>IFERROR(VLOOKUP(D159,'数据-省本级预算数'!D:H,4,0),"0")</f>
        <v>273</v>
      </c>
      <c r="I159" s="36"/>
      <c r="J159" s="36">
        <f>VLOOKUP(F159,'数据-省本级决算数'!$A:$B,2,0)</f>
        <v>278</v>
      </c>
      <c r="K159" s="175">
        <f t="shared" si="16"/>
        <v>0.23</v>
      </c>
      <c r="L159" s="175">
        <f t="shared" si="17"/>
        <v>1.02</v>
      </c>
      <c r="M159" s="175">
        <f t="shared" si="18"/>
        <v>0</v>
      </c>
      <c r="N159" s="132">
        <f t="shared" si="14"/>
        <v>-0.774</v>
      </c>
      <c r="O159" s="176" t="str">
        <f t="shared" si="15"/>
        <v>是</v>
      </c>
      <c r="P159" s="176" t="str">
        <f t="shared" si="19"/>
        <v>否</v>
      </c>
    </row>
    <row r="160" ht="18.95" customHeight="1" spans="1:16">
      <c r="A160" s="171" t="s">
        <v>135</v>
      </c>
      <c r="B160" s="465" t="s">
        <v>136</v>
      </c>
      <c r="C160" s="172"/>
      <c r="D160" s="173" t="s">
        <v>394</v>
      </c>
      <c r="E160" s="172"/>
      <c r="F160" s="42" t="s">
        <v>395</v>
      </c>
      <c r="G160" s="36">
        <f ca="1">SUMIF($C159:$C1381,$D160,$G159:$G1380)</f>
        <v>42663</v>
      </c>
      <c r="H160" s="36">
        <f ca="1">SUMIF($C159:$C1380,$D160,$H159:$H1379)</f>
        <v>35308</v>
      </c>
      <c r="I160" s="36">
        <f>IFERROR(VLOOKUP(F160,'数据-省本级调整数'!$A:$B,2,0),0)</f>
        <v>33288</v>
      </c>
      <c r="J160" s="36">
        <f>VLOOKUP(F160,'数据-省本级决算数'!$A:$B,2,0)</f>
        <v>30761</v>
      </c>
      <c r="K160" s="175">
        <f ca="1" t="shared" si="16"/>
        <v>0.72</v>
      </c>
      <c r="L160" s="175">
        <f ca="1" t="shared" si="17"/>
        <v>0.87</v>
      </c>
      <c r="M160" s="175">
        <f t="shared" si="18"/>
        <v>0.92</v>
      </c>
      <c r="N160" s="132">
        <f ca="1" t="shared" si="14"/>
        <v>-0.279</v>
      </c>
      <c r="O160" s="176" t="str">
        <f ca="1" t="shared" si="15"/>
        <v>是</v>
      </c>
      <c r="P160" s="176" t="str">
        <f t="shared" si="19"/>
        <v>是</v>
      </c>
    </row>
    <row r="161" ht="18.95" customHeight="1" spans="1:16">
      <c r="A161" s="171" t="s">
        <v>135</v>
      </c>
      <c r="B161" s="172" t="s">
        <v>135</v>
      </c>
      <c r="C161" s="172" t="s">
        <v>394</v>
      </c>
      <c r="D161" s="173" t="s">
        <v>396</v>
      </c>
      <c r="E161" s="172" t="s">
        <v>147</v>
      </c>
      <c r="F161" s="42" t="s">
        <v>141</v>
      </c>
      <c r="G161" s="36">
        <v>1702</v>
      </c>
      <c r="H161" s="36">
        <f>IFERROR(VLOOKUP(D161,'数据-省本级预算数'!D:H,4,0),"0")</f>
        <v>1455</v>
      </c>
      <c r="I161" s="36"/>
      <c r="J161" s="36">
        <f>VLOOKUP(F161,'数据-省本级决算数'!$A:$B,2,0)</f>
        <v>4776</v>
      </c>
      <c r="K161" s="175">
        <f t="shared" si="16"/>
        <v>2.81</v>
      </c>
      <c r="L161" s="175">
        <f t="shared" si="17"/>
        <v>3.28</v>
      </c>
      <c r="M161" s="175">
        <f t="shared" si="18"/>
        <v>0</v>
      </c>
      <c r="N161" s="132">
        <f t="shared" si="14"/>
        <v>1.806</v>
      </c>
      <c r="O161" s="176" t="str">
        <f t="shared" si="15"/>
        <v>是</v>
      </c>
      <c r="P161" s="176" t="str">
        <f t="shared" si="19"/>
        <v>否</v>
      </c>
    </row>
    <row r="162" ht="18.95" customHeight="1" spans="1:16">
      <c r="A162" s="171" t="s">
        <v>135</v>
      </c>
      <c r="B162" s="172" t="s">
        <v>135</v>
      </c>
      <c r="C162" s="172" t="s">
        <v>394</v>
      </c>
      <c r="D162" s="173" t="s">
        <v>397</v>
      </c>
      <c r="E162" s="172" t="s">
        <v>147</v>
      </c>
      <c r="F162" s="42" t="s">
        <v>143</v>
      </c>
      <c r="G162" s="36">
        <v>0</v>
      </c>
      <c r="H162" s="36">
        <f>IFERROR(VLOOKUP(D162,'数据-省本级预算数'!D:H,4,0),"0")</f>
        <v>0</v>
      </c>
      <c r="I162" s="36"/>
      <c r="J162" s="36">
        <f>VLOOKUP(F162,'数据-省本级决算数'!$A:$B,2,0)</f>
        <v>590</v>
      </c>
      <c r="K162" s="175"/>
      <c r="L162" s="175"/>
      <c r="M162" s="175">
        <f t="shared" si="18"/>
        <v>0</v>
      </c>
      <c r="N162" s="132" t="str">
        <f t="shared" si="14"/>
        <v/>
      </c>
      <c r="O162" s="176" t="str">
        <f t="shared" si="15"/>
        <v>是</v>
      </c>
      <c r="P162" s="176" t="str">
        <f t="shared" si="19"/>
        <v>否</v>
      </c>
    </row>
    <row r="163" ht="18.95" customHeight="1" spans="1:16">
      <c r="A163" s="171" t="s">
        <v>135</v>
      </c>
      <c r="B163" s="172" t="s">
        <v>135</v>
      </c>
      <c r="C163" s="172" t="s">
        <v>394</v>
      </c>
      <c r="D163" s="173" t="s">
        <v>398</v>
      </c>
      <c r="E163" s="172" t="s">
        <v>147</v>
      </c>
      <c r="F163" s="42" t="s">
        <v>145</v>
      </c>
      <c r="G163" s="36">
        <v>62</v>
      </c>
      <c r="H163" s="36">
        <f>IFERROR(VLOOKUP(D163,'数据-省本级预算数'!D:H,4,0),"0")</f>
        <v>57</v>
      </c>
      <c r="I163" s="36"/>
      <c r="J163" s="36">
        <f>VLOOKUP(F163,'数据-省本级决算数'!$A:$B,2,0)</f>
        <v>713</v>
      </c>
      <c r="K163" s="175">
        <f t="shared" si="16"/>
        <v>11.5</v>
      </c>
      <c r="L163" s="175">
        <f t="shared" si="17"/>
        <v>12.51</v>
      </c>
      <c r="M163" s="175">
        <f t="shared" si="18"/>
        <v>0</v>
      </c>
      <c r="N163" s="132">
        <f t="shared" si="14"/>
        <v>10.5</v>
      </c>
      <c r="O163" s="176" t="str">
        <f t="shared" si="15"/>
        <v>是</v>
      </c>
      <c r="P163" s="176" t="str">
        <f t="shared" si="19"/>
        <v>否</v>
      </c>
    </row>
    <row r="164" ht="18.95" customHeight="1" spans="1:16">
      <c r="A164" s="171" t="s">
        <v>135</v>
      </c>
      <c r="B164" s="172" t="s">
        <v>135</v>
      </c>
      <c r="C164" s="172" t="s">
        <v>394</v>
      </c>
      <c r="D164" s="173" t="s">
        <v>399</v>
      </c>
      <c r="E164" s="172" t="s">
        <v>147</v>
      </c>
      <c r="F164" s="42" t="s">
        <v>400</v>
      </c>
      <c r="G164" s="36">
        <v>60</v>
      </c>
      <c r="H164" s="36">
        <f>IFERROR(VLOOKUP(D164,'数据-省本级预算数'!D:H,4,0),"0")</f>
        <v>0</v>
      </c>
      <c r="I164" s="36"/>
      <c r="J164" s="36">
        <f>VLOOKUP(F164,'数据-省本级决算数'!$A:$B,2,0)</f>
        <v>30</v>
      </c>
      <c r="K164" s="175">
        <f t="shared" si="16"/>
        <v>0.5</v>
      </c>
      <c r="L164" s="175"/>
      <c r="M164" s="175">
        <f t="shared" si="18"/>
        <v>0</v>
      </c>
      <c r="N164" s="132">
        <f t="shared" si="14"/>
        <v>-0.5</v>
      </c>
      <c r="O164" s="176" t="str">
        <f t="shared" si="15"/>
        <v>是</v>
      </c>
      <c r="P164" s="176" t="str">
        <f t="shared" si="19"/>
        <v>否</v>
      </c>
    </row>
    <row r="165" ht="18.95" customHeight="1" spans="1:16">
      <c r="A165" s="171" t="s">
        <v>135</v>
      </c>
      <c r="B165" s="172" t="s">
        <v>135</v>
      </c>
      <c r="C165" s="172" t="s">
        <v>394</v>
      </c>
      <c r="D165" s="173" t="s">
        <v>401</v>
      </c>
      <c r="E165" s="172" t="s">
        <v>147</v>
      </c>
      <c r="F165" s="42" t="s">
        <v>402</v>
      </c>
      <c r="G165" s="36">
        <v>0</v>
      </c>
      <c r="H165" s="36">
        <f>IFERROR(VLOOKUP(D165,'数据-省本级预算数'!D:H,4,0),"0")</f>
        <v>0</v>
      </c>
      <c r="I165" s="36"/>
      <c r="J165" s="36">
        <f>VLOOKUP(F165,'数据-省本级决算数'!$A:$B,2,0)</f>
        <v>0</v>
      </c>
      <c r="K165" s="175"/>
      <c r="L165" s="175"/>
      <c r="M165" s="175">
        <f t="shared" si="18"/>
        <v>0</v>
      </c>
      <c r="N165" s="132" t="str">
        <f t="shared" si="14"/>
        <v/>
      </c>
      <c r="O165" s="176" t="str">
        <f t="shared" si="15"/>
        <v>否</v>
      </c>
      <c r="P165" s="176" t="str">
        <f t="shared" si="19"/>
        <v>否</v>
      </c>
    </row>
    <row r="166" ht="18.95" customHeight="1" spans="1:16">
      <c r="A166" s="171" t="s">
        <v>135</v>
      </c>
      <c r="B166" s="172" t="s">
        <v>135</v>
      </c>
      <c r="C166" s="172" t="s">
        <v>394</v>
      </c>
      <c r="D166" s="173" t="s">
        <v>403</v>
      </c>
      <c r="E166" s="172" t="s">
        <v>147</v>
      </c>
      <c r="F166" s="42" t="s">
        <v>404</v>
      </c>
      <c r="G166" s="36">
        <v>4888</v>
      </c>
      <c r="H166" s="36">
        <f>IFERROR(VLOOKUP(D166,'数据-省本级预算数'!D:H,4,0),"0")</f>
        <v>3100</v>
      </c>
      <c r="I166" s="36"/>
      <c r="J166" s="36">
        <f>VLOOKUP(F166,'数据-省本级决算数'!$A:$B,2,0)</f>
        <v>4339</v>
      </c>
      <c r="K166" s="175">
        <f t="shared" si="16"/>
        <v>0.89</v>
      </c>
      <c r="L166" s="175">
        <f t="shared" si="17"/>
        <v>1.4</v>
      </c>
      <c r="M166" s="175">
        <f t="shared" si="18"/>
        <v>0</v>
      </c>
      <c r="N166" s="132">
        <f t="shared" si="14"/>
        <v>-0.112</v>
      </c>
      <c r="O166" s="176" t="str">
        <f t="shared" si="15"/>
        <v>是</v>
      </c>
      <c r="P166" s="176" t="str">
        <f t="shared" si="19"/>
        <v>否</v>
      </c>
    </row>
    <row r="167" ht="18.95" customHeight="1" spans="1:16">
      <c r="A167" s="171" t="s">
        <v>135</v>
      </c>
      <c r="B167" s="172" t="s">
        <v>135</v>
      </c>
      <c r="C167" s="172" t="s">
        <v>394</v>
      </c>
      <c r="D167" s="173" t="s">
        <v>405</v>
      </c>
      <c r="E167" s="172" t="s">
        <v>147</v>
      </c>
      <c r="F167" s="42" t="s">
        <v>406</v>
      </c>
      <c r="G167" s="36">
        <v>0</v>
      </c>
      <c r="H167" s="36">
        <f>IFERROR(VLOOKUP(D167,'数据-省本级预算数'!D:H,4,0),"0")</f>
        <v>0</v>
      </c>
      <c r="I167" s="36"/>
      <c r="J167" s="36">
        <f>VLOOKUP(F167,'数据-省本级决算数'!$A:$B,2,0)</f>
        <v>445</v>
      </c>
      <c r="K167" s="175"/>
      <c r="L167" s="175"/>
      <c r="M167" s="175">
        <f t="shared" si="18"/>
        <v>0</v>
      </c>
      <c r="N167" s="132" t="str">
        <f t="shared" si="14"/>
        <v/>
      </c>
      <c r="O167" s="176" t="str">
        <f t="shared" si="15"/>
        <v>是</v>
      </c>
      <c r="P167" s="176" t="str">
        <f t="shared" si="19"/>
        <v>否</v>
      </c>
    </row>
    <row r="168" ht="18.95" customHeight="1" spans="1:16">
      <c r="A168" s="171" t="s">
        <v>135</v>
      </c>
      <c r="B168" s="172" t="s">
        <v>135</v>
      </c>
      <c r="C168" s="172" t="s">
        <v>394</v>
      </c>
      <c r="D168" s="173" t="s">
        <v>407</v>
      </c>
      <c r="E168" s="172" t="s">
        <v>147</v>
      </c>
      <c r="F168" s="42" t="s">
        <v>408</v>
      </c>
      <c r="G168" s="36">
        <v>0</v>
      </c>
      <c r="H168" s="36">
        <f>IFERROR(VLOOKUP(D168,'数据-省本级预算数'!D:H,4,0),"0")</f>
        <v>0</v>
      </c>
      <c r="I168" s="36"/>
      <c r="J168" s="36">
        <f>VLOOKUP(F168,'数据-省本级决算数'!$A:$B,2,0)</f>
        <v>0</v>
      </c>
      <c r="K168" s="175"/>
      <c r="L168" s="175"/>
      <c r="M168" s="175">
        <f t="shared" si="18"/>
        <v>0</v>
      </c>
      <c r="N168" s="132" t="str">
        <f t="shared" si="14"/>
        <v/>
      </c>
      <c r="O168" s="176" t="str">
        <f t="shared" si="15"/>
        <v>否</v>
      </c>
      <c r="P168" s="176" t="str">
        <f t="shared" si="19"/>
        <v>否</v>
      </c>
    </row>
    <row r="169" ht="18.95" customHeight="1" spans="1:16">
      <c r="A169" s="171" t="s">
        <v>135</v>
      </c>
      <c r="B169" s="172" t="s">
        <v>135</v>
      </c>
      <c r="C169" s="172" t="s">
        <v>394</v>
      </c>
      <c r="D169" s="173" t="s">
        <v>409</v>
      </c>
      <c r="E169" s="172" t="s">
        <v>147</v>
      </c>
      <c r="F169" s="42" t="s">
        <v>410</v>
      </c>
      <c r="G169" s="36">
        <v>790</v>
      </c>
      <c r="H169" s="36">
        <f>IFERROR(VLOOKUP(D169,'数据-省本级预算数'!D:H,4,0),"0")</f>
        <v>1000</v>
      </c>
      <c r="I169" s="36"/>
      <c r="J169" s="36">
        <f>VLOOKUP(F169,'数据-省本级决算数'!$A:$B,2,0)</f>
        <v>982</v>
      </c>
      <c r="K169" s="175">
        <f t="shared" si="16"/>
        <v>1.24</v>
      </c>
      <c r="L169" s="175">
        <f t="shared" si="17"/>
        <v>0.98</v>
      </c>
      <c r="M169" s="175">
        <f t="shared" si="18"/>
        <v>0</v>
      </c>
      <c r="N169" s="132">
        <f t="shared" si="14"/>
        <v>0.243</v>
      </c>
      <c r="O169" s="176" t="str">
        <f t="shared" si="15"/>
        <v>是</v>
      </c>
      <c r="P169" s="176" t="str">
        <f t="shared" si="19"/>
        <v>否</v>
      </c>
    </row>
    <row r="170" ht="18.95" customHeight="1" spans="1:16">
      <c r="A170" s="171" t="s">
        <v>135</v>
      </c>
      <c r="B170" s="172" t="s">
        <v>135</v>
      </c>
      <c r="C170" s="172" t="s">
        <v>394</v>
      </c>
      <c r="D170" s="173" t="s">
        <v>411</v>
      </c>
      <c r="E170" s="172" t="s">
        <v>147</v>
      </c>
      <c r="F170" s="42" t="s">
        <v>248</v>
      </c>
      <c r="G170" s="36">
        <v>594</v>
      </c>
      <c r="H170" s="36">
        <f>IFERROR(VLOOKUP(D170,'数据-省本级预算数'!D:H,4,0),"0")</f>
        <v>0</v>
      </c>
      <c r="I170" s="36"/>
      <c r="J170" s="36">
        <f>VLOOKUP(F170,'数据-省本级决算数'!$A:$B,2,0)</f>
        <v>869</v>
      </c>
      <c r="K170" s="175">
        <f t="shared" si="16"/>
        <v>1.46</v>
      </c>
      <c r="L170" s="175"/>
      <c r="M170" s="175">
        <f t="shared" si="18"/>
        <v>0</v>
      </c>
      <c r="N170" s="132">
        <f t="shared" si="14"/>
        <v>0.463</v>
      </c>
      <c r="O170" s="176" t="str">
        <f t="shared" si="15"/>
        <v>是</v>
      </c>
      <c r="P170" s="176" t="str">
        <f t="shared" si="19"/>
        <v>否</v>
      </c>
    </row>
    <row r="171" ht="18.95" customHeight="1" spans="1:16">
      <c r="A171" s="171" t="s">
        <v>135</v>
      </c>
      <c r="B171" s="172" t="s">
        <v>135</v>
      </c>
      <c r="C171" s="172" t="s">
        <v>394</v>
      </c>
      <c r="D171" s="173" t="s">
        <v>412</v>
      </c>
      <c r="E171" s="172" t="s">
        <v>147</v>
      </c>
      <c r="F171" s="42" t="s">
        <v>160</v>
      </c>
      <c r="G171" s="36">
        <v>9466</v>
      </c>
      <c r="H171" s="36">
        <f>IFERROR(VLOOKUP(D171,'数据-省本级预算数'!D:H,4,0),"0")</f>
        <v>4336</v>
      </c>
      <c r="I171" s="36"/>
      <c r="J171" s="36">
        <f>VLOOKUP(F171,'数据-省本级决算数'!$A:$B,2,0)</f>
        <v>103</v>
      </c>
      <c r="K171" s="175">
        <f t="shared" si="16"/>
        <v>0.01</v>
      </c>
      <c r="L171" s="175">
        <f t="shared" si="17"/>
        <v>0.02</v>
      </c>
      <c r="M171" s="175">
        <f t="shared" si="18"/>
        <v>0</v>
      </c>
      <c r="N171" s="132">
        <f t="shared" si="14"/>
        <v>-0.989</v>
      </c>
      <c r="O171" s="176" t="str">
        <f t="shared" si="15"/>
        <v>是</v>
      </c>
      <c r="P171" s="176" t="str">
        <f t="shared" si="19"/>
        <v>否</v>
      </c>
    </row>
    <row r="172" ht="18.95" customHeight="1" spans="1:16">
      <c r="A172" s="171" t="s">
        <v>135</v>
      </c>
      <c r="B172" s="172"/>
      <c r="C172" s="172" t="s">
        <v>394</v>
      </c>
      <c r="D172" s="173" t="s">
        <v>413</v>
      </c>
      <c r="E172" s="172" t="s">
        <v>147</v>
      </c>
      <c r="F172" s="42" t="s">
        <v>414</v>
      </c>
      <c r="G172" s="36">
        <v>25101</v>
      </c>
      <c r="H172" s="36">
        <f>IFERROR(VLOOKUP(D172,'数据-省本级预算数'!D:H,4,0),"0")</f>
        <v>25360</v>
      </c>
      <c r="I172" s="36"/>
      <c r="J172" s="36">
        <f>VLOOKUP(F172,'数据-省本级决算数'!$A:$B,2,0)</f>
        <v>10889</v>
      </c>
      <c r="K172" s="175">
        <f t="shared" si="16"/>
        <v>0.43</v>
      </c>
      <c r="L172" s="175">
        <f t="shared" si="17"/>
        <v>0.43</v>
      </c>
      <c r="M172" s="175">
        <f t="shared" si="18"/>
        <v>0</v>
      </c>
      <c r="N172" s="132">
        <f t="shared" si="14"/>
        <v>-0.566</v>
      </c>
      <c r="O172" s="176" t="str">
        <f t="shared" si="15"/>
        <v>是</v>
      </c>
      <c r="P172" s="176" t="str">
        <f t="shared" si="19"/>
        <v>否</v>
      </c>
    </row>
    <row r="173" ht="18.95" customHeight="1" spans="1:16">
      <c r="A173" s="171" t="s">
        <v>135</v>
      </c>
      <c r="B173" s="465" t="s">
        <v>136</v>
      </c>
      <c r="C173" s="172"/>
      <c r="D173" s="173" t="s">
        <v>415</v>
      </c>
      <c r="E173" s="172"/>
      <c r="F173" s="42" t="s">
        <v>416</v>
      </c>
      <c r="G173" s="36">
        <f ca="1">SUMIF($C172:$C1394,$D173,$G172:$G1393)</f>
        <v>6362</v>
      </c>
      <c r="H173" s="36">
        <f ca="1">SUMIF($C172:$C1393,$D173,$H172:$H1392)</f>
        <v>16342</v>
      </c>
      <c r="I173" s="36">
        <f>IFERROR(VLOOKUP(F173,'数据-省本级调整数'!$A:$B,2,0),0)</f>
        <v>7939</v>
      </c>
      <c r="J173" s="36">
        <f>VLOOKUP(F173,'数据-省本级决算数'!$A:$B,2,0)</f>
        <v>7526</v>
      </c>
      <c r="K173" s="175">
        <f ca="1" t="shared" si="16"/>
        <v>1.18</v>
      </c>
      <c r="L173" s="175">
        <f ca="1" t="shared" si="17"/>
        <v>0.46</v>
      </c>
      <c r="M173" s="175">
        <f t="shared" si="18"/>
        <v>0.95</v>
      </c>
      <c r="N173" s="132">
        <f ca="1" t="shared" si="14"/>
        <v>0.183</v>
      </c>
      <c r="O173" s="176" t="str">
        <f ca="1" t="shared" si="15"/>
        <v>是</v>
      </c>
      <c r="P173" s="176" t="str">
        <f t="shared" si="19"/>
        <v>是</v>
      </c>
    </row>
    <row r="174" ht="18.95" customHeight="1" spans="1:16">
      <c r="A174" s="171" t="s">
        <v>135</v>
      </c>
      <c r="B174" s="172" t="s">
        <v>135</v>
      </c>
      <c r="C174" s="172" t="s">
        <v>415</v>
      </c>
      <c r="D174" s="173" t="s">
        <v>417</v>
      </c>
      <c r="E174" s="172" t="s">
        <v>147</v>
      </c>
      <c r="F174" s="42" t="s">
        <v>141</v>
      </c>
      <c r="G174" s="36">
        <v>958</v>
      </c>
      <c r="H174" s="36">
        <f>IFERROR(VLOOKUP(D174,'数据-省本级预算数'!D:H,4,0),"0")</f>
        <v>1576</v>
      </c>
      <c r="I174" s="36"/>
      <c r="J174" s="36">
        <f>VLOOKUP(F174,'数据-省本级决算数'!$A:$B,2,0)</f>
        <v>4776</v>
      </c>
      <c r="K174" s="175">
        <f t="shared" si="16"/>
        <v>4.99</v>
      </c>
      <c r="L174" s="175">
        <f t="shared" si="17"/>
        <v>3.03</v>
      </c>
      <c r="M174" s="175">
        <f t="shared" si="18"/>
        <v>0</v>
      </c>
      <c r="N174" s="132">
        <f t="shared" si="14"/>
        <v>3.985</v>
      </c>
      <c r="O174" s="176" t="str">
        <f t="shared" si="15"/>
        <v>是</v>
      </c>
      <c r="P174" s="176" t="str">
        <f t="shared" si="19"/>
        <v>否</v>
      </c>
    </row>
    <row r="175" ht="18.95" customHeight="1" spans="1:16">
      <c r="A175" s="171" t="s">
        <v>135</v>
      </c>
      <c r="B175" s="172" t="s">
        <v>135</v>
      </c>
      <c r="C175" s="172" t="s">
        <v>415</v>
      </c>
      <c r="D175" s="173" t="s">
        <v>418</v>
      </c>
      <c r="E175" s="172" t="s">
        <v>147</v>
      </c>
      <c r="F175" s="42" t="s">
        <v>143</v>
      </c>
      <c r="G175" s="36">
        <v>0</v>
      </c>
      <c r="H175" s="36">
        <f>IFERROR(VLOOKUP(D175,'数据-省本级预算数'!D:H,4,0),"0")</f>
        <v>0</v>
      </c>
      <c r="I175" s="36"/>
      <c r="J175" s="36">
        <f>VLOOKUP(F175,'数据-省本级决算数'!$A:$B,2,0)</f>
        <v>590</v>
      </c>
      <c r="K175" s="175"/>
      <c r="L175" s="175"/>
      <c r="M175" s="175">
        <f t="shared" si="18"/>
        <v>0</v>
      </c>
      <c r="N175" s="132" t="str">
        <f t="shared" si="14"/>
        <v/>
      </c>
      <c r="O175" s="176" t="str">
        <f t="shared" si="15"/>
        <v>是</v>
      </c>
      <c r="P175" s="176" t="str">
        <f t="shared" si="19"/>
        <v>否</v>
      </c>
    </row>
    <row r="176" ht="18.95" customHeight="1" spans="1:16">
      <c r="A176" s="171" t="s">
        <v>135</v>
      </c>
      <c r="B176" s="172" t="s">
        <v>135</v>
      </c>
      <c r="C176" s="172" t="s">
        <v>415</v>
      </c>
      <c r="D176" s="173" t="s">
        <v>419</v>
      </c>
      <c r="E176" s="172" t="s">
        <v>147</v>
      </c>
      <c r="F176" s="42" t="s">
        <v>145</v>
      </c>
      <c r="G176" s="36">
        <v>280</v>
      </c>
      <c r="H176" s="36">
        <f>IFERROR(VLOOKUP(D176,'数据-省本级预算数'!D:H,4,0),"0")</f>
        <v>96</v>
      </c>
      <c r="I176" s="36"/>
      <c r="J176" s="36">
        <f>VLOOKUP(F176,'数据-省本级决算数'!$A:$B,2,0)</f>
        <v>713</v>
      </c>
      <c r="K176" s="175">
        <f t="shared" si="16"/>
        <v>2.55</v>
      </c>
      <c r="L176" s="175">
        <f t="shared" si="17"/>
        <v>7.43</v>
      </c>
      <c r="M176" s="175">
        <f t="shared" si="18"/>
        <v>0</v>
      </c>
      <c r="N176" s="132">
        <f t="shared" si="14"/>
        <v>1.546</v>
      </c>
      <c r="O176" s="176" t="str">
        <f t="shared" si="15"/>
        <v>是</v>
      </c>
      <c r="P176" s="176" t="str">
        <f t="shared" si="19"/>
        <v>否</v>
      </c>
    </row>
    <row r="177" ht="18.95" customHeight="1" spans="1:16">
      <c r="A177" s="171" t="s">
        <v>135</v>
      </c>
      <c r="B177" s="172" t="s">
        <v>135</v>
      </c>
      <c r="C177" s="172" t="s">
        <v>415</v>
      </c>
      <c r="D177" s="173" t="s">
        <v>420</v>
      </c>
      <c r="E177" s="172" t="s">
        <v>147</v>
      </c>
      <c r="F177" s="42" t="s">
        <v>421</v>
      </c>
      <c r="G177" s="36">
        <v>2114</v>
      </c>
      <c r="H177" s="36">
        <f>IFERROR(VLOOKUP(D177,'数据-省本级预算数'!D:H,4,0),"0")</f>
        <v>2820</v>
      </c>
      <c r="I177" s="36"/>
      <c r="J177" s="36">
        <f>VLOOKUP(F177,'数据-省本级决算数'!$A:$B,2,0)</f>
        <v>1867</v>
      </c>
      <c r="K177" s="175">
        <f t="shared" si="16"/>
        <v>0.88</v>
      </c>
      <c r="L177" s="175">
        <f t="shared" si="17"/>
        <v>0.66</v>
      </c>
      <c r="M177" s="175">
        <f t="shared" si="18"/>
        <v>0</v>
      </c>
      <c r="N177" s="132">
        <f t="shared" si="14"/>
        <v>-0.117</v>
      </c>
      <c r="O177" s="176" t="str">
        <f t="shared" si="15"/>
        <v>是</v>
      </c>
      <c r="P177" s="176" t="str">
        <f t="shared" si="19"/>
        <v>否</v>
      </c>
    </row>
    <row r="178" ht="18.95" customHeight="1" spans="1:16">
      <c r="A178" s="171" t="s">
        <v>135</v>
      </c>
      <c r="B178" s="172" t="s">
        <v>135</v>
      </c>
      <c r="C178" s="172" t="s">
        <v>415</v>
      </c>
      <c r="D178" s="173" t="s">
        <v>422</v>
      </c>
      <c r="E178" s="172" t="s">
        <v>147</v>
      </c>
      <c r="F178" s="42" t="s">
        <v>160</v>
      </c>
      <c r="G178" s="36">
        <v>315</v>
      </c>
      <c r="H178" s="36">
        <f>IFERROR(VLOOKUP(D178,'数据-省本级预算数'!D:H,4,0),"0")</f>
        <v>316</v>
      </c>
      <c r="I178" s="36"/>
      <c r="J178" s="36">
        <f>VLOOKUP(F178,'数据-省本级决算数'!$A:$B,2,0)</f>
        <v>103</v>
      </c>
      <c r="K178" s="175">
        <f t="shared" si="16"/>
        <v>0.33</v>
      </c>
      <c r="L178" s="175">
        <f t="shared" si="17"/>
        <v>0.33</v>
      </c>
      <c r="M178" s="175">
        <f t="shared" si="18"/>
        <v>0</v>
      </c>
      <c r="N178" s="132">
        <f t="shared" si="14"/>
        <v>-0.673</v>
      </c>
      <c r="O178" s="176" t="str">
        <f t="shared" si="15"/>
        <v>是</v>
      </c>
      <c r="P178" s="176" t="str">
        <f t="shared" si="19"/>
        <v>否</v>
      </c>
    </row>
    <row r="179" ht="18.95" customHeight="1" spans="1:16">
      <c r="A179" s="171" t="s">
        <v>135</v>
      </c>
      <c r="B179" s="172"/>
      <c r="C179" s="172" t="s">
        <v>415</v>
      </c>
      <c r="D179" s="173" t="s">
        <v>423</v>
      </c>
      <c r="E179" s="172" t="s">
        <v>147</v>
      </c>
      <c r="F179" s="42" t="s">
        <v>424</v>
      </c>
      <c r="G179" s="36">
        <v>2695</v>
      </c>
      <c r="H179" s="36">
        <f>IFERROR(VLOOKUP(D179,'数据-省本级预算数'!D:H,4,0),"0")</f>
        <v>11534</v>
      </c>
      <c r="I179" s="36"/>
      <c r="J179" s="36">
        <f>VLOOKUP(F179,'数据-省本级决算数'!$A:$B,2,0)</f>
        <v>3361</v>
      </c>
      <c r="K179" s="175">
        <f t="shared" si="16"/>
        <v>1.25</v>
      </c>
      <c r="L179" s="175">
        <f t="shared" si="17"/>
        <v>0.29</v>
      </c>
      <c r="M179" s="175">
        <f t="shared" si="18"/>
        <v>0</v>
      </c>
      <c r="N179" s="132">
        <f t="shared" si="14"/>
        <v>0.247</v>
      </c>
      <c r="O179" s="176" t="str">
        <f t="shared" si="15"/>
        <v>是</v>
      </c>
      <c r="P179" s="176" t="str">
        <f t="shared" si="19"/>
        <v>否</v>
      </c>
    </row>
    <row r="180" ht="18.95" customHeight="1" spans="1:16">
      <c r="A180" s="171" t="s">
        <v>135</v>
      </c>
      <c r="B180" s="465" t="s">
        <v>136</v>
      </c>
      <c r="C180" s="172"/>
      <c r="D180" s="173" t="s">
        <v>425</v>
      </c>
      <c r="E180" s="172"/>
      <c r="F180" s="42" t="s">
        <v>426</v>
      </c>
      <c r="G180" s="36">
        <f ca="1">SUMIF($C179:$C1401,$D180,$G179:$G1400)</f>
        <v>4112</v>
      </c>
      <c r="H180" s="36">
        <f ca="1">SUMIF($C179:$C1400,$D180,$H179:$H1399)</f>
        <v>3365</v>
      </c>
      <c r="I180" s="36">
        <f>IFERROR(VLOOKUP(F180,'数据-省本级调整数'!$A:$B,2,0),0)</f>
        <v>7147</v>
      </c>
      <c r="J180" s="36">
        <f>VLOOKUP(F180,'数据-省本级决算数'!$A:$B,2,0)</f>
        <v>7017</v>
      </c>
      <c r="K180" s="175">
        <f ca="1" t="shared" si="16"/>
        <v>1.71</v>
      </c>
      <c r="L180" s="175">
        <f ca="1" t="shared" si="17"/>
        <v>2.09</v>
      </c>
      <c r="M180" s="175">
        <f t="shared" si="18"/>
        <v>0.98</v>
      </c>
      <c r="N180" s="132">
        <f ca="1" t="shared" si="14"/>
        <v>0.706</v>
      </c>
      <c r="O180" s="176" t="str">
        <f ca="1" t="shared" si="15"/>
        <v>是</v>
      </c>
      <c r="P180" s="176" t="str">
        <f t="shared" si="19"/>
        <v>是</v>
      </c>
    </row>
    <row r="181" ht="18.95" customHeight="1" spans="1:16">
      <c r="A181" s="171" t="s">
        <v>135</v>
      </c>
      <c r="B181" s="172" t="s">
        <v>135</v>
      </c>
      <c r="C181" s="172" t="s">
        <v>425</v>
      </c>
      <c r="D181" s="173" t="s">
        <v>427</v>
      </c>
      <c r="E181" s="172" t="s">
        <v>147</v>
      </c>
      <c r="F181" s="42" t="s">
        <v>141</v>
      </c>
      <c r="G181" s="36">
        <v>505</v>
      </c>
      <c r="H181" s="36">
        <f>IFERROR(VLOOKUP(D181,'数据-省本级预算数'!D:H,4,0),"0")</f>
        <v>0</v>
      </c>
      <c r="I181" s="36"/>
      <c r="J181" s="36">
        <f>VLOOKUP(F181,'数据-省本级决算数'!$A:$B,2,0)</f>
        <v>4776</v>
      </c>
      <c r="K181" s="175">
        <f t="shared" si="16"/>
        <v>9.46</v>
      </c>
      <c r="L181" s="175"/>
      <c r="M181" s="175">
        <f t="shared" si="18"/>
        <v>0</v>
      </c>
      <c r="N181" s="132">
        <f t="shared" ref="N181:N244" si="20">IF(ISERROR(J181/G181-1),"",J181/G181-1)</f>
        <v>8.457</v>
      </c>
      <c r="O181" s="176" t="str">
        <f t="shared" si="15"/>
        <v>是</v>
      </c>
      <c r="P181" s="176" t="str">
        <f t="shared" si="19"/>
        <v>否</v>
      </c>
    </row>
    <row r="182" ht="18.95" customHeight="1" spans="1:16">
      <c r="A182" s="171" t="s">
        <v>135</v>
      </c>
      <c r="B182" s="172" t="s">
        <v>135</v>
      </c>
      <c r="C182" s="172" t="s">
        <v>425</v>
      </c>
      <c r="D182" s="173" t="s">
        <v>428</v>
      </c>
      <c r="E182" s="172" t="s">
        <v>147</v>
      </c>
      <c r="F182" s="42" t="s">
        <v>143</v>
      </c>
      <c r="G182" s="36">
        <v>0</v>
      </c>
      <c r="H182" s="36">
        <f>IFERROR(VLOOKUP(D182,'数据-省本级预算数'!D:H,4,0),"0")</f>
        <v>0</v>
      </c>
      <c r="I182" s="36"/>
      <c r="J182" s="36">
        <f>VLOOKUP(F182,'数据-省本级决算数'!$A:$B,2,0)</f>
        <v>590</v>
      </c>
      <c r="K182" s="175"/>
      <c r="L182" s="175"/>
      <c r="M182" s="175">
        <f t="shared" si="18"/>
        <v>0</v>
      </c>
      <c r="N182" s="132" t="str">
        <f t="shared" si="20"/>
        <v/>
      </c>
      <c r="O182" s="176" t="str">
        <f t="shared" si="15"/>
        <v>是</v>
      </c>
      <c r="P182" s="176" t="str">
        <f t="shared" si="19"/>
        <v>否</v>
      </c>
    </row>
    <row r="183" ht="18.95" customHeight="1" spans="1:16">
      <c r="A183" s="171" t="s">
        <v>135</v>
      </c>
      <c r="B183" s="172" t="s">
        <v>135</v>
      </c>
      <c r="C183" s="172" t="s">
        <v>425</v>
      </c>
      <c r="D183" s="173" t="s">
        <v>429</v>
      </c>
      <c r="E183" s="172" t="s">
        <v>147</v>
      </c>
      <c r="F183" s="42" t="s">
        <v>145</v>
      </c>
      <c r="G183" s="36">
        <v>0</v>
      </c>
      <c r="H183" s="36">
        <f>IFERROR(VLOOKUP(D183,'数据-省本级预算数'!D:H,4,0),"0")</f>
        <v>0</v>
      </c>
      <c r="I183" s="36"/>
      <c r="J183" s="36">
        <f>VLOOKUP(F183,'数据-省本级决算数'!$A:$B,2,0)</f>
        <v>713</v>
      </c>
      <c r="K183" s="175"/>
      <c r="L183" s="175"/>
      <c r="M183" s="175">
        <f t="shared" si="18"/>
        <v>0</v>
      </c>
      <c r="N183" s="132" t="str">
        <f t="shared" si="20"/>
        <v/>
      </c>
      <c r="O183" s="176" t="str">
        <f t="shared" si="15"/>
        <v>是</v>
      </c>
      <c r="P183" s="176" t="str">
        <f t="shared" si="19"/>
        <v>否</v>
      </c>
    </row>
    <row r="184" ht="18.95" customHeight="1" spans="1:16">
      <c r="A184" s="171" t="s">
        <v>135</v>
      </c>
      <c r="B184" s="172" t="s">
        <v>135</v>
      </c>
      <c r="C184" s="172" t="s">
        <v>425</v>
      </c>
      <c r="D184" s="173" t="s">
        <v>430</v>
      </c>
      <c r="E184" s="172" t="s">
        <v>147</v>
      </c>
      <c r="F184" s="42" t="s">
        <v>431</v>
      </c>
      <c r="G184" s="36">
        <v>1070</v>
      </c>
      <c r="H184" s="36">
        <f>IFERROR(VLOOKUP(D184,'数据-省本级预算数'!D:H,4,0),"0")</f>
        <v>2082</v>
      </c>
      <c r="I184" s="36"/>
      <c r="J184" s="36">
        <f>VLOOKUP(F184,'数据-省本级决算数'!$A:$B,2,0)</f>
        <v>582</v>
      </c>
      <c r="K184" s="175">
        <f t="shared" si="16"/>
        <v>0.54</v>
      </c>
      <c r="L184" s="175">
        <f t="shared" si="17"/>
        <v>0.28</v>
      </c>
      <c r="M184" s="175">
        <f t="shared" si="18"/>
        <v>0</v>
      </c>
      <c r="N184" s="132">
        <f t="shared" si="20"/>
        <v>-0.456</v>
      </c>
      <c r="O184" s="176" t="str">
        <f t="shared" si="15"/>
        <v>是</v>
      </c>
      <c r="P184" s="176" t="str">
        <f t="shared" si="19"/>
        <v>否</v>
      </c>
    </row>
    <row r="185" ht="18.95" customHeight="1" spans="1:16">
      <c r="A185" s="171" t="s">
        <v>135</v>
      </c>
      <c r="B185" s="172" t="s">
        <v>135</v>
      </c>
      <c r="C185" s="172" t="s">
        <v>425</v>
      </c>
      <c r="D185" s="173" t="s">
        <v>432</v>
      </c>
      <c r="E185" s="172" t="s">
        <v>147</v>
      </c>
      <c r="F185" s="42" t="s">
        <v>160</v>
      </c>
      <c r="G185" s="36">
        <v>214</v>
      </c>
      <c r="H185" s="36">
        <f>IFERROR(VLOOKUP(D185,'数据-省本级预算数'!D:H,4,0),"0")</f>
        <v>368</v>
      </c>
      <c r="I185" s="36"/>
      <c r="J185" s="36">
        <f>VLOOKUP(F185,'数据-省本级决算数'!$A:$B,2,0)</f>
        <v>103</v>
      </c>
      <c r="K185" s="175">
        <f t="shared" si="16"/>
        <v>0.48</v>
      </c>
      <c r="L185" s="175">
        <f t="shared" si="17"/>
        <v>0.28</v>
      </c>
      <c r="M185" s="175">
        <f t="shared" si="18"/>
        <v>0</v>
      </c>
      <c r="N185" s="132">
        <f t="shared" si="20"/>
        <v>-0.519</v>
      </c>
      <c r="O185" s="176" t="str">
        <f t="shared" si="15"/>
        <v>是</v>
      </c>
      <c r="P185" s="176" t="str">
        <f t="shared" si="19"/>
        <v>否</v>
      </c>
    </row>
    <row r="186" ht="18.95" customHeight="1" spans="1:16">
      <c r="A186" s="171" t="s">
        <v>135</v>
      </c>
      <c r="B186" s="172"/>
      <c r="C186" s="172" t="s">
        <v>425</v>
      </c>
      <c r="D186" s="173" t="s">
        <v>433</v>
      </c>
      <c r="E186" s="172" t="s">
        <v>147</v>
      </c>
      <c r="F186" s="42" t="s">
        <v>434</v>
      </c>
      <c r="G186" s="36">
        <v>2323</v>
      </c>
      <c r="H186" s="36">
        <f>IFERROR(VLOOKUP(D186,'数据-省本级预算数'!D:H,4,0),"0")</f>
        <v>915</v>
      </c>
      <c r="I186" s="36"/>
      <c r="J186" s="36">
        <f>VLOOKUP(F186,'数据-省本级决算数'!$A:$B,2,0)</f>
        <v>6200</v>
      </c>
      <c r="K186" s="175">
        <f t="shared" si="16"/>
        <v>2.67</v>
      </c>
      <c r="L186" s="175">
        <f t="shared" si="17"/>
        <v>6.78</v>
      </c>
      <c r="M186" s="175">
        <f t="shared" si="18"/>
        <v>0</v>
      </c>
      <c r="N186" s="132">
        <f t="shared" si="20"/>
        <v>1.669</v>
      </c>
      <c r="O186" s="176" t="str">
        <f t="shared" si="15"/>
        <v>是</v>
      </c>
      <c r="P186" s="176" t="str">
        <f t="shared" si="19"/>
        <v>否</v>
      </c>
    </row>
    <row r="187" ht="18.95" customHeight="1" spans="1:16">
      <c r="A187" s="171" t="s">
        <v>135</v>
      </c>
      <c r="B187" s="465" t="s">
        <v>136</v>
      </c>
      <c r="C187" s="172"/>
      <c r="D187" s="173" t="s">
        <v>435</v>
      </c>
      <c r="E187" s="172"/>
      <c r="F187" s="42" t="s">
        <v>436</v>
      </c>
      <c r="G187" s="36">
        <f ca="1">SUMIF($C186:$C1408,$D187,$G186:$G1407)</f>
        <v>5358</v>
      </c>
      <c r="H187" s="36">
        <f ca="1">SUMIF($C186:$C1407,$D187,$H186:$H1406)</f>
        <v>5789</v>
      </c>
      <c r="I187" s="36">
        <f>IFERROR(VLOOKUP(F187,'数据-省本级调整数'!$A:$B,2,0),0)</f>
        <v>5337</v>
      </c>
      <c r="J187" s="36">
        <f>VLOOKUP(F187,'数据-省本级决算数'!$A:$B,2,0)</f>
        <v>5337</v>
      </c>
      <c r="K187" s="175">
        <f ca="1" t="shared" si="16"/>
        <v>1</v>
      </c>
      <c r="L187" s="175">
        <f ca="1" t="shared" si="17"/>
        <v>0.92</v>
      </c>
      <c r="M187" s="175">
        <f t="shared" si="18"/>
        <v>1</v>
      </c>
      <c r="N187" s="132">
        <f ca="1" t="shared" si="20"/>
        <v>-0.004</v>
      </c>
      <c r="O187" s="176" t="str">
        <f ca="1" t="shared" si="15"/>
        <v>是</v>
      </c>
      <c r="P187" s="176" t="str">
        <f t="shared" si="19"/>
        <v>是</v>
      </c>
    </row>
    <row r="188" ht="18.95" customHeight="1" spans="1:16">
      <c r="A188" s="171" t="s">
        <v>135</v>
      </c>
      <c r="B188" s="172" t="s">
        <v>135</v>
      </c>
      <c r="C188" s="172" t="s">
        <v>435</v>
      </c>
      <c r="D188" s="173" t="s">
        <v>437</v>
      </c>
      <c r="E188" s="172" t="s">
        <v>147</v>
      </c>
      <c r="F188" s="42" t="s">
        <v>141</v>
      </c>
      <c r="G188" s="36">
        <v>1489</v>
      </c>
      <c r="H188" s="36">
        <f>IFERROR(VLOOKUP(D188,'数据-省本级预算数'!D:H,4,0),"0")</f>
        <v>1663</v>
      </c>
      <c r="I188" s="36"/>
      <c r="J188" s="36">
        <f>VLOOKUP(F188,'数据-省本级决算数'!$A:$B,2,0)</f>
        <v>4776</v>
      </c>
      <c r="K188" s="175">
        <f t="shared" si="16"/>
        <v>3.21</v>
      </c>
      <c r="L188" s="175">
        <f t="shared" si="17"/>
        <v>2.87</v>
      </c>
      <c r="M188" s="175">
        <f t="shared" si="18"/>
        <v>0</v>
      </c>
      <c r="N188" s="132">
        <f t="shared" si="20"/>
        <v>2.208</v>
      </c>
      <c r="O188" s="176" t="str">
        <f t="shared" si="15"/>
        <v>是</v>
      </c>
      <c r="P188" s="176" t="str">
        <f t="shared" si="19"/>
        <v>否</v>
      </c>
    </row>
    <row r="189" ht="18.95" customHeight="1" spans="1:16">
      <c r="A189" s="171" t="s">
        <v>135</v>
      </c>
      <c r="B189" s="172" t="s">
        <v>135</v>
      </c>
      <c r="C189" s="172" t="s">
        <v>435</v>
      </c>
      <c r="D189" s="173" t="s">
        <v>438</v>
      </c>
      <c r="E189" s="172" t="s">
        <v>147</v>
      </c>
      <c r="F189" s="42" t="s">
        <v>143</v>
      </c>
      <c r="G189" s="36">
        <v>0</v>
      </c>
      <c r="H189" s="36">
        <f>IFERROR(VLOOKUP(D189,'数据-省本级预算数'!D:H,4,0),"0")</f>
        <v>0</v>
      </c>
      <c r="I189" s="36"/>
      <c r="J189" s="36">
        <f>VLOOKUP(F189,'数据-省本级决算数'!$A:$B,2,0)</f>
        <v>590</v>
      </c>
      <c r="K189" s="175"/>
      <c r="L189" s="175"/>
      <c r="M189" s="175">
        <f t="shared" si="18"/>
        <v>0</v>
      </c>
      <c r="N189" s="132" t="str">
        <f t="shared" si="20"/>
        <v/>
      </c>
      <c r="O189" s="176" t="str">
        <f t="shared" si="15"/>
        <v>是</v>
      </c>
      <c r="P189" s="176" t="str">
        <f t="shared" si="19"/>
        <v>否</v>
      </c>
    </row>
    <row r="190" ht="18.95" customHeight="1" spans="1:16">
      <c r="A190" s="171" t="s">
        <v>135</v>
      </c>
      <c r="B190" s="172" t="s">
        <v>135</v>
      </c>
      <c r="C190" s="172" t="s">
        <v>435</v>
      </c>
      <c r="D190" s="173" t="s">
        <v>439</v>
      </c>
      <c r="E190" s="172" t="s">
        <v>147</v>
      </c>
      <c r="F190" s="42" t="s">
        <v>145</v>
      </c>
      <c r="G190" s="36">
        <v>57</v>
      </c>
      <c r="H190" s="36">
        <f>IFERROR(VLOOKUP(D190,'数据-省本级预算数'!D:H,4,0),"0")</f>
        <v>50</v>
      </c>
      <c r="I190" s="36"/>
      <c r="J190" s="36">
        <f>VLOOKUP(F190,'数据-省本级决算数'!$A:$B,2,0)</f>
        <v>713</v>
      </c>
      <c r="K190" s="175">
        <f t="shared" si="16"/>
        <v>12.51</v>
      </c>
      <c r="L190" s="175">
        <f t="shared" si="17"/>
        <v>14.26</v>
      </c>
      <c r="M190" s="175">
        <f t="shared" si="18"/>
        <v>0</v>
      </c>
      <c r="N190" s="132">
        <f t="shared" si="20"/>
        <v>11.509</v>
      </c>
      <c r="O190" s="176" t="str">
        <f t="shared" si="15"/>
        <v>是</v>
      </c>
      <c r="P190" s="176" t="str">
        <f t="shared" si="19"/>
        <v>否</v>
      </c>
    </row>
    <row r="191" ht="18.95" customHeight="1" spans="1:16">
      <c r="A191" s="171" t="s">
        <v>135</v>
      </c>
      <c r="B191" s="172" t="s">
        <v>135</v>
      </c>
      <c r="C191" s="172" t="s">
        <v>435</v>
      </c>
      <c r="D191" s="173" t="s">
        <v>440</v>
      </c>
      <c r="E191" s="172" t="s">
        <v>147</v>
      </c>
      <c r="F191" s="42" t="s">
        <v>441</v>
      </c>
      <c r="G191" s="36">
        <v>0</v>
      </c>
      <c r="H191" s="36">
        <f>IFERROR(VLOOKUP(D191,'数据-省本级预算数'!D:H,4,0),"0")</f>
        <v>0</v>
      </c>
      <c r="I191" s="36"/>
      <c r="J191" s="36">
        <f>VLOOKUP(F191,'数据-省本级决算数'!$A:$B,2,0)</f>
        <v>0</v>
      </c>
      <c r="K191" s="175"/>
      <c r="L191" s="175"/>
      <c r="M191" s="175">
        <f t="shared" si="18"/>
        <v>0</v>
      </c>
      <c r="N191" s="132" t="str">
        <f t="shared" si="20"/>
        <v/>
      </c>
      <c r="O191" s="176" t="str">
        <f t="shared" si="15"/>
        <v>否</v>
      </c>
      <c r="P191" s="176" t="str">
        <f t="shared" si="19"/>
        <v>否</v>
      </c>
    </row>
    <row r="192" ht="18.95" customHeight="1" spans="1:16">
      <c r="A192" s="171" t="s">
        <v>135</v>
      </c>
      <c r="B192" s="172" t="s">
        <v>135</v>
      </c>
      <c r="C192" s="172" t="s">
        <v>435</v>
      </c>
      <c r="D192" s="173" t="s">
        <v>442</v>
      </c>
      <c r="E192" s="172" t="s">
        <v>147</v>
      </c>
      <c r="F192" s="42" t="s">
        <v>443</v>
      </c>
      <c r="G192" s="36">
        <v>881</v>
      </c>
      <c r="H192" s="36">
        <f>IFERROR(VLOOKUP(D192,'数据-省本级预算数'!D:H,4,0),"0")</f>
        <v>650</v>
      </c>
      <c r="I192" s="36"/>
      <c r="J192" s="36">
        <f>VLOOKUP(F192,'数据-省本级决算数'!$A:$B,2,0)</f>
        <v>704</v>
      </c>
      <c r="K192" s="175">
        <f t="shared" si="16"/>
        <v>0.8</v>
      </c>
      <c r="L192" s="175">
        <f t="shared" si="17"/>
        <v>1.08</v>
      </c>
      <c r="M192" s="175">
        <f t="shared" si="18"/>
        <v>0</v>
      </c>
      <c r="N192" s="132">
        <f t="shared" si="20"/>
        <v>-0.201</v>
      </c>
      <c r="O192" s="176" t="str">
        <f t="shared" si="15"/>
        <v>是</v>
      </c>
      <c r="P192" s="176" t="str">
        <f t="shared" si="19"/>
        <v>否</v>
      </c>
    </row>
    <row r="193" ht="18.95" customHeight="1" spans="1:16">
      <c r="A193" s="171" t="s">
        <v>135</v>
      </c>
      <c r="B193" s="172" t="s">
        <v>135</v>
      </c>
      <c r="C193" s="172" t="s">
        <v>435</v>
      </c>
      <c r="D193" s="173" t="s">
        <v>444</v>
      </c>
      <c r="E193" s="172" t="s">
        <v>147</v>
      </c>
      <c r="F193" s="42" t="s">
        <v>445</v>
      </c>
      <c r="G193" s="36">
        <v>2336</v>
      </c>
      <c r="H193" s="36">
        <f>IFERROR(VLOOKUP(D193,'数据-省本级预算数'!D:H,4,0),"0")</f>
        <v>2916</v>
      </c>
      <c r="I193" s="36"/>
      <c r="J193" s="36">
        <f>VLOOKUP(F193,'数据-省本级决算数'!$A:$B,2,0)</f>
        <v>2065</v>
      </c>
      <c r="K193" s="175">
        <f t="shared" si="16"/>
        <v>0.88</v>
      </c>
      <c r="L193" s="175">
        <f t="shared" si="17"/>
        <v>0.71</v>
      </c>
      <c r="M193" s="175">
        <f t="shared" si="18"/>
        <v>0</v>
      </c>
      <c r="N193" s="132">
        <f t="shared" si="20"/>
        <v>-0.116</v>
      </c>
      <c r="O193" s="176" t="str">
        <f t="shared" si="15"/>
        <v>是</v>
      </c>
      <c r="P193" s="176" t="str">
        <f t="shared" si="19"/>
        <v>否</v>
      </c>
    </row>
    <row r="194" ht="18.95" customHeight="1" spans="1:16">
      <c r="A194" s="171" t="s">
        <v>135</v>
      </c>
      <c r="B194" s="172" t="s">
        <v>135</v>
      </c>
      <c r="C194" s="172" t="s">
        <v>435</v>
      </c>
      <c r="D194" s="173" t="s">
        <v>446</v>
      </c>
      <c r="E194" s="172" t="s">
        <v>147</v>
      </c>
      <c r="F194" s="42" t="s">
        <v>160</v>
      </c>
      <c r="G194" s="36">
        <v>211</v>
      </c>
      <c r="H194" s="36">
        <f>IFERROR(VLOOKUP(D194,'数据-省本级预算数'!D:H,4,0),"0")</f>
        <v>210</v>
      </c>
      <c r="I194" s="36"/>
      <c r="J194" s="36">
        <f>VLOOKUP(F194,'数据-省本级决算数'!$A:$B,2,0)</f>
        <v>103</v>
      </c>
      <c r="K194" s="175">
        <f t="shared" si="16"/>
        <v>0.49</v>
      </c>
      <c r="L194" s="175">
        <f t="shared" si="17"/>
        <v>0.49</v>
      </c>
      <c r="M194" s="175">
        <f t="shared" si="18"/>
        <v>0</v>
      </c>
      <c r="N194" s="132">
        <f t="shared" si="20"/>
        <v>-0.512</v>
      </c>
      <c r="O194" s="176" t="str">
        <f t="shared" si="15"/>
        <v>是</v>
      </c>
      <c r="P194" s="176" t="str">
        <f t="shared" si="19"/>
        <v>否</v>
      </c>
    </row>
    <row r="195" ht="18.95" customHeight="1" spans="1:16">
      <c r="A195" s="171" t="s">
        <v>135</v>
      </c>
      <c r="B195" s="172"/>
      <c r="C195" s="172" t="s">
        <v>435</v>
      </c>
      <c r="D195" s="173" t="s">
        <v>447</v>
      </c>
      <c r="E195" s="172" t="s">
        <v>147</v>
      </c>
      <c r="F195" s="42" t="s">
        <v>448</v>
      </c>
      <c r="G195" s="36">
        <v>384</v>
      </c>
      <c r="H195" s="36">
        <f>IFERROR(VLOOKUP(D195,'数据-省本级预算数'!D:H,4,0),"0")</f>
        <v>300</v>
      </c>
      <c r="I195" s="36"/>
      <c r="J195" s="36">
        <f>VLOOKUP(F195,'数据-省本级决算数'!$A:$B,2,0)</f>
        <v>387</v>
      </c>
      <c r="K195" s="175">
        <f t="shared" si="16"/>
        <v>1.01</v>
      </c>
      <c r="L195" s="175">
        <f t="shared" si="17"/>
        <v>1.29</v>
      </c>
      <c r="M195" s="175">
        <f t="shared" si="18"/>
        <v>0</v>
      </c>
      <c r="N195" s="132">
        <f t="shared" si="20"/>
        <v>0.008</v>
      </c>
      <c r="O195" s="176" t="str">
        <f t="shared" si="15"/>
        <v>是</v>
      </c>
      <c r="P195" s="176" t="str">
        <f t="shared" si="19"/>
        <v>否</v>
      </c>
    </row>
    <row r="196" ht="18.95" customHeight="1" spans="1:16">
      <c r="A196" s="171" t="s">
        <v>135</v>
      </c>
      <c r="B196" s="465" t="s">
        <v>136</v>
      </c>
      <c r="C196" s="172"/>
      <c r="D196" s="173" t="s">
        <v>449</v>
      </c>
      <c r="E196" s="172"/>
      <c r="F196" s="42" t="s">
        <v>450</v>
      </c>
      <c r="G196" s="36">
        <f ca="1">SUMIF($C195:$C1417,$D196,$G195:$G1416)</f>
        <v>4222</v>
      </c>
      <c r="H196" s="36">
        <f ca="1">SUMIF($C195:$C1416,$D196,$H195:$H1415)</f>
        <v>2559</v>
      </c>
      <c r="I196" s="36">
        <f>IFERROR(VLOOKUP(F196,'数据-省本级调整数'!$A:$B,2,0),0)</f>
        <v>4988</v>
      </c>
      <c r="J196" s="36">
        <f>VLOOKUP(F196,'数据-省本级决算数'!$A:$B,2,0)</f>
        <v>4390</v>
      </c>
      <c r="K196" s="175">
        <f ca="1" t="shared" si="16"/>
        <v>1.04</v>
      </c>
      <c r="L196" s="175">
        <f ca="1" t="shared" si="17"/>
        <v>1.72</v>
      </c>
      <c r="M196" s="175">
        <f t="shared" si="18"/>
        <v>0.88</v>
      </c>
      <c r="N196" s="132">
        <f ca="1" t="shared" si="20"/>
        <v>0.04</v>
      </c>
      <c r="O196" s="176" t="str">
        <f ca="1" t="shared" ref="O196:O259" si="21">IF(F196&lt;&gt;"",IF(SUM(G196:J196)&lt;&gt;0,"是","否"),"空")</f>
        <v>是</v>
      </c>
      <c r="P196" s="176" t="str">
        <f t="shared" si="19"/>
        <v>是</v>
      </c>
    </row>
    <row r="197" ht="18.95" customHeight="1" spans="1:16">
      <c r="A197" s="171" t="s">
        <v>135</v>
      </c>
      <c r="B197" s="172" t="s">
        <v>135</v>
      </c>
      <c r="C197" s="172" t="s">
        <v>449</v>
      </c>
      <c r="D197" s="173" t="s">
        <v>451</v>
      </c>
      <c r="E197" s="172" t="s">
        <v>147</v>
      </c>
      <c r="F197" s="42" t="s">
        <v>141</v>
      </c>
      <c r="G197" s="36">
        <v>1049</v>
      </c>
      <c r="H197" s="36">
        <f>IFERROR(VLOOKUP(D197,'数据-省本级预算数'!D:H,4,0),"0")</f>
        <v>998</v>
      </c>
      <c r="I197" s="36"/>
      <c r="J197" s="36">
        <f>VLOOKUP(F197,'数据-省本级决算数'!$A:$B,2,0)</f>
        <v>4776</v>
      </c>
      <c r="K197" s="175">
        <f t="shared" ref="K197:K260" si="22">J197/G197</f>
        <v>4.55</v>
      </c>
      <c r="L197" s="175">
        <f t="shared" ref="L197:L260" si="23">J197/H197</f>
        <v>4.79</v>
      </c>
      <c r="M197" s="175">
        <f t="shared" ref="M197:M260" si="24">IFERROR(J197/I197,0)</f>
        <v>0</v>
      </c>
      <c r="N197" s="132">
        <f t="shared" si="20"/>
        <v>3.553</v>
      </c>
      <c r="O197" s="176" t="str">
        <f t="shared" si="21"/>
        <v>是</v>
      </c>
      <c r="P197" s="176" t="str">
        <f t="shared" ref="P197:P260" si="25">IF(C197&lt;&gt;"",IF(OR(LEFT(D197,3)="205",LEFT(D197,3)="206",LEFT(D197,3)="207",LEFT(D197,3)="208",LEFT(D197,3)="210",LEFT(D197,3)="213"),"是","否"),"是")</f>
        <v>否</v>
      </c>
    </row>
    <row r="198" ht="18.95" customHeight="1" spans="1:16">
      <c r="A198" s="171" t="s">
        <v>135</v>
      </c>
      <c r="B198" s="172" t="s">
        <v>135</v>
      </c>
      <c r="C198" s="172" t="s">
        <v>449</v>
      </c>
      <c r="D198" s="173" t="s">
        <v>452</v>
      </c>
      <c r="E198" s="172" t="s">
        <v>147</v>
      </c>
      <c r="F198" s="42" t="s">
        <v>143</v>
      </c>
      <c r="G198" s="36">
        <v>0</v>
      </c>
      <c r="H198" s="36">
        <f>IFERROR(VLOOKUP(D198,'数据-省本级预算数'!D:H,4,0),"0")</f>
        <v>0</v>
      </c>
      <c r="I198" s="36"/>
      <c r="J198" s="36">
        <f>VLOOKUP(F198,'数据-省本级决算数'!$A:$B,2,0)</f>
        <v>590</v>
      </c>
      <c r="K198" s="175"/>
      <c r="L198" s="175"/>
      <c r="M198" s="175">
        <f t="shared" si="24"/>
        <v>0</v>
      </c>
      <c r="N198" s="132" t="str">
        <f t="shared" si="20"/>
        <v/>
      </c>
      <c r="O198" s="176" t="str">
        <f t="shared" si="21"/>
        <v>是</v>
      </c>
      <c r="P198" s="176" t="str">
        <f t="shared" si="25"/>
        <v>否</v>
      </c>
    </row>
    <row r="199" ht="18.95" customHeight="1" spans="1:16">
      <c r="A199" s="171" t="s">
        <v>135</v>
      </c>
      <c r="B199" s="172" t="s">
        <v>135</v>
      </c>
      <c r="C199" s="172" t="s">
        <v>449</v>
      </c>
      <c r="D199" s="173" t="s">
        <v>453</v>
      </c>
      <c r="E199" s="172" t="s">
        <v>147</v>
      </c>
      <c r="F199" s="42" t="s">
        <v>145</v>
      </c>
      <c r="G199" s="36">
        <v>0</v>
      </c>
      <c r="H199" s="36">
        <f>IFERROR(VLOOKUP(D199,'数据-省本级预算数'!D:H,4,0),"0")</f>
        <v>0</v>
      </c>
      <c r="I199" s="36"/>
      <c r="J199" s="36">
        <f>VLOOKUP(F199,'数据-省本级决算数'!$A:$B,2,0)</f>
        <v>713</v>
      </c>
      <c r="K199" s="175"/>
      <c r="L199" s="175"/>
      <c r="M199" s="175">
        <f t="shared" si="24"/>
        <v>0</v>
      </c>
      <c r="N199" s="132" t="str">
        <f t="shared" si="20"/>
        <v/>
      </c>
      <c r="O199" s="176" t="str">
        <f t="shared" si="21"/>
        <v>是</v>
      </c>
      <c r="P199" s="176" t="str">
        <f t="shared" si="25"/>
        <v>否</v>
      </c>
    </row>
    <row r="200" ht="18.95" customHeight="1" spans="1:16">
      <c r="A200" s="171" t="s">
        <v>135</v>
      </c>
      <c r="B200" s="172" t="s">
        <v>135</v>
      </c>
      <c r="C200" s="172" t="s">
        <v>449</v>
      </c>
      <c r="D200" s="173" t="s">
        <v>454</v>
      </c>
      <c r="E200" s="172" t="s">
        <v>147</v>
      </c>
      <c r="F200" s="42" t="s">
        <v>455</v>
      </c>
      <c r="G200" s="36">
        <v>3173</v>
      </c>
      <c r="H200" s="36">
        <f>IFERROR(VLOOKUP(D200,'数据-省本级预算数'!D:H,4,0),"0")</f>
        <v>1561</v>
      </c>
      <c r="I200" s="36"/>
      <c r="J200" s="36">
        <f>VLOOKUP(F200,'数据-省本级决算数'!$A:$B,2,0)</f>
        <v>3215</v>
      </c>
      <c r="K200" s="175">
        <f t="shared" si="22"/>
        <v>1.01</v>
      </c>
      <c r="L200" s="175">
        <f t="shared" si="23"/>
        <v>2.06</v>
      </c>
      <c r="M200" s="175">
        <f t="shared" si="24"/>
        <v>0</v>
      </c>
      <c r="N200" s="132">
        <f t="shared" si="20"/>
        <v>0.013</v>
      </c>
      <c r="O200" s="176" t="str">
        <f t="shared" si="21"/>
        <v>是</v>
      </c>
      <c r="P200" s="176" t="str">
        <f t="shared" si="25"/>
        <v>否</v>
      </c>
    </row>
    <row r="201" ht="18.95" customHeight="1" spans="1:16">
      <c r="A201" s="171" t="s">
        <v>135</v>
      </c>
      <c r="B201" s="172"/>
      <c r="C201" s="172" t="s">
        <v>449</v>
      </c>
      <c r="D201" s="173" t="s">
        <v>456</v>
      </c>
      <c r="E201" s="172" t="s">
        <v>147</v>
      </c>
      <c r="F201" s="42" t="s">
        <v>457</v>
      </c>
      <c r="G201" s="36">
        <v>0</v>
      </c>
      <c r="H201" s="36">
        <f>IFERROR(VLOOKUP(D201,'数据-省本级预算数'!D:H,4,0),"0")</f>
        <v>0</v>
      </c>
      <c r="I201" s="36"/>
      <c r="J201" s="36">
        <f>VLOOKUP(F201,'数据-省本级决算数'!$A:$B,2,0)</f>
        <v>0</v>
      </c>
      <c r="K201" s="175"/>
      <c r="L201" s="175"/>
      <c r="M201" s="175">
        <f t="shared" si="24"/>
        <v>0</v>
      </c>
      <c r="N201" s="132" t="str">
        <f t="shared" si="20"/>
        <v/>
      </c>
      <c r="O201" s="176" t="str">
        <f t="shared" si="21"/>
        <v>否</v>
      </c>
      <c r="P201" s="176" t="str">
        <f t="shared" si="25"/>
        <v>否</v>
      </c>
    </row>
    <row r="202" ht="18.95" customHeight="1" spans="1:16">
      <c r="A202" s="171" t="s">
        <v>135</v>
      </c>
      <c r="B202" s="465" t="s">
        <v>136</v>
      </c>
      <c r="C202" s="172"/>
      <c r="D202" s="173" t="s">
        <v>458</v>
      </c>
      <c r="E202" s="172"/>
      <c r="F202" s="42" t="s">
        <v>459</v>
      </c>
      <c r="G202" s="36">
        <f ca="1">SUMIF($C201:$C1423,$D202,$G201:$G1422)</f>
        <v>5072</v>
      </c>
      <c r="H202" s="36">
        <f ca="1">SUMIF($C201:$C1422,$D202,$H201:$H1421)</f>
        <v>4267</v>
      </c>
      <c r="I202" s="36">
        <f>IFERROR(VLOOKUP(F202,'数据-省本级调整数'!$A:$B,2,0),0)</f>
        <v>5154</v>
      </c>
      <c r="J202" s="36">
        <f>VLOOKUP(F202,'数据-省本级决算数'!$A:$B,2,0)</f>
        <v>4723</v>
      </c>
      <c r="K202" s="175">
        <f ca="1" t="shared" si="22"/>
        <v>0.93</v>
      </c>
      <c r="L202" s="175">
        <f ca="1" t="shared" si="23"/>
        <v>1.11</v>
      </c>
      <c r="M202" s="175">
        <f t="shared" si="24"/>
        <v>0.92</v>
      </c>
      <c r="N202" s="132">
        <f ca="1" t="shared" si="20"/>
        <v>-0.069</v>
      </c>
      <c r="O202" s="176" t="str">
        <f ca="1" t="shared" si="21"/>
        <v>是</v>
      </c>
      <c r="P202" s="176" t="str">
        <f t="shared" si="25"/>
        <v>是</v>
      </c>
    </row>
    <row r="203" ht="18.95" customHeight="1" spans="1:16">
      <c r="A203" s="171" t="s">
        <v>135</v>
      </c>
      <c r="B203" s="172" t="s">
        <v>135</v>
      </c>
      <c r="C203" s="172" t="s">
        <v>458</v>
      </c>
      <c r="D203" s="173" t="s">
        <v>460</v>
      </c>
      <c r="E203" s="172" t="s">
        <v>147</v>
      </c>
      <c r="F203" s="42" t="s">
        <v>141</v>
      </c>
      <c r="G203" s="36">
        <v>2882</v>
      </c>
      <c r="H203" s="36">
        <f>IFERROR(VLOOKUP(D203,'数据-省本级预算数'!D:H,4,0),"0")</f>
        <v>2710</v>
      </c>
      <c r="I203" s="36"/>
      <c r="J203" s="36">
        <f>VLOOKUP(F203,'数据-省本级决算数'!$A:$B,2,0)</f>
        <v>4776</v>
      </c>
      <c r="K203" s="175">
        <f t="shared" si="22"/>
        <v>1.66</v>
      </c>
      <c r="L203" s="175">
        <f t="shared" si="23"/>
        <v>1.76</v>
      </c>
      <c r="M203" s="175">
        <f t="shared" si="24"/>
        <v>0</v>
      </c>
      <c r="N203" s="132">
        <f t="shared" si="20"/>
        <v>0.657</v>
      </c>
      <c r="O203" s="176" t="str">
        <f t="shared" si="21"/>
        <v>是</v>
      </c>
      <c r="P203" s="176" t="str">
        <f t="shared" si="25"/>
        <v>否</v>
      </c>
    </row>
    <row r="204" ht="18.95" customHeight="1" spans="1:16">
      <c r="A204" s="171" t="s">
        <v>135</v>
      </c>
      <c r="B204" s="172" t="s">
        <v>135</v>
      </c>
      <c r="C204" s="172" t="s">
        <v>458</v>
      </c>
      <c r="D204" s="173" t="s">
        <v>461</v>
      </c>
      <c r="E204" s="172" t="s">
        <v>147</v>
      </c>
      <c r="F204" s="42" t="s">
        <v>143</v>
      </c>
      <c r="G204" s="36">
        <v>112</v>
      </c>
      <c r="H204" s="36">
        <f>IFERROR(VLOOKUP(D204,'数据-省本级预算数'!D:H,4,0),"0")</f>
        <v>0</v>
      </c>
      <c r="I204" s="36"/>
      <c r="J204" s="36">
        <f>VLOOKUP(F204,'数据-省本级决算数'!$A:$B,2,0)</f>
        <v>590</v>
      </c>
      <c r="K204" s="175">
        <f t="shared" si="22"/>
        <v>5.27</v>
      </c>
      <c r="L204" s="175"/>
      <c r="M204" s="175">
        <f t="shared" si="24"/>
        <v>0</v>
      </c>
      <c r="N204" s="132">
        <f t="shared" si="20"/>
        <v>4.268</v>
      </c>
      <c r="O204" s="176" t="str">
        <f t="shared" si="21"/>
        <v>是</v>
      </c>
      <c r="P204" s="176" t="str">
        <f t="shared" si="25"/>
        <v>否</v>
      </c>
    </row>
    <row r="205" ht="18.95" customHeight="1" spans="1:16">
      <c r="A205" s="171" t="s">
        <v>135</v>
      </c>
      <c r="B205" s="172" t="s">
        <v>135</v>
      </c>
      <c r="C205" s="172" t="s">
        <v>458</v>
      </c>
      <c r="D205" s="173" t="s">
        <v>462</v>
      </c>
      <c r="E205" s="172" t="s">
        <v>147</v>
      </c>
      <c r="F205" s="42" t="s">
        <v>145</v>
      </c>
      <c r="G205" s="36">
        <v>0</v>
      </c>
      <c r="H205" s="36">
        <f>IFERROR(VLOOKUP(D205,'数据-省本级预算数'!D:H,4,0),"0")</f>
        <v>0</v>
      </c>
      <c r="I205" s="36"/>
      <c r="J205" s="36">
        <f>VLOOKUP(F205,'数据-省本级决算数'!$A:$B,2,0)</f>
        <v>713</v>
      </c>
      <c r="K205" s="175"/>
      <c r="L205" s="175"/>
      <c r="M205" s="175">
        <f t="shared" si="24"/>
        <v>0</v>
      </c>
      <c r="N205" s="132" t="str">
        <f t="shared" si="20"/>
        <v/>
      </c>
      <c r="O205" s="176" t="str">
        <f t="shared" si="21"/>
        <v>是</v>
      </c>
      <c r="P205" s="176" t="str">
        <f t="shared" si="25"/>
        <v>否</v>
      </c>
    </row>
    <row r="206" ht="18.95" customHeight="1" spans="1:16">
      <c r="A206" s="171" t="s">
        <v>135</v>
      </c>
      <c r="B206" s="172" t="s">
        <v>135</v>
      </c>
      <c r="C206" s="172" t="s">
        <v>458</v>
      </c>
      <c r="D206" s="173" t="s">
        <v>463</v>
      </c>
      <c r="E206" s="172" t="s">
        <v>147</v>
      </c>
      <c r="F206" s="42" t="s">
        <v>173</v>
      </c>
      <c r="G206" s="36">
        <v>0</v>
      </c>
      <c r="H206" s="36">
        <f>IFERROR(VLOOKUP(D206,'数据-省本级预算数'!D:H,4,0),"0")</f>
        <v>0</v>
      </c>
      <c r="I206" s="36"/>
      <c r="J206" s="36">
        <f>VLOOKUP(F206,'数据-省本级决算数'!$A:$B,2,0)</f>
        <v>165</v>
      </c>
      <c r="K206" s="175"/>
      <c r="L206" s="175"/>
      <c r="M206" s="175">
        <f t="shared" si="24"/>
        <v>0</v>
      </c>
      <c r="N206" s="132" t="str">
        <f t="shared" si="20"/>
        <v/>
      </c>
      <c r="O206" s="176" t="str">
        <f t="shared" si="21"/>
        <v>是</v>
      </c>
      <c r="P206" s="176" t="str">
        <f t="shared" si="25"/>
        <v>否</v>
      </c>
    </row>
    <row r="207" ht="18.95" customHeight="1" spans="1:16">
      <c r="A207" s="171" t="s">
        <v>135</v>
      </c>
      <c r="B207" s="172" t="s">
        <v>135</v>
      </c>
      <c r="C207" s="172" t="s">
        <v>458</v>
      </c>
      <c r="D207" s="173" t="s">
        <v>464</v>
      </c>
      <c r="E207" s="172" t="s">
        <v>147</v>
      </c>
      <c r="F207" s="42" t="s">
        <v>160</v>
      </c>
      <c r="G207" s="36">
        <v>0</v>
      </c>
      <c r="H207" s="36">
        <f>IFERROR(VLOOKUP(D207,'数据-省本级预算数'!D:H,4,0),"0")</f>
        <v>0</v>
      </c>
      <c r="I207" s="36"/>
      <c r="J207" s="36">
        <f>VLOOKUP(F207,'数据-省本级决算数'!$A:$B,2,0)</f>
        <v>103</v>
      </c>
      <c r="K207" s="175"/>
      <c r="L207" s="175"/>
      <c r="M207" s="175">
        <f t="shared" si="24"/>
        <v>0</v>
      </c>
      <c r="N207" s="132" t="str">
        <f t="shared" si="20"/>
        <v/>
      </c>
      <c r="O207" s="176" t="str">
        <f t="shared" si="21"/>
        <v>是</v>
      </c>
      <c r="P207" s="176" t="str">
        <f t="shared" si="25"/>
        <v>否</v>
      </c>
    </row>
    <row r="208" ht="18.95" customHeight="1" spans="1:16">
      <c r="A208" s="171" t="s">
        <v>135</v>
      </c>
      <c r="B208" s="172"/>
      <c r="C208" s="172" t="s">
        <v>458</v>
      </c>
      <c r="D208" s="173" t="s">
        <v>465</v>
      </c>
      <c r="E208" s="172" t="s">
        <v>147</v>
      </c>
      <c r="F208" s="42" t="s">
        <v>466</v>
      </c>
      <c r="G208" s="36">
        <v>2078</v>
      </c>
      <c r="H208" s="36">
        <f>IFERROR(VLOOKUP(D208,'数据-省本级预算数'!D:H,4,0),"0")</f>
        <v>1557</v>
      </c>
      <c r="I208" s="36"/>
      <c r="J208" s="36">
        <f>VLOOKUP(F208,'数据-省本级决算数'!$A:$B,2,0)</f>
        <v>1719</v>
      </c>
      <c r="K208" s="175">
        <f t="shared" si="22"/>
        <v>0.83</v>
      </c>
      <c r="L208" s="175">
        <f t="shared" si="23"/>
        <v>1.1</v>
      </c>
      <c r="M208" s="175">
        <f t="shared" si="24"/>
        <v>0</v>
      </c>
      <c r="N208" s="132">
        <f t="shared" si="20"/>
        <v>-0.173</v>
      </c>
      <c r="O208" s="176" t="str">
        <f t="shared" si="21"/>
        <v>是</v>
      </c>
      <c r="P208" s="176" t="str">
        <f t="shared" si="25"/>
        <v>否</v>
      </c>
    </row>
    <row r="209" ht="18.95" customHeight="1" spans="1:16">
      <c r="A209" s="171" t="s">
        <v>135</v>
      </c>
      <c r="B209" s="465" t="s">
        <v>136</v>
      </c>
      <c r="C209" s="172"/>
      <c r="D209" s="173" t="s">
        <v>467</v>
      </c>
      <c r="E209" s="172"/>
      <c r="F209" s="42" t="s">
        <v>468</v>
      </c>
      <c r="G209" s="36">
        <f ca="1">SUMIF($C208:$C1430,$D209,$G208:$G1429)</f>
        <v>9374</v>
      </c>
      <c r="H209" s="36">
        <f ca="1">SUMIF($C208:$C1429,$D209,$H208:$H1428)</f>
        <v>11870</v>
      </c>
      <c r="I209" s="36">
        <f>IFERROR(VLOOKUP(F209,'数据-省本级调整数'!$A:$B,2,0),0)</f>
        <v>9921</v>
      </c>
      <c r="J209" s="36">
        <f>VLOOKUP(F209,'数据-省本级决算数'!$A:$B,2,0)</f>
        <v>9450</v>
      </c>
      <c r="K209" s="175">
        <f ca="1" t="shared" si="22"/>
        <v>1.01</v>
      </c>
      <c r="L209" s="175">
        <f ca="1" t="shared" si="23"/>
        <v>0.8</v>
      </c>
      <c r="M209" s="175">
        <f t="shared" si="24"/>
        <v>0.95</v>
      </c>
      <c r="N209" s="132">
        <f ca="1" t="shared" si="20"/>
        <v>0.008</v>
      </c>
      <c r="O209" s="176" t="str">
        <f ca="1" t="shared" si="21"/>
        <v>是</v>
      </c>
      <c r="P209" s="176" t="str">
        <f t="shared" si="25"/>
        <v>是</v>
      </c>
    </row>
    <row r="210" ht="18.95" customHeight="1" spans="1:16">
      <c r="A210" s="171" t="s">
        <v>135</v>
      </c>
      <c r="B210" s="172" t="s">
        <v>135</v>
      </c>
      <c r="C210" s="172" t="s">
        <v>467</v>
      </c>
      <c r="D210" s="173" t="s">
        <v>469</v>
      </c>
      <c r="E210" s="172" t="s">
        <v>147</v>
      </c>
      <c r="F210" s="42" t="s">
        <v>141</v>
      </c>
      <c r="G210" s="36">
        <v>2150</v>
      </c>
      <c r="H210" s="36">
        <f>IFERROR(VLOOKUP(D210,'数据-省本级预算数'!D:H,4,0),"0")</f>
        <v>2077</v>
      </c>
      <c r="I210" s="36"/>
      <c r="J210" s="36">
        <f>VLOOKUP(F210,'数据-省本级决算数'!$A:$B,2,0)</f>
        <v>4776</v>
      </c>
      <c r="K210" s="175">
        <f t="shared" si="22"/>
        <v>2.22</v>
      </c>
      <c r="L210" s="175">
        <f t="shared" si="23"/>
        <v>2.3</v>
      </c>
      <c r="M210" s="175">
        <f t="shared" si="24"/>
        <v>0</v>
      </c>
      <c r="N210" s="132">
        <f t="shared" si="20"/>
        <v>1.221</v>
      </c>
      <c r="O210" s="176" t="str">
        <f t="shared" si="21"/>
        <v>是</v>
      </c>
      <c r="P210" s="176" t="str">
        <f t="shared" si="25"/>
        <v>否</v>
      </c>
    </row>
    <row r="211" ht="18.95" customHeight="1" spans="1:16">
      <c r="A211" s="171" t="s">
        <v>135</v>
      </c>
      <c r="B211" s="172" t="s">
        <v>135</v>
      </c>
      <c r="C211" s="172" t="s">
        <v>467</v>
      </c>
      <c r="D211" s="173" t="s">
        <v>470</v>
      </c>
      <c r="E211" s="172" t="s">
        <v>147</v>
      </c>
      <c r="F211" s="42" t="s">
        <v>143</v>
      </c>
      <c r="G211" s="36">
        <v>210</v>
      </c>
      <c r="H211" s="36">
        <f>IFERROR(VLOOKUP(D211,'数据-省本级预算数'!D:H,4,0),"0")</f>
        <v>202</v>
      </c>
      <c r="I211" s="36"/>
      <c r="J211" s="36">
        <f>VLOOKUP(F211,'数据-省本级决算数'!$A:$B,2,0)</f>
        <v>590</v>
      </c>
      <c r="K211" s="175">
        <f t="shared" si="22"/>
        <v>2.81</v>
      </c>
      <c r="L211" s="175">
        <f t="shared" si="23"/>
        <v>2.92</v>
      </c>
      <c r="M211" s="175">
        <f t="shared" si="24"/>
        <v>0</v>
      </c>
      <c r="N211" s="132">
        <f t="shared" si="20"/>
        <v>1.81</v>
      </c>
      <c r="O211" s="176" t="str">
        <f t="shared" si="21"/>
        <v>是</v>
      </c>
      <c r="P211" s="176" t="str">
        <f t="shared" si="25"/>
        <v>否</v>
      </c>
    </row>
    <row r="212" ht="18.95" customHeight="1" spans="1:16">
      <c r="A212" s="171" t="s">
        <v>135</v>
      </c>
      <c r="B212" s="172" t="s">
        <v>135</v>
      </c>
      <c r="C212" s="172" t="s">
        <v>467</v>
      </c>
      <c r="D212" s="173" t="s">
        <v>471</v>
      </c>
      <c r="E212" s="172" t="s">
        <v>147</v>
      </c>
      <c r="F212" s="42" t="s">
        <v>145</v>
      </c>
      <c r="G212" s="36">
        <v>18</v>
      </c>
      <c r="H212" s="36">
        <f>IFERROR(VLOOKUP(D212,'数据-省本级预算数'!D:H,4,0),"0")</f>
        <v>0</v>
      </c>
      <c r="I212" s="36"/>
      <c r="J212" s="36">
        <f>VLOOKUP(F212,'数据-省本级决算数'!$A:$B,2,0)</f>
        <v>713</v>
      </c>
      <c r="K212" s="175">
        <f t="shared" si="22"/>
        <v>39.61</v>
      </c>
      <c r="L212" s="175"/>
      <c r="M212" s="175">
        <f t="shared" si="24"/>
        <v>0</v>
      </c>
      <c r="N212" s="132">
        <f t="shared" si="20"/>
        <v>38.611</v>
      </c>
      <c r="O212" s="176" t="str">
        <f t="shared" si="21"/>
        <v>是</v>
      </c>
      <c r="P212" s="176" t="str">
        <f t="shared" si="25"/>
        <v>否</v>
      </c>
    </row>
    <row r="213" ht="18.95" customHeight="1" spans="1:16">
      <c r="A213" s="171" t="s">
        <v>135</v>
      </c>
      <c r="B213" s="172" t="s">
        <v>135</v>
      </c>
      <c r="C213" s="172" t="s">
        <v>467</v>
      </c>
      <c r="D213" s="173" t="s">
        <v>472</v>
      </c>
      <c r="E213" s="172" t="s">
        <v>147</v>
      </c>
      <c r="F213" s="42" t="s">
        <v>473</v>
      </c>
      <c r="G213" s="36">
        <v>20</v>
      </c>
      <c r="H213" s="36">
        <f>IFERROR(VLOOKUP(D213,'数据-省本级预算数'!D:H,4,0),"0")</f>
        <v>0</v>
      </c>
      <c r="I213" s="36"/>
      <c r="J213" s="36">
        <f>VLOOKUP(F213,'数据-省本级决算数'!$A:$B,2,0)</f>
        <v>0</v>
      </c>
      <c r="K213" s="175">
        <f t="shared" si="22"/>
        <v>0</v>
      </c>
      <c r="L213" s="175"/>
      <c r="M213" s="175">
        <f t="shared" si="24"/>
        <v>0</v>
      </c>
      <c r="N213" s="132">
        <f t="shared" si="20"/>
        <v>-1</v>
      </c>
      <c r="O213" s="176" t="str">
        <f t="shared" si="21"/>
        <v>是</v>
      </c>
      <c r="P213" s="176" t="str">
        <f t="shared" si="25"/>
        <v>否</v>
      </c>
    </row>
    <row r="214" ht="18.95" customHeight="1" spans="1:16">
      <c r="A214" s="171" t="s">
        <v>135</v>
      </c>
      <c r="B214" s="172" t="s">
        <v>135</v>
      </c>
      <c r="C214" s="172" t="s">
        <v>467</v>
      </c>
      <c r="D214" s="173" t="s">
        <v>474</v>
      </c>
      <c r="E214" s="172" t="s">
        <v>147</v>
      </c>
      <c r="F214" s="42" t="s">
        <v>475</v>
      </c>
      <c r="G214" s="36">
        <v>0</v>
      </c>
      <c r="H214" s="36">
        <f>IFERROR(VLOOKUP(D214,'数据-省本级预算数'!D:H,4,0),"0")</f>
        <v>0</v>
      </c>
      <c r="I214" s="36"/>
      <c r="J214" s="36">
        <f>VLOOKUP(F214,'数据-省本级决算数'!$A:$B,2,0)</f>
        <v>0</v>
      </c>
      <c r="K214" s="175"/>
      <c r="L214" s="175"/>
      <c r="M214" s="175">
        <f t="shared" si="24"/>
        <v>0</v>
      </c>
      <c r="N214" s="132" t="str">
        <f t="shared" si="20"/>
        <v/>
      </c>
      <c r="O214" s="176" t="str">
        <f t="shared" si="21"/>
        <v>否</v>
      </c>
      <c r="P214" s="176" t="str">
        <f t="shared" si="25"/>
        <v>否</v>
      </c>
    </row>
    <row r="215" ht="18.95" customHeight="1" spans="1:16">
      <c r="A215" s="171" t="s">
        <v>135</v>
      </c>
      <c r="B215" s="172" t="s">
        <v>135</v>
      </c>
      <c r="C215" s="172" t="s">
        <v>467</v>
      </c>
      <c r="D215" s="173" t="s">
        <v>476</v>
      </c>
      <c r="E215" s="172" t="s">
        <v>147</v>
      </c>
      <c r="F215" s="42" t="s">
        <v>160</v>
      </c>
      <c r="G215" s="36">
        <v>167</v>
      </c>
      <c r="H215" s="36">
        <f>IFERROR(VLOOKUP(D215,'数据-省本级预算数'!D:H,4,0),"0")</f>
        <v>129</v>
      </c>
      <c r="I215" s="36"/>
      <c r="J215" s="36">
        <f>VLOOKUP(F215,'数据-省本级决算数'!$A:$B,2,0)</f>
        <v>103</v>
      </c>
      <c r="K215" s="175">
        <f t="shared" si="22"/>
        <v>0.62</v>
      </c>
      <c r="L215" s="175">
        <f t="shared" si="23"/>
        <v>0.8</v>
      </c>
      <c r="M215" s="175">
        <f t="shared" si="24"/>
        <v>0</v>
      </c>
      <c r="N215" s="132">
        <f t="shared" si="20"/>
        <v>-0.383</v>
      </c>
      <c r="O215" s="176" t="str">
        <f t="shared" si="21"/>
        <v>是</v>
      </c>
      <c r="P215" s="176" t="str">
        <f t="shared" si="25"/>
        <v>否</v>
      </c>
    </row>
    <row r="216" ht="18.95" customHeight="1" spans="1:16">
      <c r="A216" s="171" t="s">
        <v>135</v>
      </c>
      <c r="B216" s="172"/>
      <c r="C216" s="172" t="s">
        <v>467</v>
      </c>
      <c r="D216" s="173" t="s">
        <v>477</v>
      </c>
      <c r="E216" s="172" t="s">
        <v>147</v>
      </c>
      <c r="F216" s="42" t="s">
        <v>478</v>
      </c>
      <c r="G216" s="36">
        <v>6809</v>
      </c>
      <c r="H216" s="36">
        <f>IFERROR(VLOOKUP(D216,'数据-省本级预算数'!D:H,4,0),"0")</f>
        <v>9462</v>
      </c>
      <c r="I216" s="36"/>
      <c r="J216" s="36">
        <f>VLOOKUP(F216,'数据-省本级决算数'!$A:$B,2,0)</f>
        <v>6578</v>
      </c>
      <c r="K216" s="175">
        <f t="shared" si="22"/>
        <v>0.97</v>
      </c>
      <c r="L216" s="175">
        <f t="shared" si="23"/>
        <v>0.7</v>
      </c>
      <c r="M216" s="175">
        <f t="shared" si="24"/>
        <v>0</v>
      </c>
      <c r="N216" s="132">
        <f t="shared" si="20"/>
        <v>-0.034</v>
      </c>
      <c r="O216" s="176" t="str">
        <f t="shared" si="21"/>
        <v>是</v>
      </c>
      <c r="P216" s="176" t="str">
        <f t="shared" si="25"/>
        <v>否</v>
      </c>
    </row>
    <row r="217" ht="18.95" customHeight="1" spans="1:16">
      <c r="A217" s="171" t="s">
        <v>135</v>
      </c>
      <c r="B217" s="465" t="s">
        <v>136</v>
      </c>
      <c r="C217" s="172"/>
      <c r="D217" s="173" t="s">
        <v>479</v>
      </c>
      <c r="E217" s="172"/>
      <c r="F217" s="42" t="s">
        <v>480</v>
      </c>
      <c r="G217" s="36">
        <f ca="1">SUMIF($C216:$C1438,$D217,$G216:$G1437)</f>
        <v>19892</v>
      </c>
      <c r="H217" s="36">
        <f ca="1">SUMIF($C216:$C1437,$D217,$H216:$H1436)</f>
        <v>12509</v>
      </c>
      <c r="I217" s="36">
        <f>IFERROR(VLOOKUP(F217,'数据-省本级调整数'!$A:$B,2,0),0)</f>
        <v>18705</v>
      </c>
      <c r="J217" s="36">
        <f>VLOOKUP(F217,'数据-省本级决算数'!$A:$B,2,0)</f>
        <v>18128</v>
      </c>
      <c r="K217" s="175">
        <f ca="1" t="shared" si="22"/>
        <v>0.91</v>
      </c>
      <c r="L217" s="175">
        <f ca="1" t="shared" si="23"/>
        <v>1.45</v>
      </c>
      <c r="M217" s="175">
        <f t="shared" si="24"/>
        <v>0.97</v>
      </c>
      <c r="N217" s="132">
        <f ca="1" t="shared" si="20"/>
        <v>-0.089</v>
      </c>
      <c r="O217" s="176" t="str">
        <f ca="1" t="shared" si="21"/>
        <v>是</v>
      </c>
      <c r="P217" s="176" t="str">
        <f t="shared" si="25"/>
        <v>是</v>
      </c>
    </row>
    <row r="218" ht="18.95" customHeight="1" spans="1:16">
      <c r="A218" s="171" t="s">
        <v>135</v>
      </c>
      <c r="B218" s="172" t="s">
        <v>135</v>
      </c>
      <c r="C218" s="172" t="s">
        <v>479</v>
      </c>
      <c r="D218" s="173" t="s">
        <v>481</v>
      </c>
      <c r="E218" s="172" t="s">
        <v>147</v>
      </c>
      <c r="F218" s="42" t="s">
        <v>141</v>
      </c>
      <c r="G218" s="36">
        <v>6923</v>
      </c>
      <c r="H218" s="36">
        <f>IFERROR(VLOOKUP(D218,'数据-省本级预算数'!D:H,4,0),"0")</f>
        <v>6706</v>
      </c>
      <c r="I218" s="36"/>
      <c r="J218" s="36">
        <f>VLOOKUP(F218,'数据-省本级决算数'!$A:$B,2,0)</f>
        <v>4776</v>
      </c>
      <c r="K218" s="175">
        <f t="shared" si="22"/>
        <v>0.69</v>
      </c>
      <c r="L218" s="175">
        <f t="shared" si="23"/>
        <v>0.71</v>
      </c>
      <c r="M218" s="175">
        <f t="shared" si="24"/>
        <v>0</v>
      </c>
      <c r="N218" s="132">
        <f t="shared" si="20"/>
        <v>-0.31</v>
      </c>
      <c r="O218" s="176" t="str">
        <f t="shared" si="21"/>
        <v>是</v>
      </c>
      <c r="P218" s="176" t="str">
        <f t="shared" si="25"/>
        <v>否</v>
      </c>
    </row>
    <row r="219" ht="18.95" customHeight="1" spans="1:16">
      <c r="A219" s="171" t="s">
        <v>135</v>
      </c>
      <c r="B219" s="172" t="s">
        <v>135</v>
      </c>
      <c r="C219" s="172" t="s">
        <v>479</v>
      </c>
      <c r="D219" s="173" t="s">
        <v>482</v>
      </c>
      <c r="E219" s="172" t="s">
        <v>147</v>
      </c>
      <c r="F219" s="42" t="s">
        <v>143</v>
      </c>
      <c r="G219" s="36">
        <v>3687</v>
      </c>
      <c r="H219" s="36">
        <f>IFERROR(VLOOKUP(D219,'数据-省本级预算数'!D:H,4,0),"0")</f>
        <v>28</v>
      </c>
      <c r="I219" s="36"/>
      <c r="J219" s="36">
        <f>VLOOKUP(F219,'数据-省本级决算数'!$A:$B,2,0)</f>
        <v>590</v>
      </c>
      <c r="K219" s="175">
        <f t="shared" si="22"/>
        <v>0.16</v>
      </c>
      <c r="L219" s="175">
        <f t="shared" si="23"/>
        <v>21.07</v>
      </c>
      <c r="M219" s="175">
        <f t="shared" si="24"/>
        <v>0</v>
      </c>
      <c r="N219" s="132">
        <f t="shared" si="20"/>
        <v>-0.84</v>
      </c>
      <c r="O219" s="176" t="str">
        <f t="shared" si="21"/>
        <v>是</v>
      </c>
      <c r="P219" s="176" t="str">
        <f t="shared" si="25"/>
        <v>否</v>
      </c>
    </row>
    <row r="220" ht="18.95" customHeight="1" spans="1:16">
      <c r="A220" s="171" t="s">
        <v>135</v>
      </c>
      <c r="B220" s="172" t="s">
        <v>135</v>
      </c>
      <c r="C220" s="172" t="s">
        <v>479</v>
      </c>
      <c r="D220" s="173" t="s">
        <v>483</v>
      </c>
      <c r="E220" s="172" t="s">
        <v>147</v>
      </c>
      <c r="F220" s="42" t="s">
        <v>145</v>
      </c>
      <c r="G220" s="36">
        <v>211</v>
      </c>
      <c r="H220" s="36">
        <f>IFERROR(VLOOKUP(D220,'数据-省本级预算数'!D:H,4,0),"0")</f>
        <v>161</v>
      </c>
      <c r="I220" s="36"/>
      <c r="J220" s="36">
        <f>VLOOKUP(F220,'数据-省本级决算数'!$A:$B,2,0)</f>
        <v>713</v>
      </c>
      <c r="K220" s="175">
        <f t="shared" si="22"/>
        <v>3.38</v>
      </c>
      <c r="L220" s="175">
        <f t="shared" si="23"/>
        <v>4.43</v>
      </c>
      <c r="M220" s="175">
        <f t="shared" si="24"/>
        <v>0</v>
      </c>
      <c r="N220" s="132">
        <f t="shared" si="20"/>
        <v>2.379</v>
      </c>
      <c r="O220" s="176" t="str">
        <f t="shared" si="21"/>
        <v>是</v>
      </c>
      <c r="P220" s="176" t="str">
        <f t="shared" si="25"/>
        <v>否</v>
      </c>
    </row>
    <row r="221" ht="18.95" customHeight="1" spans="1:16">
      <c r="A221" s="171" t="s">
        <v>135</v>
      </c>
      <c r="B221" s="172" t="s">
        <v>135</v>
      </c>
      <c r="C221" s="172" t="s">
        <v>479</v>
      </c>
      <c r="D221" s="173" t="s">
        <v>484</v>
      </c>
      <c r="E221" s="172" t="s">
        <v>147</v>
      </c>
      <c r="F221" s="42" t="s">
        <v>485</v>
      </c>
      <c r="G221" s="36">
        <v>1149</v>
      </c>
      <c r="H221" s="36">
        <f>IFERROR(VLOOKUP(D221,'数据-省本级预算数'!D:H,4,0),"0")</f>
        <v>818</v>
      </c>
      <c r="I221" s="36"/>
      <c r="J221" s="36">
        <f>VLOOKUP(F221,'数据-省本级决算数'!$A:$B,2,0)</f>
        <v>818</v>
      </c>
      <c r="K221" s="175">
        <f t="shared" si="22"/>
        <v>0.71</v>
      </c>
      <c r="L221" s="175">
        <f t="shared" si="23"/>
        <v>1</v>
      </c>
      <c r="M221" s="175">
        <f t="shared" si="24"/>
        <v>0</v>
      </c>
      <c r="N221" s="132">
        <f t="shared" si="20"/>
        <v>-0.288</v>
      </c>
      <c r="O221" s="176" t="str">
        <f t="shared" si="21"/>
        <v>是</v>
      </c>
      <c r="P221" s="176" t="str">
        <f t="shared" si="25"/>
        <v>否</v>
      </c>
    </row>
    <row r="222" ht="18.95" customHeight="1" spans="1:16">
      <c r="A222" s="171" t="s">
        <v>135</v>
      </c>
      <c r="B222" s="172" t="s">
        <v>135</v>
      </c>
      <c r="C222" s="172" t="s">
        <v>479</v>
      </c>
      <c r="D222" s="173" t="s">
        <v>486</v>
      </c>
      <c r="E222" s="172" t="s">
        <v>147</v>
      </c>
      <c r="F222" s="42" t="s">
        <v>160</v>
      </c>
      <c r="G222" s="36">
        <v>792</v>
      </c>
      <c r="H222" s="36">
        <f>IFERROR(VLOOKUP(D222,'数据-省本级预算数'!D:H,4,0),"0")</f>
        <v>498</v>
      </c>
      <c r="I222" s="36"/>
      <c r="J222" s="36">
        <f>VLOOKUP(F222,'数据-省本级决算数'!$A:$B,2,0)</f>
        <v>103</v>
      </c>
      <c r="K222" s="175">
        <f t="shared" si="22"/>
        <v>0.13</v>
      </c>
      <c r="L222" s="175">
        <f t="shared" si="23"/>
        <v>0.21</v>
      </c>
      <c r="M222" s="175">
        <f t="shared" si="24"/>
        <v>0</v>
      </c>
      <c r="N222" s="132">
        <f t="shared" si="20"/>
        <v>-0.87</v>
      </c>
      <c r="O222" s="176" t="str">
        <f t="shared" si="21"/>
        <v>是</v>
      </c>
      <c r="P222" s="176" t="str">
        <f t="shared" si="25"/>
        <v>否</v>
      </c>
    </row>
    <row r="223" ht="18.95" customHeight="1" spans="1:16">
      <c r="A223" s="171" t="s">
        <v>135</v>
      </c>
      <c r="B223" s="172"/>
      <c r="C223" s="172" t="s">
        <v>479</v>
      </c>
      <c r="D223" s="173" t="s">
        <v>487</v>
      </c>
      <c r="E223" s="172" t="s">
        <v>147</v>
      </c>
      <c r="F223" s="42" t="s">
        <v>488</v>
      </c>
      <c r="G223" s="36">
        <v>7130</v>
      </c>
      <c r="H223" s="36">
        <f>IFERROR(VLOOKUP(D223,'数据-省本级预算数'!D:H,4,0),"0")</f>
        <v>4298</v>
      </c>
      <c r="I223" s="36"/>
      <c r="J223" s="36">
        <f>VLOOKUP(F223,'数据-省本级决算数'!$A:$B,2,0)</f>
        <v>8309</v>
      </c>
      <c r="K223" s="175">
        <f t="shared" si="22"/>
        <v>1.17</v>
      </c>
      <c r="L223" s="175">
        <f t="shared" si="23"/>
        <v>1.93</v>
      </c>
      <c r="M223" s="175">
        <f t="shared" si="24"/>
        <v>0</v>
      </c>
      <c r="N223" s="132">
        <f t="shared" si="20"/>
        <v>0.165</v>
      </c>
      <c r="O223" s="176" t="str">
        <f t="shared" si="21"/>
        <v>是</v>
      </c>
      <c r="P223" s="176" t="str">
        <f t="shared" si="25"/>
        <v>否</v>
      </c>
    </row>
    <row r="224" ht="18.95" customHeight="1" spans="1:16">
      <c r="A224" s="171" t="s">
        <v>135</v>
      </c>
      <c r="B224" s="465" t="s">
        <v>136</v>
      </c>
      <c r="C224" s="172"/>
      <c r="D224" s="173" t="s">
        <v>489</v>
      </c>
      <c r="E224" s="172"/>
      <c r="F224" s="42" t="s">
        <v>490</v>
      </c>
      <c r="G224" s="36">
        <f ca="1">SUMIF($C223:$C1445,$D224,$G223:$G1444)</f>
        <v>7656</v>
      </c>
      <c r="H224" s="36">
        <f ca="1">SUMIF($C223:$C1444,$D224,$H223:$H1443)</f>
        <v>7131</v>
      </c>
      <c r="I224" s="36">
        <f>IFERROR(VLOOKUP(F224,'数据-省本级调整数'!$A:$B,2,0),0)</f>
        <v>7028</v>
      </c>
      <c r="J224" s="36">
        <f>VLOOKUP(F224,'数据-省本级决算数'!$A:$B,2,0)</f>
        <v>6673</v>
      </c>
      <c r="K224" s="175">
        <f ca="1" t="shared" si="22"/>
        <v>0.87</v>
      </c>
      <c r="L224" s="175">
        <f ca="1" t="shared" si="23"/>
        <v>0.94</v>
      </c>
      <c r="M224" s="175">
        <f t="shared" si="24"/>
        <v>0.95</v>
      </c>
      <c r="N224" s="132">
        <f ca="1" t="shared" si="20"/>
        <v>-0.128</v>
      </c>
      <c r="O224" s="176" t="str">
        <f ca="1" t="shared" si="21"/>
        <v>是</v>
      </c>
      <c r="P224" s="176" t="str">
        <f t="shared" si="25"/>
        <v>是</v>
      </c>
    </row>
    <row r="225" ht="18.95" customHeight="1" spans="1:16">
      <c r="A225" s="171" t="s">
        <v>135</v>
      </c>
      <c r="B225" s="172" t="s">
        <v>135</v>
      </c>
      <c r="C225" s="172" t="s">
        <v>489</v>
      </c>
      <c r="D225" s="173" t="s">
        <v>491</v>
      </c>
      <c r="E225" s="172" t="s">
        <v>147</v>
      </c>
      <c r="F225" s="42" t="s">
        <v>141</v>
      </c>
      <c r="G225" s="36">
        <v>1693</v>
      </c>
      <c r="H225" s="36">
        <f>IFERROR(VLOOKUP(D225,'数据-省本级预算数'!D:H,4,0),"0")</f>
        <v>1871</v>
      </c>
      <c r="I225" s="36"/>
      <c r="J225" s="36">
        <f>VLOOKUP(F225,'数据-省本级决算数'!$A:$B,2,0)</f>
        <v>4776</v>
      </c>
      <c r="K225" s="175">
        <f t="shared" si="22"/>
        <v>2.82</v>
      </c>
      <c r="L225" s="175">
        <f t="shared" si="23"/>
        <v>2.55</v>
      </c>
      <c r="M225" s="175">
        <f t="shared" si="24"/>
        <v>0</v>
      </c>
      <c r="N225" s="132">
        <f t="shared" si="20"/>
        <v>1.821</v>
      </c>
      <c r="O225" s="176" t="str">
        <f t="shared" si="21"/>
        <v>是</v>
      </c>
      <c r="P225" s="176" t="str">
        <f t="shared" si="25"/>
        <v>否</v>
      </c>
    </row>
    <row r="226" ht="18.95" customHeight="1" spans="1:16">
      <c r="A226" s="171" t="s">
        <v>135</v>
      </c>
      <c r="B226" s="172" t="s">
        <v>135</v>
      </c>
      <c r="C226" s="172" t="s">
        <v>489</v>
      </c>
      <c r="D226" s="173" t="s">
        <v>492</v>
      </c>
      <c r="E226" s="172" t="s">
        <v>147</v>
      </c>
      <c r="F226" s="42" t="s">
        <v>143</v>
      </c>
      <c r="G226" s="36">
        <v>0</v>
      </c>
      <c r="H226" s="36">
        <f>IFERROR(VLOOKUP(D226,'数据-省本级预算数'!D:H,4,0),"0")</f>
        <v>0</v>
      </c>
      <c r="I226" s="36"/>
      <c r="J226" s="36">
        <f>VLOOKUP(F226,'数据-省本级决算数'!$A:$B,2,0)</f>
        <v>590</v>
      </c>
      <c r="K226" s="175"/>
      <c r="L226" s="175"/>
      <c r="M226" s="175">
        <f t="shared" si="24"/>
        <v>0</v>
      </c>
      <c r="N226" s="132" t="str">
        <f t="shared" si="20"/>
        <v/>
      </c>
      <c r="O226" s="176" t="str">
        <f t="shared" si="21"/>
        <v>是</v>
      </c>
      <c r="P226" s="176" t="str">
        <f t="shared" si="25"/>
        <v>否</v>
      </c>
    </row>
    <row r="227" ht="18.95" customHeight="1" spans="1:16">
      <c r="A227" s="171" t="s">
        <v>135</v>
      </c>
      <c r="B227" s="172" t="s">
        <v>135</v>
      </c>
      <c r="C227" s="172" t="s">
        <v>489</v>
      </c>
      <c r="D227" s="173" t="s">
        <v>493</v>
      </c>
      <c r="E227" s="172" t="s">
        <v>147</v>
      </c>
      <c r="F227" s="42" t="s">
        <v>145</v>
      </c>
      <c r="G227" s="36">
        <v>0</v>
      </c>
      <c r="H227" s="36">
        <f>IFERROR(VLOOKUP(D227,'数据-省本级预算数'!D:H,4,0),"0")</f>
        <v>0</v>
      </c>
      <c r="I227" s="36"/>
      <c r="J227" s="36">
        <f>VLOOKUP(F227,'数据-省本级决算数'!$A:$B,2,0)</f>
        <v>713</v>
      </c>
      <c r="K227" s="175"/>
      <c r="L227" s="175"/>
      <c r="M227" s="175">
        <f t="shared" si="24"/>
        <v>0</v>
      </c>
      <c r="N227" s="132" t="str">
        <f t="shared" si="20"/>
        <v/>
      </c>
      <c r="O227" s="176" t="str">
        <f t="shared" si="21"/>
        <v>是</v>
      </c>
      <c r="P227" s="176" t="str">
        <f t="shared" si="25"/>
        <v>否</v>
      </c>
    </row>
    <row r="228" ht="18.95" customHeight="1" spans="1:16">
      <c r="A228" s="171" t="s">
        <v>135</v>
      </c>
      <c r="B228" s="172" t="s">
        <v>135</v>
      </c>
      <c r="C228" s="172" t="s">
        <v>489</v>
      </c>
      <c r="D228" s="173" t="s">
        <v>494</v>
      </c>
      <c r="E228" s="172" t="s">
        <v>147</v>
      </c>
      <c r="F228" s="42" t="s">
        <v>160</v>
      </c>
      <c r="G228" s="36">
        <v>54</v>
      </c>
      <c r="H228" s="36">
        <f>IFERROR(VLOOKUP(D228,'数据-省本级预算数'!D:H,4,0),"0")</f>
        <v>0</v>
      </c>
      <c r="I228" s="36"/>
      <c r="J228" s="36">
        <f>VLOOKUP(F228,'数据-省本级决算数'!$A:$B,2,0)</f>
        <v>103</v>
      </c>
      <c r="K228" s="175">
        <f t="shared" si="22"/>
        <v>1.91</v>
      </c>
      <c r="L228" s="175"/>
      <c r="M228" s="175">
        <f t="shared" si="24"/>
        <v>0</v>
      </c>
      <c r="N228" s="132">
        <f t="shared" si="20"/>
        <v>0.907</v>
      </c>
      <c r="O228" s="176" t="str">
        <f t="shared" si="21"/>
        <v>是</v>
      </c>
      <c r="P228" s="176" t="str">
        <f t="shared" si="25"/>
        <v>否</v>
      </c>
    </row>
    <row r="229" ht="18.95" customHeight="1" spans="1:16">
      <c r="A229" s="171" t="s">
        <v>135</v>
      </c>
      <c r="B229" s="172"/>
      <c r="C229" s="172" t="s">
        <v>489</v>
      </c>
      <c r="D229" s="173" t="s">
        <v>495</v>
      </c>
      <c r="E229" s="172" t="s">
        <v>147</v>
      </c>
      <c r="F229" s="42" t="s">
        <v>496</v>
      </c>
      <c r="G229" s="36">
        <v>5909</v>
      </c>
      <c r="H229" s="36">
        <f>IFERROR(VLOOKUP(D229,'数据-省本级预算数'!D:H,4,0),"0")</f>
        <v>5260</v>
      </c>
      <c r="I229" s="36"/>
      <c r="J229" s="36">
        <f>VLOOKUP(F229,'数据-省本级决算数'!$A:$B,2,0)</f>
        <v>4357</v>
      </c>
      <c r="K229" s="175">
        <f t="shared" si="22"/>
        <v>0.74</v>
      </c>
      <c r="L229" s="175">
        <f t="shared" si="23"/>
        <v>0.83</v>
      </c>
      <c r="M229" s="175">
        <f t="shared" si="24"/>
        <v>0</v>
      </c>
      <c r="N229" s="132">
        <f t="shared" si="20"/>
        <v>-0.263</v>
      </c>
      <c r="O229" s="176" t="str">
        <f t="shared" si="21"/>
        <v>是</v>
      </c>
      <c r="P229" s="176" t="str">
        <f t="shared" si="25"/>
        <v>否</v>
      </c>
    </row>
    <row r="230" ht="18.95" customHeight="1" spans="1:16">
      <c r="A230" s="171" t="s">
        <v>135</v>
      </c>
      <c r="B230" s="465" t="s">
        <v>136</v>
      </c>
      <c r="C230" s="172"/>
      <c r="D230" s="173" t="s">
        <v>497</v>
      </c>
      <c r="E230" s="172"/>
      <c r="F230" s="42" t="s">
        <v>498</v>
      </c>
      <c r="G230" s="36">
        <f ca="1">SUMIF($C229:$C1451,$D230,$G229:$G1450)</f>
        <v>6691</v>
      </c>
      <c r="H230" s="36">
        <f ca="1">SUMIF($C229:$C1450,$D230,$H229:$H1449)</f>
        <v>9945</v>
      </c>
      <c r="I230" s="36">
        <f>IFERROR(VLOOKUP(F230,'数据-省本级调整数'!$A:$B,2,0),0)</f>
        <v>4488</v>
      </c>
      <c r="J230" s="36">
        <f>VLOOKUP(F230,'数据-省本级决算数'!$A:$B,2,0)</f>
        <v>4456</v>
      </c>
      <c r="K230" s="175">
        <f ca="1" t="shared" si="22"/>
        <v>0.67</v>
      </c>
      <c r="L230" s="175">
        <f ca="1" t="shared" si="23"/>
        <v>0.45</v>
      </c>
      <c r="M230" s="175">
        <f t="shared" si="24"/>
        <v>0.99</v>
      </c>
      <c r="N230" s="132">
        <f ca="1" t="shared" si="20"/>
        <v>-0.334</v>
      </c>
      <c r="O230" s="176" t="str">
        <f ca="1" t="shared" si="21"/>
        <v>是</v>
      </c>
      <c r="P230" s="176" t="str">
        <f t="shared" si="25"/>
        <v>是</v>
      </c>
    </row>
    <row r="231" ht="18.95" customHeight="1" spans="1:16">
      <c r="A231" s="171" t="s">
        <v>135</v>
      </c>
      <c r="B231" s="172" t="s">
        <v>135</v>
      </c>
      <c r="C231" s="172" t="s">
        <v>497</v>
      </c>
      <c r="D231" s="173" t="s">
        <v>499</v>
      </c>
      <c r="E231" s="172" t="s">
        <v>147</v>
      </c>
      <c r="F231" s="42" t="s">
        <v>141</v>
      </c>
      <c r="G231" s="36">
        <v>1533</v>
      </c>
      <c r="H231" s="36">
        <f>IFERROR(VLOOKUP(D231,'数据-省本级预算数'!D:H,4,0),"0")</f>
        <v>1678</v>
      </c>
      <c r="I231" s="36"/>
      <c r="J231" s="36">
        <f>VLOOKUP(F231,'数据-省本级决算数'!$A:$B,2,0)</f>
        <v>4776</v>
      </c>
      <c r="K231" s="175">
        <f t="shared" si="22"/>
        <v>3.12</v>
      </c>
      <c r="L231" s="175">
        <f t="shared" si="23"/>
        <v>2.85</v>
      </c>
      <c r="M231" s="175">
        <f t="shared" si="24"/>
        <v>0</v>
      </c>
      <c r="N231" s="132">
        <f t="shared" si="20"/>
        <v>2.115</v>
      </c>
      <c r="O231" s="176" t="str">
        <f t="shared" si="21"/>
        <v>是</v>
      </c>
      <c r="P231" s="176" t="str">
        <f t="shared" si="25"/>
        <v>否</v>
      </c>
    </row>
    <row r="232" ht="18.95" customHeight="1" spans="1:16">
      <c r="A232" s="171" t="s">
        <v>135</v>
      </c>
      <c r="B232" s="172" t="s">
        <v>135</v>
      </c>
      <c r="C232" s="172" t="s">
        <v>497</v>
      </c>
      <c r="D232" s="173" t="s">
        <v>500</v>
      </c>
      <c r="E232" s="172" t="s">
        <v>147</v>
      </c>
      <c r="F232" s="42" t="s">
        <v>143</v>
      </c>
      <c r="G232" s="36">
        <v>0</v>
      </c>
      <c r="H232" s="36">
        <f>IFERROR(VLOOKUP(D232,'数据-省本级预算数'!D:H,4,0),"0")</f>
        <v>0</v>
      </c>
      <c r="I232" s="36"/>
      <c r="J232" s="36">
        <f>VLOOKUP(F232,'数据-省本级决算数'!$A:$B,2,0)</f>
        <v>590</v>
      </c>
      <c r="K232" s="175"/>
      <c r="L232" s="175"/>
      <c r="M232" s="175">
        <f t="shared" si="24"/>
        <v>0</v>
      </c>
      <c r="N232" s="132" t="str">
        <f t="shared" si="20"/>
        <v/>
      </c>
      <c r="O232" s="176" t="str">
        <f t="shared" si="21"/>
        <v>是</v>
      </c>
      <c r="P232" s="176" t="str">
        <f t="shared" si="25"/>
        <v>否</v>
      </c>
    </row>
    <row r="233" ht="18.95" customHeight="1" spans="1:16">
      <c r="A233" s="171" t="s">
        <v>135</v>
      </c>
      <c r="B233" s="172" t="s">
        <v>135</v>
      </c>
      <c r="C233" s="172" t="s">
        <v>497</v>
      </c>
      <c r="D233" s="173" t="s">
        <v>501</v>
      </c>
      <c r="E233" s="172" t="s">
        <v>147</v>
      </c>
      <c r="F233" s="42" t="s">
        <v>145</v>
      </c>
      <c r="G233" s="36">
        <v>0</v>
      </c>
      <c r="H233" s="36">
        <f>IFERROR(VLOOKUP(D233,'数据-省本级预算数'!D:H,4,0),"0")</f>
        <v>0</v>
      </c>
      <c r="I233" s="36"/>
      <c r="J233" s="36">
        <f>VLOOKUP(F233,'数据-省本级决算数'!$A:$B,2,0)</f>
        <v>713</v>
      </c>
      <c r="K233" s="175"/>
      <c r="L233" s="175"/>
      <c r="M233" s="175">
        <f t="shared" si="24"/>
        <v>0</v>
      </c>
      <c r="N233" s="132" t="str">
        <f t="shared" si="20"/>
        <v/>
      </c>
      <c r="O233" s="176" t="str">
        <f t="shared" si="21"/>
        <v>是</v>
      </c>
      <c r="P233" s="176" t="str">
        <f t="shared" si="25"/>
        <v>否</v>
      </c>
    </row>
    <row r="234" ht="18.95" customHeight="1" spans="1:16">
      <c r="A234" s="171" t="s">
        <v>135</v>
      </c>
      <c r="B234" s="172" t="s">
        <v>135</v>
      </c>
      <c r="C234" s="172" t="s">
        <v>497</v>
      </c>
      <c r="D234" s="173" t="s">
        <v>502</v>
      </c>
      <c r="E234" s="172" t="s">
        <v>147</v>
      </c>
      <c r="F234" s="42" t="s">
        <v>160</v>
      </c>
      <c r="G234" s="36">
        <v>89</v>
      </c>
      <c r="H234" s="36">
        <f>IFERROR(VLOOKUP(D234,'数据-省本级预算数'!D:H,4,0),"0")</f>
        <v>97</v>
      </c>
      <c r="I234" s="36"/>
      <c r="J234" s="36">
        <f>VLOOKUP(F234,'数据-省本级决算数'!$A:$B,2,0)</f>
        <v>103</v>
      </c>
      <c r="K234" s="175">
        <f t="shared" si="22"/>
        <v>1.16</v>
      </c>
      <c r="L234" s="175">
        <f t="shared" si="23"/>
        <v>1.06</v>
      </c>
      <c r="M234" s="175">
        <f t="shared" si="24"/>
        <v>0</v>
      </c>
      <c r="N234" s="132">
        <f t="shared" si="20"/>
        <v>0.157</v>
      </c>
      <c r="O234" s="176" t="str">
        <f t="shared" si="21"/>
        <v>是</v>
      </c>
      <c r="P234" s="176" t="str">
        <f t="shared" si="25"/>
        <v>否</v>
      </c>
    </row>
    <row r="235" ht="18.95" customHeight="1" spans="1:16">
      <c r="A235" s="171" t="s">
        <v>135</v>
      </c>
      <c r="B235" s="172"/>
      <c r="C235" s="172" t="s">
        <v>497</v>
      </c>
      <c r="D235" s="173" t="s">
        <v>503</v>
      </c>
      <c r="E235" s="172" t="s">
        <v>147</v>
      </c>
      <c r="F235" s="42" t="s">
        <v>504</v>
      </c>
      <c r="G235" s="36">
        <v>5069</v>
      </c>
      <c r="H235" s="36">
        <f>IFERROR(VLOOKUP(D235,'数据-省本级预算数'!D:H,4,0),"0")</f>
        <v>8170</v>
      </c>
      <c r="I235" s="36"/>
      <c r="J235" s="36">
        <f>VLOOKUP(F235,'数据-省本级决算数'!$A:$B,2,0)</f>
        <v>2668</v>
      </c>
      <c r="K235" s="175">
        <f t="shared" si="22"/>
        <v>0.53</v>
      </c>
      <c r="L235" s="175">
        <f t="shared" si="23"/>
        <v>0.33</v>
      </c>
      <c r="M235" s="175">
        <f t="shared" si="24"/>
        <v>0</v>
      </c>
      <c r="N235" s="132">
        <f t="shared" si="20"/>
        <v>-0.474</v>
      </c>
      <c r="O235" s="176" t="str">
        <f t="shared" si="21"/>
        <v>是</v>
      </c>
      <c r="P235" s="176" t="str">
        <f t="shared" si="25"/>
        <v>否</v>
      </c>
    </row>
    <row r="236" ht="18.95" customHeight="1" spans="1:16">
      <c r="A236" s="171" t="s">
        <v>135</v>
      </c>
      <c r="B236" s="465" t="s">
        <v>136</v>
      </c>
      <c r="C236" s="172"/>
      <c r="D236" s="173" t="s">
        <v>505</v>
      </c>
      <c r="E236" s="172"/>
      <c r="F236" s="42" t="s">
        <v>506</v>
      </c>
      <c r="G236" s="36">
        <f ca="1">SUMIF($C235:$C1457,$D236,$G235:$G1456)</f>
        <v>4504</v>
      </c>
      <c r="H236" s="36">
        <f ca="1">SUMIF($C235:$C1456,$D236,$H235:$H1455)</f>
        <v>6484</v>
      </c>
      <c r="I236" s="36">
        <f>IFERROR(VLOOKUP(F236,'数据-省本级调整数'!$A:$B,2,0),0)</f>
        <v>4320</v>
      </c>
      <c r="J236" s="36">
        <f>VLOOKUP(F236,'数据-省本级决算数'!$A:$B,2,0)</f>
        <v>4313</v>
      </c>
      <c r="K236" s="175">
        <f ca="1" t="shared" si="22"/>
        <v>0.96</v>
      </c>
      <c r="L236" s="175">
        <f ca="1" t="shared" si="23"/>
        <v>0.67</v>
      </c>
      <c r="M236" s="175">
        <f t="shared" si="24"/>
        <v>1</v>
      </c>
      <c r="N236" s="132">
        <f ca="1" t="shared" si="20"/>
        <v>-0.042</v>
      </c>
      <c r="O236" s="176" t="str">
        <f ca="1" t="shared" si="21"/>
        <v>是</v>
      </c>
      <c r="P236" s="176" t="str">
        <f t="shared" si="25"/>
        <v>是</v>
      </c>
    </row>
    <row r="237" ht="18.95" customHeight="1" spans="1:16">
      <c r="A237" s="171" t="s">
        <v>135</v>
      </c>
      <c r="B237" s="172" t="s">
        <v>135</v>
      </c>
      <c r="C237" s="172" t="s">
        <v>505</v>
      </c>
      <c r="D237" s="173" t="s">
        <v>507</v>
      </c>
      <c r="E237" s="172" t="s">
        <v>147</v>
      </c>
      <c r="F237" s="42" t="s">
        <v>141</v>
      </c>
      <c r="G237" s="36">
        <v>991</v>
      </c>
      <c r="H237" s="36">
        <f>IFERROR(VLOOKUP(D237,'数据-省本级预算数'!D:H,4,0),"0")</f>
        <v>984</v>
      </c>
      <c r="I237" s="36"/>
      <c r="J237" s="36">
        <f>VLOOKUP(F237,'数据-省本级决算数'!$A:$B,2,0)</f>
        <v>4776</v>
      </c>
      <c r="K237" s="175">
        <f t="shared" si="22"/>
        <v>4.82</v>
      </c>
      <c r="L237" s="175">
        <f t="shared" si="23"/>
        <v>4.85</v>
      </c>
      <c r="M237" s="175">
        <f t="shared" si="24"/>
        <v>0</v>
      </c>
      <c r="N237" s="132">
        <f t="shared" si="20"/>
        <v>3.819</v>
      </c>
      <c r="O237" s="176" t="str">
        <f t="shared" si="21"/>
        <v>是</v>
      </c>
      <c r="P237" s="176" t="str">
        <f t="shared" si="25"/>
        <v>否</v>
      </c>
    </row>
    <row r="238" ht="18.95" customHeight="1" spans="1:16">
      <c r="A238" s="171" t="s">
        <v>135</v>
      </c>
      <c r="B238" s="172" t="s">
        <v>135</v>
      </c>
      <c r="C238" s="172" t="s">
        <v>505</v>
      </c>
      <c r="D238" s="173" t="s">
        <v>508</v>
      </c>
      <c r="E238" s="172" t="s">
        <v>147</v>
      </c>
      <c r="F238" s="42" t="s">
        <v>143</v>
      </c>
      <c r="G238" s="36">
        <v>892</v>
      </c>
      <c r="H238" s="36">
        <f>IFERROR(VLOOKUP(D238,'数据-省本级预算数'!D:H,4,0),"0")</f>
        <v>890</v>
      </c>
      <c r="I238" s="36"/>
      <c r="J238" s="36">
        <f>VLOOKUP(F238,'数据-省本级决算数'!$A:$B,2,0)</f>
        <v>590</v>
      </c>
      <c r="K238" s="175">
        <f t="shared" si="22"/>
        <v>0.66</v>
      </c>
      <c r="L238" s="175">
        <f t="shared" si="23"/>
        <v>0.66</v>
      </c>
      <c r="M238" s="175">
        <f t="shared" si="24"/>
        <v>0</v>
      </c>
      <c r="N238" s="132">
        <f t="shared" si="20"/>
        <v>-0.339</v>
      </c>
      <c r="O238" s="176" t="str">
        <f t="shared" si="21"/>
        <v>是</v>
      </c>
      <c r="P238" s="176" t="str">
        <f t="shared" si="25"/>
        <v>否</v>
      </c>
    </row>
    <row r="239" ht="18.95" customHeight="1" spans="1:16">
      <c r="A239" s="171" t="s">
        <v>135</v>
      </c>
      <c r="B239" s="172" t="s">
        <v>135</v>
      </c>
      <c r="C239" s="172" t="s">
        <v>505</v>
      </c>
      <c r="D239" s="173" t="s">
        <v>509</v>
      </c>
      <c r="E239" s="172" t="s">
        <v>147</v>
      </c>
      <c r="F239" s="42" t="s">
        <v>145</v>
      </c>
      <c r="G239" s="36">
        <v>0</v>
      </c>
      <c r="H239" s="36">
        <f>IFERROR(VLOOKUP(D239,'数据-省本级预算数'!D:H,4,0),"0")</f>
        <v>0</v>
      </c>
      <c r="I239" s="36"/>
      <c r="J239" s="36">
        <f>VLOOKUP(F239,'数据-省本级决算数'!$A:$B,2,0)</f>
        <v>713</v>
      </c>
      <c r="K239" s="175"/>
      <c r="L239" s="175"/>
      <c r="M239" s="175">
        <f t="shared" si="24"/>
        <v>0</v>
      </c>
      <c r="N239" s="132" t="str">
        <f t="shared" si="20"/>
        <v/>
      </c>
      <c r="O239" s="176" t="str">
        <f t="shared" si="21"/>
        <v>是</v>
      </c>
      <c r="P239" s="176" t="str">
        <f t="shared" si="25"/>
        <v>否</v>
      </c>
    </row>
    <row r="240" ht="18.95" customHeight="1" spans="1:16">
      <c r="A240" s="171" t="s">
        <v>135</v>
      </c>
      <c r="B240" s="172" t="s">
        <v>135</v>
      </c>
      <c r="C240" s="172" t="s">
        <v>505</v>
      </c>
      <c r="D240" s="173" t="s">
        <v>510</v>
      </c>
      <c r="E240" s="172" t="s">
        <v>147</v>
      </c>
      <c r="F240" s="42" t="s">
        <v>160</v>
      </c>
      <c r="G240" s="36">
        <v>0</v>
      </c>
      <c r="H240" s="36">
        <f>IFERROR(VLOOKUP(D240,'数据-省本级预算数'!D:H,4,0),"0")</f>
        <v>0</v>
      </c>
      <c r="I240" s="36"/>
      <c r="J240" s="36">
        <f>VLOOKUP(F240,'数据-省本级决算数'!$A:$B,2,0)</f>
        <v>103</v>
      </c>
      <c r="K240" s="175"/>
      <c r="L240" s="175"/>
      <c r="M240" s="175">
        <f t="shared" si="24"/>
        <v>0</v>
      </c>
      <c r="N240" s="132" t="str">
        <f t="shared" si="20"/>
        <v/>
      </c>
      <c r="O240" s="176" t="str">
        <f t="shared" si="21"/>
        <v>是</v>
      </c>
      <c r="P240" s="176" t="str">
        <f t="shared" si="25"/>
        <v>否</v>
      </c>
    </row>
    <row r="241" ht="18.95" customHeight="1" spans="1:16">
      <c r="A241" s="171" t="s">
        <v>135</v>
      </c>
      <c r="B241" s="172"/>
      <c r="C241" s="172" t="s">
        <v>505</v>
      </c>
      <c r="D241" s="173" t="s">
        <v>511</v>
      </c>
      <c r="E241" s="172" t="s">
        <v>147</v>
      </c>
      <c r="F241" s="42" t="s">
        <v>512</v>
      </c>
      <c r="G241" s="36">
        <v>2621</v>
      </c>
      <c r="H241" s="36">
        <f>IFERROR(VLOOKUP(D241,'数据-省本级预算数'!D:H,4,0),"0")</f>
        <v>4610</v>
      </c>
      <c r="I241" s="36"/>
      <c r="J241" s="36">
        <f>VLOOKUP(F241,'数据-省本级决算数'!$A:$B,2,0)</f>
        <v>2251</v>
      </c>
      <c r="K241" s="175">
        <f t="shared" si="22"/>
        <v>0.86</v>
      </c>
      <c r="L241" s="175">
        <f t="shared" si="23"/>
        <v>0.49</v>
      </c>
      <c r="M241" s="175">
        <f t="shared" si="24"/>
        <v>0</v>
      </c>
      <c r="N241" s="132">
        <f t="shared" si="20"/>
        <v>-0.141</v>
      </c>
      <c r="O241" s="176" t="str">
        <f t="shared" si="21"/>
        <v>是</v>
      </c>
      <c r="P241" s="176" t="str">
        <f t="shared" si="25"/>
        <v>否</v>
      </c>
    </row>
    <row r="242" ht="18.95" customHeight="1" spans="1:16">
      <c r="A242" s="171" t="s">
        <v>135</v>
      </c>
      <c r="B242" s="465" t="s">
        <v>136</v>
      </c>
      <c r="C242" s="172"/>
      <c r="D242" s="173" t="s">
        <v>513</v>
      </c>
      <c r="E242" s="172"/>
      <c r="F242" s="42" t="s">
        <v>514</v>
      </c>
      <c r="G242" s="174">
        <f ca="1">SUMIF($C241:$C1463,$D242,$G241:$G1462)</f>
        <v>0</v>
      </c>
      <c r="H242" s="36">
        <f ca="1">SUMIF($C241:$C1462,$D242,$H241:$H1461)</f>
        <v>0</v>
      </c>
      <c r="I242" s="36">
        <f>IFERROR(VLOOKUP(F242,'数据-省本级调整数'!$A:$B,2,0),0)</f>
        <v>0</v>
      </c>
      <c r="J242" s="36">
        <f>VLOOKUP(F242,'数据-省本级决算数'!$A:$B,2,0)</f>
        <v>0</v>
      </c>
      <c r="K242" s="175"/>
      <c r="L242" s="175"/>
      <c r="M242" s="175">
        <f t="shared" si="24"/>
        <v>0</v>
      </c>
      <c r="N242" s="129" t="str">
        <f ca="1" t="shared" si="20"/>
        <v/>
      </c>
      <c r="O242" s="176" t="str">
        <f ca="1" t="shared" si="21"/>
        <v>否</v>
      </c>
      <c r="P242" s="176" t="str">
        <f t="shared" si="25"/>
        <v>是</v>
      </c>
    </row>
    <row r="243" ht="18.95" customHeight="1" spans="1:16">
      <c r="A243" s="171" t="s">
        <v>135</v>
      </c>
      <c r="B243" s="172" t="s">
        <v>135</v>
      </c>
      <c r="C243" s="172" t="s">
        <v>513</v>
      </c>
      <c r="D243" s="173" t="s">
        <v>515</v>
      </c>
      <c r="E243" s="172" t="s">
        <v>147</v>
      </c>
      <c r="F243" s="42" t="s">
        <v>141</v>
      </c>
      <c r="G243" s="36">
        <v>0</v>
      </c>
      <c r="H243" s="36">
        <f>IFERROR(VLOOKUP(D243,'数据-省本级预算数'!D:H,4,0),"0")</f>
        <v>0</v>
      </c>
      <c r="I243" s="36"/>
      <c r="J243" s="36">
        <f>VLOOKUP(F243,'数据-省本级决算数'!$A:$B,2,0)</f>
        <v>4776</v>
      </c>
      <c r="K243" s="175"/>
      <c r="L243" s="175"/>
      <c r="M243" s="175">
        <f t="shared" si="24"/>
        <v>0</v>
      </c>
      <c r="N243" s="132" t="str">
        <f t="shared" si="20"/>
        <v/>
      </c>
      <c r="O243" s="176" t="str">
        <f t="shared" si="21"/>
        <v>是</v>
      </c>
      <c r="P243" s="176" t="str">
        <f t="shared" si="25"/>
        <v>否</v>
      </c>
    </row>
    <row r="244" ht="18.95" customHeight="1" spans="1:16">
      <c r="A244" s="171" t="s">
        <v>135</v>
      </c>
      <c r="B244" s="172" t="s">
        <v>135</v>
      </c>
      <c r="C244" s="172" t="s">
        <v>513</v>
      </c>
      <c r="D244" s="173" t="s">
        <v>516</v>
      </c>
      <c r="E244" s="172" t="s">
        <v>147</v>
      </c>
      <c r="F244" s="42" t="s">
        <v>143</v>
      </c>
      <c r="G244" s="36">
        <v>0</v>
      </c>
      <c r="H244" s="36">
        <f>IFERROR(VLOOKUP(D244,'数据-省本级预算数'!D:H,4,0),"0")</f>
        <v>0</v>
      </c>
      <c r="I244" s="36"/>
      <c r="J244" s="36">
        <f>VLOOKUP(F244,'数据-省本级决算数'!$A:$B,2,0)</f>
        <v>590</v>
      </c>
      <c r="K244" s="175"/>
      <c r="L244" s="175"/>
      <c r="M244" s="175">
        <f t="shared" si="24"/>
        <v>0</v>
      </c>
      <c r="N244" s="132" t="str">
        <f t="shared" si="20"/>
        <v/>
      </c>
      <c r="O244" s="176" t="str">
        <f t="shared" si="21"/>
        <v>是</v>
      </c>
      <c r="P244" s="176" t="str">
        <f t="shared" si="25"/>
        <v>否</v>
      </c>
    </row>
    <row r="245" ht="18.95" customHeight="1" spans="1:16">
      <c r="A245" s="171" t="s">
        <v>135</v>
      </c>
      <c r="B245" s="172" t="s">
        <v>135</v>
      </c>
      <c r="C245" s="172" t="s">
        <v>513</v>
      </c>
      <c r="D245" s="173" t="s">
        <v>517</v>
      </c>
      <c r="E245" s="172" t="s">
        <v>147</v>
      </c>
      <c r="F245" s="42" t="s">
        <v>145</v>
      </c>
      <c r="G245" s="36">
        <v>0</v>
      </c>
      <c r="H245" s="36">
        <f>IFERROR(VLOOKUP(D245,'数据-省本级预算数'!D:H,4,0),"0")</f>
        <v>0</v>
      </c>
      <c r="I245" s="36"/>
      <c r="J245" s="36">
        <f>VLOOKUP(F245,'数据-省本级决算数'!$A:$B,2,0)</f>
        <v>713</v>
      </c>
      <c r="K245" s="175"/>
      <c r="L245" s="175"/>
      <c r="M245" s="175">
        <f t="shared" si="24"/>
        <v>0</v>
      </c>
      <c r="N245" s="132" t="str">
        <f t="shared" ref="N245:N308" si="26">IF(ISERROR(J245/G245-1),"",J245/G245-1)</f>
        <v/>
      </c>
      <c r="O245" s="176" t="str">
        <f t="shared" si="21"/>
        <v>是</v>
      </c>
      <c r="P245" s="176" t="str">
        <f t="shared" si="25"/>
        <v>否</v>
      </c>
    </row>
    <row r="246" ht="18.95" customHeight="1" spans="1:16">
      <c r="A246" s="171" t="s">
        <v>135</v>
      </c>
      <c r="B246" s="172" t="s">
        <v>135</v>
      </c>
      <c r="C246" s="172" t="s">
        <v>513</v>
      </c>
      <c r="D246" s="173" t="s">
        <v>518</v>
      </c>
      <c r="E246" s="172" t="s">
        <v>147</v>
      </c>
      <c r="F246" s="42" t="s">
        <v>160</v>
      </c>
      <c r="G246" s="36">
        <v>0</v>
      </c>
      <c r="H246" s="36">
        <f>IFERROR(VLOOKUP(D246,'数据-省本级预算数'!D:H,4,0),"0")</f>
        <v>0</v>
      </c>
      <c r="I246" s="36"/>
      <c r="J246" s="36">
        <f>VLOOKUP(F246,'数据-省本级决算数'!$A:$B,2,0)</f>
        <v>103</v>
      </c>
      <c r="K246" s="175"/>
      <c r="L246" s="175"/>
      <c r="M246" s="175">
        <f t="shared" si="24"/>
        <v>0</v>
      </c>
      <c r="N246" s="132" t="str">
        <f t="shared" si="26"/>
        <v/>
      </c>
      <c r="O246" s="176" t="str">
        <f t="shared" si="21"/>
        <v>是</v>
      </c>
      <c r="P246" s="176" t="str">
        <f t="shared" si="25"/>
        <v>否</v>
      </c>
    </row>
    <row r="247" ht="18.95" customHeight="1" spans="1:16">
      <c r="A247" s="171" t="s">
        <v>135</v>
      </c>
      <c r="B247" s="172"/>
      <c r="C247" s="172" t="s">
        <v>513</v>
      </c>
      <c r="D247" s="173" t="s">
        <v>519</v>
      </c>
      <c r="E247" s="172" t="s">
        <v>147</v>
      </c>
      <c r="F247" s="42" t="s">
        <v>520</v>
      </c>
      <c r="G247" s="36">
        <v>0</v>
      </c>
      <c r="H247" s="36">
        <f>IFERROR(VLOOKUP(D247,'数据-省本级预算数'!D:H,4,0),"0")</f>
        <v>0</v>
      </c>
      <c r="I247" s="36"/>
      <c r="J247" s="36">
        <f>VLOOKUP(F247,'数据-省本级决算数'!$A:$B,2,0)</f>
        <v>0</v>
      </c>
      <c r="K247" s="175"/>
      <c r="L247" s="175"/>
      <c r="M247" s="175">
        <f t="shared" si="24"/>
        <v>0</v>
      </c>
      <c r="N247" s="132" t="str">
        <f t="shared" si="26"/>
        <v/>
      </c>
      <c r="O247" s="176" t="str">
        <f t="shared" si="21"/>
        <v>否</v>
      </c>
      <c r="P247" s="176" t="str">
        <f t="shared" si="25"/>
        <v>否</v>
      </c>
    </row>
    <row r="248" ht="18.95" customHeight="1" spans="1:16">
      <c r="A248" s="171" t="s">
        <v>135</v>
      </c>
      <c r="B248" s="172" t="s">
        <v>136</v>
      </c>
      <c r="C248" s="172"/>
      <c r="D248" s="173" t="s">
        <v>521</v>
      </c>
      <c r="E248" s="172"/>
      <c r="F248" s="42" t="s">
        <v>522</v>
      </c>
      <c r="G248" s="36">
        <f ca="1">SUMIF($C247:$C1469,$D248,$G247:$G1468)</f>
        <v>5291</v>
      </c>
      <c r="H248" s="36">
        <f ca="1">SUMIF($C247:$C1468,$D248,$H247:$H1467)</f>
        <v>3832</v>
      </c>
      <c r="I248" s="36">
        <f>IFERROR(VLOOKUP(F248,'数据-省本级调整数'!$A:$B,2,0),0)</f>
        <v>5678</v>
      </c>
      <c r="J248" s="36">
        <f>VLOOKUP(F248,'数据-省本级决算数'!$A:$B,2,0)</f>
        <v>5178</v>
      </c>
      <c r="K248" s="175">
        <f ca="1" t="shared" si="22"/>
        <v>0.98</v>
      </c>
      <c r="L248" s="175">
        <f ca="1" t="shared" si="23"/>
        <v>1.35</v>
      </c>
      <c r="M248" s="175">
        <f t="shared" si="24"/>
        <v>0.91</v>
      </c>
      <c r="N248" s="132">
        <f ca="1" t="shared" si="26"/>
        <v>-0.021</v>
      </c>
      <c r="O248" s="176" t="str">
        <f ca="1" t="shared" si="21"/>
        <v>是</v>
      </c>
      <c r="P248" s="176" t="str">
        <f t="shared" si="25"/>
        <v>是</v>
      </c>
    </row>
    <row r="249" ht="18.95" customHeight="1" spans="1:16">
      <c r="A249" s="171" t="s">
        <v>135</v>
      </c>
      <c r="B249" s="172" t="s">
        <v>135</v>
      </c>
      <c r="C249" s="172" t="s">
        <v>521</v>
      </c>
      <c r="D249" s="173" t="s">
        <v>523</v>
      </c>
      <c r="E249" s="172" t="s">
        <v>147</v>
      </c>
      <c r="F249" s="42" t="s">
        <v>141</v>
      </c>
      <c r="G249" s="36">
        <v>1321</v>
      </c>
      <c r="H249" s="36">
        <f>IFERROR(VLOOKUP(D249,'数据-省本级预算数'!D:H,4,0),"0")</f>
        <v>1341</v>
      </c>
      <c r="I249" s="36"/>
      <c r="J249" s="36">
        <f>VLOOKUP(F249,'数据-省本级决算数'!$A:$B,2,0)</f>
        <v>4776</v>
      </c>
      <c r="K249" s="175">
        <f t="shared" si="22"/>
        <v>3.62</v>
      </c>
      <c r="L249" s="175">
        <f t="shared" si="23"/>
        <v>3.56</v>
      </c>
      <c r="M249" s="175">
        <f t="shared" si="24"/>
        <v>0</v>
      </c>
      <c r="N249" s="132">
        <f t="shared" si="26"/>
        <v>2.615</v>
      </c>
      <c r="O249" s="176" t="str">
        <f t="shared" si="21"/>
        <v>是</v>
      </c>
      <c r="P249" s="176" t="str">
        <f t="shared" si="25"/>
        <v>否</v>
      </c>
    </row>
    <row r="250" ht="18.95" customHeight="1" spans="1:16">
      <c r="A250" s="171" t="s">
        <v>135</v>
      </c>
      <c r="B250" s="172" t="s">
        <v>135</v>
      </c>
      <c r="C250" s="172" t="s">
        <v>521</v>
      </c>
      <c r="D250" s="173" t="s">
        <v>524</v>
      </c>
      <c r="E250" s="172" t="s">
        <v>147</v>
      </c>
      <c r="F250" s="42" t="s">
        <v>143</v>
      </c>
      <c r="G250" s="36">
        <v>1065</v>
      </c>
      <c r="H250" s="36">
        <f>IFERROR(VLOOKUP(D250,'数据-省本级预算数'!D:H,4,0),"0")</f>
        <v>840</v>
      </c>
      <c r="I250" s="36"/>
      <c r="J250" s="36">
        <f>VLOOKUP(F250,'数据-省本级决算数'!$A:$B,2,0)</f>
        <v>590</v>
      </c>
      <c r="K250" s="175">
        <f t="shared" si="22"/>
        <v>0.55</v>
      </c>
      <c r="L250" s="175">
        <f t="shared" si="23"/>
        <v>0.7</v>
      </c>
      <c r="M250" s="175">
        <f t="shared" si="24"/>
        <v>0</v>
      </c>
      <c r="N250" s="132">
        <f t="shared" si="26"/>
        <v>-0.446</v>
      </c>
      <c r="O250" s="176" t="str">
        <f t="shared" si="21"/>
        <v>是</v>
      </c>
      <c r="P250" s="176" t="str">
        <f t="shared" si="25"/>
        <v>否</v>
      </c>
    </row>
    <row r="251" ht="18.95" customHeight="1" spans="1:16">
      <c r="A251" s="171" t="s">
        <v>135</v>
      </c>
      <c r="B251" s="172" t="s">
        <v>135</v>
      </c>
      <c r="C251" s="172" t="s">
        <v>521</v>
      </c>
      <c r="D251" s="173" t="s">
        <v>525</v>
      </c>
      <c r="E251" s="172" t="s">
        <v>147</v>
      </c>
      <c r="F251" s="42" t="s">
        <v>145</v>
      </c>
      <c r="G251" s="36">
        <v>0</v>
      </c>
      <c r="H251" s="36">
        <f>IFERROR(VLOOKUP(D251,'数据-省本级预算数'!D:H,4,0),"0")</f>
        <v>0</v>
      </c>
      <c r="I251" s="36"/>
      <c r="J251" s="36">
        <f>VLOOKUP(F251,'数据-省本级决算数'!$A:$B,2,0)</f>
        <v>713</v>
      </c>
      <c r="K251" s="175"/>
      <c r="L251" s="175"/>
      <c r="M251" s="175">
        <f t="shared" si="24"/>
        <v>0</v>
      </c>
      <c r="N251" s="132" t="str">
        <f t="shared" si="26"/>
        <v/>
      </c>
      <c r="O251" s="176" t="str">
        <f t="shared" si="21"/>
        <v>是</v>
      </c>
      <c r="P251" s="176" t="str">
        <f t="shared" si="25"/>
        <v>否</v>
      </c>
    </row>
    <row r="252" ht="18.95" customHeight="1" spans="1:16">
      <c r="A252" s="171" t="s">
        <v>135</v>
      </c>
      <c r="B252" s="172" t="s">
        <v>135</v>
      </c>
      <c r="C252" s="172" t="s">
        <v>521</v>
      </c>
      <c r="D252" s="173" t="s">
        <v>526</v>
      </c>
      <c r="E252" s="172" t="s">
        <v>147</v>
      </c>
      <c r="F252" s="42" t="s">
        <v>160</v>
      </c>
      <c r="G252" s="36">
        <v>26</v>
      </c>
      <c r="H252" s="36">
        <f>IFERROR(VLOOKUP(D252,'数据-省本级预算数'!D:H,4,0),"0")</f>
        <v>26</v>
      </c>
      <c r="I252" s="36"/>
      <c r="J252" s="36">
        <f>VLOOKUP(F252,'数据-省本级决算数'!$A:$B,2,0)</f>
        <v>103</v>
      </c>
      <c r="K252" s="175">
        <f t="shared" si="22"/>
        <v>3.96</v>
      </c>
      <c r="L252" s="175">
        <f t="shared" si="23"/>
        <v>3.96</v>
      </c>
      <c r="M252" s="175">
        <f t="shared" si="24"/>
        <v>0</v>
      </c>
      <c r="N252" s="132">
        <f t="shared" si="26"/>
        <v>2.962</v>
      </c>
      <c r="O252" s="176" t="str">
        <f t="shared" si="21"/>
        <v>是</v>
      </c>
      <c r="P252" s="176" t="str">
        <f t="shared" si="25"/>
        <v>否</v>
      </c>
    </row>
    <row r="253" ht="18.95" customHeight="1" spans="1:16">
      <c r="A253" s="171" t="s">
        <v>135</v>
      </c>
      <c r="B253" s="172"/>
      <c r="C253" s="172" t="s">
        <v>521</v>
      </c>
      <c r="D253" s="173" t="s">
        <v>527</v>
      </c>
      <c r="E253" s="172" t="s">
        <v>147</v>
      </c>
      <c r="F253" s="42" t="s">
        <v>528</v>
      </c>
      <c r="G253" s="36">
        <v>2879</v>
      </c>
      <c r="H253" s="36">
        <f>IFERROR(VLOOKUP(D253,'数据-省本级预算数'!D:H,4,0),"0")</f>
        <v>1625</v>
      </c>
      <c r="I253" s="36"/>
      <c r="J253" s="36">
        <f>VLOOKUP(F253,'数据-省本级决算数'!$A:$B,2,0)</f>
        <v>3074</v>
      </c>
      <c r="K253" s="175">
        <f t="shared" si="22"/>
        <v>1.07</v>
      </c>
      <c r="L253" s="175">
        <f t="shared" si="23"/>
        <v>1.89</v>
      </c>
      <c r="M253" s="175">
        <f t="shared" si="24"/>
        <v>0</v>
      </c>
      <c r="N253" s="132">
        <f t="shared" si="26"/>
        <v>0.068</v>
      </c>
      <c r="O253" s="176" t="str">
        <f t="shared" si="21"/>
        <v>是</v>
      </c>
      <c r="P253" s="176" t="str">
        <f t="shared" si="25"/>
        <v>否</v>
      </c>
    </row>
    <row r="254" ht="18.95" customHeight="1" spans="1:16">
      <c r="A254" s="171" t="s">
        <v>135</v>
      </c>
      <c r="B254" s="172" t="s">
        <v>136</v>
      </c>
      <c r="C254" s="172"/>
      <c r="D254" s="173" t="s">
        <v>529</v>
      </c>
      <c r="E254" s="172"/>
      <c r="F254" s="42" t="s">
        <v>530</v>
      </c>
      <c r="G254" s="36">
        <f ca="1">SUMIF($C253:$C1475,$D254,$G253:$G1474)</f>
        <v>14111</v>
      </c>
      <c r="H254" s="36">
        <f ca="1">SUMIF($C253:$C1474,$D254,$H253:$H1473)</f>
        <v>65195</v>
      </c>
      <c r="I254" s="36">
        <f>IFERROR(VLOOKUP(F254,'数据-省本级调整数'!$A:$B,2,0),0)</f>
        <v>17472</v>
      </c>
      <c r="J254" s="36">
        <f>VLOOKUP(F254,'数据-省本级决算数'!$A:$B,2,0)</f>
        <v>15772</v>
      </c>
      <c r="K254" s="175">
        <f ca="1" t="shared" si="22"/>
        <v>1.12</v>
      </c>
      <c r="L254" s="175">
        <f ca="1" t="shared" si="23"/>
        <v>0.24</v>
      </c>
      <c r="M254" s="175">
        <f t="shared" si="24"/>
        <v>0.9</v>
      </c>
      <c r="N254" s="132">
        <f ca="1" t="shared" si="26"/>
        <v>0.118</v>
      </c>
      <c r="O254" s="176" t="str">
        <f ca="1" t="shared" si="21"/>
        <v>是</v>
      </c>
      <c r="P254" s="176" t="str">
        <f t="shared" si="25"/>
        <v>是</v>
      </c>
    </row>
    <row r="255" ht="18.95" customHeight="1" spans="1:16">
      <c r="A255" s="171" t="s">
        <v>135</v>
      </c>
      <c r="B255" s="172"/>
      <c r="C255" s="172" t="s">
        <v>529</v>
      </c>
      <c r="D255" s="173" t="s">
        <v>531</v>
      </c>
      <c r="E255" s="172" t="s">
        <v>147</v>
      </c>
      <c r="F255" s="42" t="s">
        <v>532</v>
      </c>
      <c r="G255" s="36">
        <v>97</v>
      </c>
      <c r="H255" s="36">
        <f>IFERROR(VLOOKUP(D255,'数据-省本级预算数'!D:H,4,0),"0")</f>
        <v>0</v>
      </c>
      <c r="I255" s="36"/>
      <c r="J255" s="36">
        <f>VLOOKUP(F255,'数据-省本级决算数'!$A:$B,2,0)</f>
        <v>0</v>
      </c>
      <c r="K255" s="175">
        <f t="shared" si="22"/>
        <v>0</v>
      </c>
      <c r="L255" s="175"/>
      <c r="M255" s="175">
        <f t="shared" si="24"/>
        <v>0</v>
      </c>
      <c r="N255" s="132">
        <f t="shared" si="26"/>
        <v>-1</v>
      </c>
      <c r="O255" s="176" t="str">
        <f t="shared" si="21"/>
        <v>是</v>
      </c>
      <c r="P255" s="176" t="str">
        <f t="shared" si="25"/>
        <v>否</v>
      </c>
    </row>
    <row r="256" ht="18.95" customHeight="1" spans="1:16">
      <c r="A256" s="171"/>
      <c r="B256" s="172" t="s">
        <v>135</v>
      </c>
      <c r="C256" s="172" t="s">
        <v>529</v>
      </c>
      <c r="D256" s="173" t="s">
        <v>533</v>
      </c>
      <c r="E256" s="172" t="s">
        <v>147</v>
      </c>
      <c r="F256" s="42" t="s">
        <v>534</v>
      </c>
      <c r="G256" s="36">
        <v>14014</v>
      </c>
      <c r="H256" s="36">
        <f>IFERROR(VLOOKUP(D256,'数据-省本级预算数'!D:H,4,0),"0")</f>
        <v>65195</v>
      </c>
      <c r="I256" s="36"/>
      <c r="J256" s="36">
        <f>VLOOKUP(F256,'数据-省本级决算数'!$A:$B,2,0)</f>
        <v>15772</v>
      </c>
      <c r="K256" s="175">
        <f t="shared" si="22"/>
        <v>1.13</v>
      </c>
      <c r="L256" s="175">
        <f t="shared" si="23"/>
        <v>0.24</v>
      </c>
      <c r="M256" s="175">
        <f t="shared" si="24"/>
        <v>0</v>
      </c>
      <c r="N256" s="132">
        <f t="shared" si="26"/>
        <v>0.125</v>
      </c>
      <c r="O256" s="176" t="str">
        <f t="shared" si="21"/>
        <v>是</v>
      </c>
      <c r="P256" s="176" t="str">
        <f t="shared" si="25"/>
        <v>否</v>
      </c>
    </row>
    <row r="257" ht="18.95" customHeight="1" spans="1:16">
      <c r="A257" s="171" t="s">
        <v>134</v>
      </c>
      <c r="B257" s="172"/>
      <c r="C257" s="172" t="s">
        <v>135</v>
      </c>
      <c r="D257" s="173" t="s">
        <v>535</v>
      </c>
      <c r="E257" s="172"/>
      <c r="F257" s="43" t="s">
        <v>536</v>
      </c>
      <c r="G257" s="174">
        <f ca="1">SUMIF($B258:$B$1300,$D257,$G258:$G$1300)</f>
        <v>0</v>
      </c>
      <c r="H257" s="174">
        <f ca="1">SUMIF($B258:$B$1300,$D257,$H258:$H$1300)</f>
        <v>0</v>
      </c>
      <c r="I257" s="174">
        <f>SUMIF($B258:$B$1300,$D257,$I258:$I$1300)</f>
        <v>797</v>
      </c>
      <c r="J257" s="36">
        <f>VLOOKUP(F257,'数据-省本级决算数'!$A:$B,2,0)</f>
        <v>745</v>
      </c>
      <c r="K257" s="175"/>
      <c r="L257" s="175"/>
      <c r="M257" s="175">
        <f t="shared" si="24"/>
        <v>0.93</v>
      </c>
      <c r="N257" s="129" t="str">
        <f ca="1" t="shared" si="26"/>
        <v/>
      </c>
      <c r="O257" s="176" t="str">
        <f ca="1" t="shared" si="21"/>
        <v>是</v>
      </c>
      <c r="P257" s="176" t="str">
        <f t="shared" si="25"/>
        <v>是</v>
      </c>
    </row>
    <row r="258" ht="18.95" customHeight="1" spans="1:16">
      <c r="A258" s="171"/>
      <c r="B258" s="172" t="s">
        <v>535</v>
      </c>
      <c r="C258" s="172" t="s">
        <v>135</v>
      </c>
      <c r="D258" s="173" t="s">
        <v>537</v>
      </c>
      <c r="E258" s="172" t="s">
        <v>147</v>
      </c>
      <c r="F258" s="42" t="s">
        <v>538</v>
      </c>
      <c r="G258" s="174">
        <v>0</v>
      </c>
      <c r="H258" s="36">
        <f>IFERROR(VLOOKUP(D258,'数据-省本级预算数'!D:H,4,0),"0")</f>
        <v>0</v>
      </c>
      <c r="I258" s="36">
        <f>IFERROR(VLOOKUP(F258,'数据-省本级调整数'!$A:$B,2,0),0)</f>
        <v>0</v>
      </c>
      <c r="J258" s="36">
        <f>VLOOKUP(F258,'数据-省本级决算数'!$A:$B,2,0)</f>
        <v>0</v>
      </c>
      <c r="K258" s="175"/>
      <c r="L258" s="175"/>
      <c r="M258" s="175">
        <f t="shared" si="24"/>
        <v>0</v>
      </c>
      <c r="N258" s="129" t="str">
        <f t="shared" si="26"/>
        <v/>
      </c>
      <c r="O258" s="176" t="str">
        <f t="shared" si="21"/>
        <v>否</v>
      </c>
      <c r="P258" s="176" t="str">
        <f t="shared" si="25"/>
        <v>是</v>
      </c>
    </row>
    <row r="259" ht="18.95" customHeight="1" spans="1:16">
      <c r="A259" s="171"/>
      <c r="B259" s="465" t="s">
        <v>535</v>
      </c>
      <c r="C259" s="172" t="s">
        <v>135</v>
      </c>
      <c r="D259" s="173" t="s">
        <v>539</v>
      </c>
      <c r="E259" s="172" t="s">
        <v>147</v>
      </c>
      <c r="F259" s="42" t="s">
        <v>3680</v>
      </c>
      <c r="G259" s="36">
        <v>0</v>
      </c>
      <c r="H259" s="36">
        <f>IFERROR(VLOOKUP(D259,'数据-省本级预算数'!D:H,4,0),"0")</f>
        <v>0</v>
      </c>
      <c r="I259" s="36">
        <f>IFERROR(VLOOKUP(F259,'数据-省本级调整数'!$A:$B,2,0),0)</f>
        <v>797</v>
      </c>
      <c r="J259" s="36">
        <f>VLOOKUP(F259,'数据-省本级决算数'!$A:$B,2,0)</f>
        <v>745</v>
      </c>
      <c r="K259" s="175"/>
      <c r="L259" s="175"/>
      <c r="M259" s="175">
        <f t="shared" si="24"/>
        <v>0.93</v>
      </c>
      <c r="N259" s="132" t="str">
        <f t="shared" si="26"/>
        <v/>
      </c>
      <c r="O259" s="176" t="str">
        <f t="shared" si="21"/>
        <v>是</v>
      </c>
      <c r="P259" s="176" t="str">
        <f t="shared" si="25"/>
        <v>是</v>
      </c>
    </row>
    <row r="260" ht="18.95" customHeight="1" spans="1:16">
      <c r="A260" s="171" t="s">
        <v>134</v>
      </c>
      <c r="B260" s="172"/>
      <c r="C260" s="172" t="s">
        <v>135</v>
      </c>
      <c r="D260" s="464" t="s">
        <v>541</v>
      </c>
      <c r="E260" s="172"/>
      <c r="F260" s="43" t="s">
        <v>542</v>
      </c>
      <c r="G260" s="174">
        <f ca="1">SUMIF($B261:$B$1300,$D260,$G261:$G$1300)</f>
        <v>28095</v>
      </c>
      <c r="H260" s="174">
        <f ca="1">SUMIF($B261:$B$1300,$D260,$H261:$H$1300)</f>
        <v>13602</v>
      </c>
      <c r="I260" s="174">
        <f>SUMIF($B261:$B$1300,$D260,$I261:$I$1300)</f>
        <v>27506</v>
      </c>
      <c r="J260" s="36">
        <f>VLOOKUP(F260,'数据-省本级决算数'!$A:$B,2,0)</f>
        <v>27506</v>
      </c>
      <c r="K260" s="175">
        <f ca="1" t="shared" si="22"/>
        <v>0.98</v>
      </c>
      <c r="L260" s="175">
        <f ca="1" t="shared" si="23"/>
        <v>2.02</v>
      </c>
      <c r="M260" s="175">
        <f t="shared" si="24"/>
        <v>1</v>
      </c>
      <c r="N260" s="129">
        <f ca="1" t="shared" si="26"/>
        <v>-0.021</v>
      </c>
      <c r="O260" s="176" t="str">
        <f ca="1" t="shared" ref="O260:O323" si="27">IF(F260&lt;&gt;"",IF(SUM(G260:J260)&lt;&gt;0,"是","否"),"空")</f>
        <v>是</v>
      </c>
      <c r="P260" s="176" t="str">
        <f t="shared" si="25"/>
        <v>是</v>
      </c>
    </row>
    <row r="261" ht="18.95" customHeight="1" spans="1:16">
      <c r="A261" s="171" t="s">
        <v>135</v>
      </c>
      <c r="B261" s="172" t="s">
        <v>541</v>
      </c>
      <c r="C261" s="172" t="s">
        <v>135</v>
      </c>
      <c r="D261" s="173" t="s">
        <v>543</v>
      </c>
      <c r="E261" s="172"/>
      <c r="F261" s="42" t="s">
        <v>544</v>
      </c>
      <c r="G261" s="36">
        <f ca="1">SUMIF($C260:$C1482,$D261,$G260:$G1481)</f>
        <v>16285</v>
      </c>
      <c r="H261" s="36">
        <f ca="1">SUMIF($C260:$C1481,$D261,$H260:$H1480)</f>
        <v>7427</v>
      </c>
      <c r="I261" s="36">
        <f>IFERROR(VLOOKUP(F261,'数据-省本级调整数'!$A:$B,2,0),0)</f>
        <v>27506</v>
      </c>
      <c r="J261" s="36">
        <f>VLOOKUP(F261,'数据-省本级决算数'!$A:$B,2,0)</f>
        <v>16790</v>
      </c>
      <c r="K261" s="175">
        <f ca="1" t="shared" ref="K261:K324" si="28">J261/G261</f>
        <v>1.03</v>
      </c>
      <c r="L261" s="175">
        <f ca="1" t="shared" ref="L261:L324" si="29">J261/H261</f>
        <v>2.26</v>
      </c>
      <c r="M261" s="175">
        <f t="shared" ref="M261:M324" si="30">IFERROR(J261/I261,0)</f>
        <v>0.61</v>
      </c>
      <c r="N261" s="132">
        <f ca="1" t="shared" si="26"/>
        <v>0.031</v>
      </c>
      <c r="O261" s="176" t="str">
        <f ca="1" t="shared" si="27"/>
        <v>是</v>
      </c>
      <c r="P261" s="176" t="str">
        <f t="shared" ref="P261:P324" si="31">IF(C261&lt;&gt;"",IF(OR(LEFT(D261,3)="205",LEFT(D261,3)="206",LEFT(D261,3)="207",LEFT(D261,3)="208",LEFT(D261,3)="210",LEFT(D261,3)="213"),"是","否"),"是")</f>
        <v>是</v>
      </c>
    </row>
    <row r="262" ht="18.95" customHeight="1" spans="1:16">
      <c r="A262" s="171" t="s">
        <v>135</v>
      </c>
      <c r="B262" s="172"/>
      <c r="C262" s="465" t="s">
        <v>543</v>
      </c>
      <c r="D262" s="173" t="s">
        <v>545</v>
      </c>
      <c r="E262" s="172" t="s">
        <v>147</v>
      </c>
      <c r="F262" s="42" t="s">
        <v>546</v>
      </c>
      <c r="G262" s="36">
        <v>850</v>
      </c>
      <c r="H262" s="36">
        <f>IFERROR(VLOOKUP(D262,'数据-省本级预算数'!D:H,4,0),"0")</f>
        <v>850</v>
      </c>
      <c r="I262" s="36"/>
      <c r="J262" s="36">
        <f>VLOOKUP(F262,'数据-省本级决算数'!$A:$B,2,0)</f>
        <v>850</v>
      </c>
      <c r="K262" s="175">
        <f t="shared" si="28"/>
        <v>1</v>
      </c>
      <c r="L262" s="175">
        <f t="shared" si="29"/>
        <v>1</v>
      </c>
      <c r="M262" s="175">
        <f t="shared" si="30"/>
        <v>0</v>
      </c>
      <c r="N262" s="132">
        <f t="shared" si="26"/>
        <v>0</v>
      </c>
      <c r="O262" s="176" t="str">
        <f t="shared" si="27"/>
        <v>是</v>
      </c>
      <c r="P262" s="176" t="str">
        <f t="shared" si="31"/>
        <v>否</v>
      </c>
    </row>
    <row r="263" ht="18.95" customHeight="1" spans="1:16">
      <c r="A263" s="171" t="s">
        <v>135</v>
      </c>
      <c r="B263" s="172" t="s">
        <v>135</v>
      </c>
      <c r="C263" s="172" t="s">
        <v>543</v>
      </c>
      <c r="D263" s="173" t="s">
        <v>547</v>
      </c>
      <c r="E263" s="172" t="s">
        <v>147</v>
      </c>
      <c r="F263" s="42" t="s">
        <v>548</v>
      </c>
      <c r="G263" s="36">
        <v>30</v>
      </c>
      <c r="H263" s="36">
        <f>IFERROR(VLOOKUP(D263,'数据-省本级预算数'!D:H,4,0),"0")</f>
        <v>25</v>
      </c>
      <c r="I263" s="36"/>
      <c r="J263" s="36">
        <f>VLOOKUP(F263,'数据-省本级决算数'!$A:$B,2,0)</f>
        <v>25</v>
      </c>
      <c r="K263" s="175">
        <f t="shared" si="28"/>
        <v>0.83</v>
      </c>
      <c r="L263" s="175">
        <f t="shared" si="29"/>
        <v>1</v>
      </c>
      <c r="M263" s="175">
        <f t="shared" si="30"/>
        <v>0</v>
      </c>
      <c r="N263" s="132">
        <f t="shared" si="26"/>
        <v>-0.167</v>
      </c>
      <c r="O263" s="176" t="str">
        <f t="shared" si="27"/>
        <v>是</v>
      </c>
      <c r="P263" s="176" t="str">
        <f t="shared" si="31"/>
        <v>否</v>
      </c>
    </row>
    <row r="264" ht="18.95" customHeight="1" spans="1:16">
      <c r="A264" s="171" t="s">
        <v>135</v>
      </c>
      <c r="B264" s="172" t="s">
        <v>135</v>
      </c>
      <c r="C264" s="172" t="s">
        <v>543</v>
      </c>
      <c r="D264" s="173" t="s">
        <v>549</v>
      </c>
      <c r="E264" s="172" t="s">
        <v>147</v>
      </c>
      <c r="F264" s="42" t="s">
        <v>550</v>
      </c>
      <c r="G264" s="36">
        <v>2799</v>
      </c>
      <c r="H264" s="36">
        <f>IFERROR(VLOOKUP(D264,'数据-省本级预算数'!D:H,4,0),"0")</f>
        <v>2426</v>
      </c>
      <c r="I264" s="36"/>
      <c r="J264" s="36">
        <f>VLOOKUP(F264,'数据-省本级决算数'!$A:$B,2,0)</f>
        <v>1713</v>
      </c>
      <c r="K264" s="175">
        <f t="shared" si="28"/>
        <v>0.61</v>
      </c>
      <c r="L264" s="175">
        <f t="shared" si="29"/>
        <v>0.71</v>
      </c>
      <c r="M264" s="175">
        <f t="shared" si="30"/>
        <v>0</v>
      </c>
      <c r="N264" s="132">
        <f t="shared" si="26"/>
        <v>-0.388</v>
      </c>
      <c r="O264" s="176" t="str">
        <f t="shared" si="27"/>
        <v>是</v>
      </c>
      <c r="P264" s="176" t="str">
        <f t="shared" si="31"/>
        <v>否</v>
      </c>
    </row>
    <row r="265" ht="18.95" customHeight="1" spans="1:16">
      <c r="A265" s="171" t="s">
        <v>135</v>
      </c>
      <c r="B265" s="172" t="s">
        <v>135</v>
      </c>
      <c r="C265" s="172" t="s">
        <v>543</v>
      </c>
      <c r="D265" s="173" t="s">
        <v>551</v>
      </c>
      <c r="E265" s="172" t="s">
        <v>147</v>
      </c>
      <c r="F265" s="42" t="s">
        <v>552</v>
      </c>
      <c r="G265" s="36">
        <v>30</v>
      </c>
      <c r="H265" s="36">
        <f>IFERROR(VLOOKUP(D265,'数据-省本级预算数'!D:H,4,0),"0")</f>
        <v>35</v>
      </c>
      <c r="I265" s="36"/>
      <c r="J265" s="36">
        <f>VLOOKUP(F265,'数据-省本级决算数'!$A:$B,2,0)</f>
        <v>35</v>
      </c>
      <c r="K265" s="175">
        <f t="shared" si="28"/>
        <v>1.17</v>
      </c>
      <c r="L265" s="175">
        <f t="shared" si="29"/>
        <v>1</v>
      </c>
      <c r="M265" s="175">
        <f t="shared" si="30"/>
        <v>0</v>
      </c>
      <c r="N265" s="132">
        <f t="shared" si="26"/>
        <v>0.167</v>
      </c>
      <c r="O265" s="176" t="str">
        <f t="shared" si="27"/>
        <v>是</v>
      </c>
      <c r="P265" s="176" t="str">
        <f t="shared" si="31"/>
        <v>否</v>
      </c>
    </row>
    <row r="266" ht="18.95" customHeight="1" spans="1:16">
      <c r="A266" s="171" t="s">
        <v>135</v>
      </c>
      <c r="B266" s="172" t="s">
        <v>135</v>
      </c>
      <c r="C266" s="172" t="s">
        <v>543</v>
      </c>
      <c r="D266" s="173" t="s">
        <v>553</v>
      </c>
      <c r="E266" s="172" t="s">
        <v>147</v>
      </c>
      <c r="F266" s="42" t="s">
        <v>554</v>
      </c>
      <c r="G266" s="36">
        <v>30</v>
      </c>
      <c r="H266" s="36">
        <f>IFERROR(VLOOKUP(D266,'数据-省本级预算数'!D:H,4,0),"0")</f>
        <v>30</v>
      </c>
      <c r="I266" s="36"/>
      <c r="J266" s="36">
        <f>VLOOKUP(F266,'数据-省本级决算数'!$A:$B,2,0)</f>
        <v>30</v>
      </c>
      <c r="K266" s="175">
        <f t="shared" si="28"/>
        <v>1</v>
      </c>
      <c r="L266" s="175">
        <f t="shared" si="29"/>
        <v>1</v>
      </c>
      <c r="M266" s="175">
        <f t="shared" si="30"/>
        <v>0</v>
      </c>
      <c r="N266" s="132">
        <f t="shared" si="26"/>
        <v>0</v>
      </c>
      <c r="O266" s="176" t="str">
        <f t="shared" si="27"/>
        <v>是</v>
      </c>
      <c r="P266" s="176" t="str">
        <f t="shared" si="31"/>
        <v>否</v>
      </c>
    </row>
    <row r="267" ht="18.95" customHeight="1" spans="1:16">
      <c r="A267" s="171" t="s">
        <v>135</v>
      </c>
      <c r="B267" s="172" t="s">
        <v>135</v>
      </c>
      <c r="C267" s="172" t="s">
        <v>543</v>
      </c>
      <c r="D267" s="173" t="s">
        <v>555</v>
      </c>
      <c r="E267" s="172" t="s">
        <v>147</v>
      </c>
      <c r="F267" s="42" t="s">
        <v>556</v>
      </c>
      <c r="G267" s="36">
        <v>702</v>
      </c>
      <c r="H267" s="36">
        <f>IFERROR(VLOOKUP(D267,'数据-省本级预算数'!D:H,4,0),"0")</f>
        <v>742</v>
      </c>
      <c r="I267" s="36"/>
      <c r="J267" s="36">
        <f>VLOOKUP(F267,'数据-省本级决算数'!$A:$B,2,0)</f>
        <v>742</v>
      </c>
      <c r="K267" s="175">
        <f t="shared" si="28"/>
        <v>1.06</v>
      </c>
      <c r="L267" s="175">
        <f t="shared" si="29"/>
        <v>1</v>
      </c>
      <c r="M267" s="175">
        <f t="shared" si="30"/>
        <v>0</v>
      </c>
      <c r="N267" s="132">
        <f t="shared" si="26"/>
        <v>0.057</v>
      </c>
      <c r="O267" s="176" t="str">
        <f t="shared" si="27"/>
        <v>是</v>
      </c>
      <c r="P267" s="176" t="str">
        <f t="shared" si="31"/>
        <v>否</v>
      </c>
    </row>
    <row r="268" ht="18.95" customHeight="1" spans="1:16">
      <c r="A268" s="171" t="s">
        <v>135</v>
      </c>
      <c r="B268" s="172" t="s">
        <v>135</v>
      </c>
      <c r="C268" s="172" t="s">
        <v>543</v>
      </c>
      <c r="D268" s="173" t="s">
        <v>557</v>
      </c>
      <c r="E268" s="172" t="s">
        <v>147</v>
      </c>
      <c r="F268" s="42" t="s">
        <v>558</v>
      </c>
      <c r="G268" s="36">
        <v>11474</v>
      </c>
      <c r="H268" s="36">
        <f>IFERROR(VLOOKUP(D268,'数据-省本级预算数'!D:H,4,0),"0")</f>
        <v>2749</v>
      </c>
      <c r="I268" s="36"/>
      <c r="J268" s="36">
        <f>VLOOKUP(F268,'数据-省本级决算数'!$A:$B,2,0)</f>
        <v>12825</v>
      </c>
      <c r="K268" s="175">
        <f t="shared" si="28"/>
        <v>1.12</v>
      </c>
      <c r="L268" s="175">
        <f t="shared" si="29"/>
        <v>4.67</v>
      </c>
      <c r="M268" s="175">
        <f t="shared" si="30"/>
        <v>0</v>
      </c>
      <c r="N268" s="132">
        <f t="shared" si="26"/>
        <v>0.118</v>
      </c>
      <c r="O268" s="176" t="str">
        <f t="shared" si="27"/>
        <v>是</v>
      </c>
      <c r="P268" s="176" t="str">
        <f t="shared" si="31"/>
        <v>否</v>
      </c>
    </row>
    <row r="269" ht="18.95" customHeight="1" spans="1:16">
      <c r="A269" s="171" t="s">
        <v>135</v>
      </c>
      <c r="B269" s="172"/>
      <c r="C269" s="172" t="s">
        <v>543</v>
      </c>
      <c r="D269" s="173" t="s">
        <v>559</v>
      </c>
      <c r="E269" s="172" t="s">
        <v>147</v>
      </c>
      <c r="F269" s="42" t="s">
        <v>560</v>
      </c>
      <c r="G269" s="36">
        <v>370</v>
      </c>
      <c r="H269" s="36">
        <f>IFERROR(VLOOKUP(D269,'数据-省本级预算数'!D:H,4,0),"0")</f>
        <v>570</v>
      </c>
      <c r="I269" s="36"/>
      <c r="J269" s="36">
        <f>VLOOKUP(F269,'数据-省本级决算数'!$A:$B,2,0)</f>
        <v>570</v>
      </c>
      <c r="K269" s="175">
        <f t="shared" si="28"/>
        <v>1.54</v>
      </c>
      <c r="L269" s="175">
        <f t="shared" si="29"/>
        <v>1</v>
      </c>
      <c r="M269" s="175">
        <f t="shared" si="30"/>
        <v>0</v>
      </c>
      <c r="N269" s="132">
        <f t="shared" si="26"/>
        <v>0.541</v>
      </c>
      <c r="O269" s="176" t="str">
        <f t="shared" si="27"/>
        <v>是</v>
      </c>
      <c r="P269" s="176" t="str">
        <f t="shared" si="31"/>
        <v>否</v>
      </c>
    </row>
    <row r="270" ht="18.95" customHeight="1" spans="1:16">
      <c r="A270" s="171"/>
      <c r="B270" s="465" t="s">
        <v>541</v>
      </c>
      <c r="C270" s="172" t="s">
        <v>135</v>
      </c>
      <c r="D270" s="173" t="s">
        <v>561</v>
      </c>
      <c r="E270" s="172" t="s">
        <v>147</v>
      </c>
      <c r="F270" s="42" t="s">
        <v>562</v>
      </c>
      <c r="G270" s="36">
        <v>11810</v>
      </c>
      <c r="H270" s="36">
        <f>IFERROR(VLOOKUP(D270,'数据-省本级预算数'!D:H,4,0),"0")</f>
        <v>6175</v>
      </c>
      <c r="I270" s="36">
        <f>IFERROR(VLOOKUP(F270,'数据-省本级调整数'!$A:$B,2,0),0)</f>
        <v>0</v>
      </c>
      <c r="J270" s="36">
        <f>VLOOKUP(F270,'数据-省本级决算数'!$A:$B,2,0)</f>
        <v>10716</v>
      </c>
      <c r="K270" s="175">
        <f t="shared" si="28"/>
        <v>0.91</v>
      </c>
      <c r="L270" s="175">
        <f t="shared" si="29"/>
        <v>1.74</v>
      </c>
      <c r="M270" s="175">
        <f t="shared" si="30"/>
        <v>0</v>
      </c>
      <c r="N270" s="132">
        <f t="shared" si="26"/>
        <v>-0.093</v>
      </c>
      <c r="O270" s="176" t="str">
        <f t="shared" si="27"/>
        <v>是</v>
      </c>
      <c r="P270" s="176" t="str">
        <f t="shared" si="31"/>
        <v>是</v>
      </c>
    </row>
    <row r="271" ht="18.95" customHeight="1" spans="1:16">
      <c r="A271" s="171" t="s">
        <v>134</v>
      </c>
      <c r="B271" s="172"/>
      <c r="C271" s="172" t="s">
        <v>135</v>
      </c>
      <c r="D271" s="173" t="s">
        <v>563</v>
      </c>
      <c r="E271" s="172" t="s">
        <v>135</v>
      </c>
      <c r="F271" s="43" t="s">
        <v>564</v>
      </c>
      <c r="G271" s="174">
        <f ca="1">SUMIF($B272:$B$1300,$D271,$G272:$G$1300)</f>
        <v>443126</v>
      </c>
      <c r="H271" s="174">
        <f ca="1">SUMIF($B272:$B$1300,$D271,$H272:$H$1300)</f>
        <v>495795</v>
      </c>
      <c r="I271" s="174">
        <f>SUMIF($B272:$B$1300,$D271,$I272:$I$1300)</f>
        <v>494252</v>
      </c>
      <c r="J271" s="36">
        <f>VLOOKUP(F271,'数据-省本级决算数'!$A:$B,2,0)</f>
        <v>455931</v>
      </c>
      <c r="K271" s="175">
        <f ca="1" t="shared" si="28"/>
        <v>1.03</v>
      </c>
      <c r="L271" s="175">
        <f ca="1" t="shared" si="29"/>
        <v>0.92</v>
      </c>
      <c r="M271" s="175">
        <f t="shared" si="30"/>
        <v>0.92</v>
      </c>
      <c r="N271" s="129">
        <f ca="1" t="shared" si="26"/>
        <v>0.029</v>
      </c>
      <c r="O271" s="176" t="str">
        <f ca="1" t="shared" si="27"/>
        <v>是</v>
      </c>
      <c r="P271" s="176" t="str">
        <f t="shared" si="31"/>
        <v>是</v>
      </c>
    </row>
    <row r="272" ht="18.95" customHeight="1" spans="1:16">
      <c r="A272" s="171" t="s">
        <v>135</v>
      </c>
      <c r="B272" s="465" t="s">
        <v>563</v>
      </c>
      <c r="C272" s="172"/>
      <c r="D272" s="173" t="s">
        <v>565</v>
      </c>
      <c r="E272" s="172"/>
      <c r="F272" s="42" t="s">
        <v>566</v>
      </c>
      <c r="G272" s="36">
        <f ca="1">SUMIF($C271:$C1493,$D272,$G271:$G1492)</f>
        <v>44270</v>
      </c>
      <c r="H272" s="36">
        <f ca="1">SUMIF($C271:$C1492,$D272,$H271:$H1491)</f>
        <v>24483</v>
      </c>
      <c r="I272" s="36">
        <f>IFERROR(VLOOKUP(F272,'数据-省本级调整数'!$A:$B,2,0),0)</f>
        <v>32589</v>
      </c>
      <c r="J272" s="36">
        <f>VLOOKUP(F272,'数据-省本级决算数'!$A:$B,2,0)</f>
        <v>31589</v>
      </c>
      <c r="K272" s="175">
        <f ca="1" t="shared" si="28"/>
        <v>0.71</v>
      </c>
      <c r="L272" s="175">
        <f ca="1" t="shared" si="29"/>
        <v>1.29</v>
      </c>
      <c r="M272" s="175">
        <f t="shared" si="30"/>
        <v>0.97</v>
      </c>
      <c r="N272" s="132">
        <f ca="1" t="shared" si="26"/>
        <v>-0.286</v>
      </c>
      <c r="O272" s="176" t="str">
        <f ca="1" t="shared" si="27"/>
        <v>是</v>
      </c>
      <c r="P272" s="176" t="str">
        <f t="shared" si="31"/>
        <v>是</v>
      </c>
    </row>
    <row r="273" ht="18.95" customHeight="1" spans="1:16">
      <c r="A273" s="171" t="s">
        <v>135</v>
      </c>
      <c r="B273" s="172" t="s">
        <v>135</v>
      </c>
      <c r="C273" s="172" t="s">
        <v>565</v>
      </c>
      <c r="D273" s="173" t="s">
        <v>567</v>
      </c>
      <c r="E273" s="172" t="s">
        <v>147</v>
      </c>
      <c r="F273" s="32" t="s">
        <v>568</v>
      </c>
      <c r="G273" s="36">
        <v>6403</v>
      </c>
      <c r="H273" s="36">
        <f>IFERROR(VLOOKUP(D273,'数据-省本级预算数'!D:H,4,0),"0")</f>
        <v>5821</v>
      </c>
      <c r="I273" s="36"/>
      <c r="J273" s="36">
        <f>VLOOKUP(F273,'数据-省本级决算数'!$A:$B,2,0)</f>
        <v>7841</v>
      </c>
      <c r="K273" s="175">
        <f t="shared" si="28"/>
        <v>1.22</v>
      </c>
      <c r="L273" s="175">
        <f t="shared" si="29"/>
        <v>1.35</v>
      </c>
      <c r="M273" s="175">
        <f t="shared" si="30"/>
        <v>0</v>
      </c>
      <c r="N273" s="132">
        <f t="shared" si="26"/>
        <v>0.225</v>
      </c>
      <c r="O273" s="176" t="str">
        <f t="shared" si="27"/>
        <v>是</v>
      </c>
      <c r="P273" s="176" t="str">
        <f t="shared" si="31"/>
        <v>否</v>
      </c>
    </row>
    <row r="274" ht="18.95" customHeight="1" spans="1:16">
      <c r="A274" s="171" t="s">
        <v>135</v>
      </c>
      <c r="B274" s="172" t="s">
        <v>135</v>
      </c>
      <c r="C274" s="172" t="s">
        <v>565</v>
      </c>
      <c r="D274" s="173" t="s">
        <v>569</v>
      </c>
      <c r="E274" s="172" t="s">
        <v>147</v>
      </c>
      <c r="F274" s="42" t="s">
        <v>570</v>
      </c>
      <c r="G274" s="36">
        <v>15066</v>
      </c>
      <c r="H274" s="36">
        <f>IFERROR(VLOOKUP(D274,'数据-省本级预算数'!D:H,4,0),"0")</f>
        <v>4572</v>
      </c>
      <c r="I274" s="36"/>
      <c r="J274" s="36">
        <f>VLOOKUP(F274,'数据-省本级决算数'!$A:$B,2,0)</f>
        <v>5754</v>
      </c>
      <c r="K274" s="175">
        <f t="shared" si="28"/>
        <v>0.38</v>
      </c>
      <c r="L274" s="175">
        <f t="shared" si="29"/>
        <v>1.26</v>
      </c>
      <c r="M274" s="175">
        <f t="shared" si="30"/>
        <v>0</v>
      </c>
      <c r="N274" s="132">
        <f t="shared" si="26"/>
        <v>-0.618</v>
      </c>
      <c r="O274" s="176" t="str">
        <f t="shared" si="27"/>
        <v>是</v>
      </c>
      <c r="P274" s="176" t="str">
        <f t="shared" si="31"/>
        <v>否</v>
      </c>
    </row>
    <row r="275" ht="18.95" customHeight="1" spans="1:16">
      <c r="A275" s="171" t="s">
        <v>135</v>
      </c>
      <c r="B275" s="172" t="s">
        <v>135</v>
      </c>
      <c r="C275" s="172" t="s">
        <v>565</v>
      </c>
      <c r="D275" s="173" t="s">
        <v>571</v>
      </c>
      <c r="E275" s="172" t="s">
        <v>147</v>
      </c>
      <c r="F275" s="42" t="s">
        <v>572</v>
      </c>
      <c r="G275" s="36">
        <v>10664</v>
      </c>
      <c r="H275" s="36">
        <f>IFERROR(VLOOKUP(D275,'数据-省本级预算数'!D:H,4,0),"0")</f>
        <v>6063</v>
      </c>
      <c r="I275" s="36"/>
      <c r="J275" s="36">
        <f>VLOOKUP(F275,'数据-省本级决算数'!$A:$B,2,0)</f>
        <v>7063</v>
      </c>
      <c r="K275" s="175">
        <f t="shared" si="28"/>
        <v>0.66</v>
      </c>
      <c r="L275" s="175">
        <f t="shared" si="29"/>
        <v>1.16</v>
      </c>
      <c r="M275" s="175">
        <f t="shared" si="30"/>
        <v>0</v>
      </c>
      <c r="N275" s="132">
        <f t="shared" si="26"/>
        <v>-0.338</v>
      </c>
      <c r="O275" s="176" t="str">
        <f t="shared" si="27"/>
        <v>是</v>
      </c>
      <c r="P275" s="176" t="str">
        <f t="shared" si="31"/>
        <v>否</v>
      </c>
    </row>
    <row r="276" ht="18.95" customHeight="1" spans="1:16">
      <c r="A276" s="171" t="s">
        <v>135</v>
      </c>
      <c r="B276" s="172" t="s">
        <v>135</v>
      </c>
      <c r="C276" s="172" t="s">
        <v>565</v>
      </c>
      <c r="D276" s="173" t="s">
        <v>573</v>
      </c>
      <c r="E276" s="172" t="s">
        <v>147</v>
      </c>
      <c r="F276" s="32" t="s">
        <v>574</v>
      </c>
      <c r="G276" s="36">
        <v>1232</v>
      </c>
      <c r="H276" s="36">
        <f>IFERROR(VLOOKUP(D276,'数据-省本级预算数'!D:H,4,0),"0")</f>
        <v>932</v>
      </c>
      <c r="I276" s="36"/>
      <c r="J276" s="36">
        <f>VLOOKUP(F276,'数据-省本级决算数'!$A:$B,2,0)</f>
        <v>932</v>
      </c>
      <c r="K276" s="175">
        <f t="shared" si="28"/>
        <v>0.76</v>
      </c>
      <c r="L276" s="175">
        <f t="shared" si="29"/>
        <v>1</v>
      </c>
      <c r="M276" s="175">
        <f t="shared" si="30"/>
        <v>0</v>
      </c>
      <c r="N276" s="132">
        <f t="shared" si="26"/>
        <v>-0.244</v>
      </c>
      <c r="O276" s="176" t="str">
        <f t="shared" si="27"/>
        <v>是</v>
      </c>
      <c r="P276" s="176" t="str">
        <f t="shared" si="31"/>
        <v>否</v>
      </c>
    </row>
    <row r="277" ht="18.95" customHeight="1" spans="1:16">
      <c r="A277" s="171" t="s">
        <v>135</v>
      </c>
      <c r="B277" s="172" t="s">
        <v>135</v>
      </c>
      <c r="C277" s="172" t="s">
        <v>565</v>
      </c>
      <c r="D277" s="173" t="s">
        <v>575</v>
      </c>
      <c r="E277" s="172" t="s">
        <v>147</v>
      </c>
      <c r="F277" s="42" t="s">
        <v>576</v>
      </c>
      <c r="G277" s="36">
        <v>82</v>
      </c>
      <c r="H277" s="36">
        <f>IFERROR(VLOOKUP(D277,'数据-省本级预算数'!D:H,4,0),"0")</f>
        <v>82</v>
      </c>
      <c r="I277" s="36"/>
      <c r="J277" s="36">
        <f>VLOOKUP(F277,'数据-省本级决算数'!$A:$B,2,0)</f>
        <v>82</v>
      </c>
      <c r="K277" s="175">
        <f t="shared" si="28"/>
        <v>1</v>
      </c>
      <c r="L277" s="175">
        <f t="shared" si="29"/>
        <v>1</v>
      </c>
      <c r="M277" s="175">
        <f t="shared" si="30"/>
        <v>0</v>
      </c>
      <c r="N277" s="132">
        <f t="shared" si="26"/>
        <v>0</v>
      </c>
      <c r="O277" s="176" t="str">
        <f t="shared" si="27"/>
        <v>是</v>
      </c>
      <c r="P277" s="176" t="str">
        <f t="shared" si="31"/>
        <v>否</v>
      </c>
    </row>
    <row r="278" ht="18.95" customHeight="1" spans="1:16">
      <c r="A278" s="171" t="s">
        <v>135</v>
      </c>
      <c r="B278" s="172" t="s">
        <v>135</v>
      </c>
      <c r="C278" s="172" t="s">
        <v>565</v>
      </c>
      <c r="D278" s="173" t="s">
        <v>577</v>
      </c>
      <c r="E278" s="172" t="s">
        <v>147</v>
      </c>
      <c r="F278" s="42" t="s">
        <v>578</v>
      </c>
      <c r="G278" s="36">
        <v>8313</v>
      </c>
      <c r="H278" s="36">
        <f>IFERROR(VLOOKUP(D278,'数据-省本级预算数'!D:H,4,0),"0")</f>
        <v>7013</v>
      </c>
      <c r="I278" s="36"/>
      <c r="J278" s="36">
        <f>VLOOKUP(F278,'数据-省本级决算数'!$A:$B,2,0)</f>
        <v>8417</v>
      </c>
      <c r="K278" s="175">
        <f t="shared" si="28"/>
        <v>1.01</v>
      </c>
      <c r="L278" s="175">
        <f t="shared" si="29"/>
        <v>1.2</v>
      </c>
      <c r="M278" s="175">
        <f t="shared" si="30"/>
        <v>0</v>
      </c>
      <c r="N278" s="132">
        <f t="shared" si="26"/>
        <v>0.013</v>
      </c>
      <c r="O278" s="176" t="str">
        <f t="shared" si="27"/>
        <v>是</v>
      </c>
      <c r="P278" s="176" t="str">
        <f t="shared" si="31"/>
        <v>否</v>
      </c>
    </row>
    <row r="279" ht="18.95" customHeight="1" spans="1:16">
      <c r="A279" s="171" t="s">
        <v>135</v>
      </c>
      <c r="B279" s="172" t="s">
        <v>135</v>
      </c>
      <c r="C279" s="172" t="s">
        <v>565</v>
      </c>
      <c r="D279" s="173" t="s">
        <v>579</v>
      </c>
      <c r="E279" s="172" t="s">
        <v>147</v>
      </c>
      <c r="F279" s="42" t="s">
        <v>580</v>
      </c>
      <c r="G279" s="36">
        <v>0</v>
      </c>
      <c r="H279" s="36">
        <f>IFERROR(VLOOKUP(D279,'数据-省本级预算数'!D:H,4,0),"0")</f>
        <v>0</v>
      </c>
      <c r="I279" s="36"/>
      <c r="J279" s="36">
        <f>VLOOKUP(F279,'数据-省本级决算数'!$A:$B,2,0)</f>
        <v>0</v>
      </c>
      <c r="K279" s="175"/>
      <c r="L279" s="175"/>
      <c r="M279" s="175">
        <f t="shared" si="30"/>
        <v>0</v>
      </c>
      <c r="N279" s="132" t="str">
        <f t="shared" si="26"/>
        <v/>
      </c>
      <c r="O279" s="176" t="str">
        <f t="shared" si="27"/>
        <v>否</v>
      </c>
      <c r="P279" s="176" t="str">
        <f t="shared" si="31"/>
        <v>否</v>
      </c>
    </row>
    <row r="280" ht="18.95" customHeight="1" spans="1:16">
      <c r="A280" s="171" t="s">
        <v>135</v>
      </c>
      <c r="B280" s="172" t="s">
        <v>135</v>
      </c>
      <c r="C280" s="172" t="s">
        <v>565</v>
      </c>
      <c r="D280" s="173" t="s">
        <v>581</v>
      </c>
      <c r="E280" s="172" t="s">
        <v>147</v>
      </c>
      <c r="F280" s="42" t="s">
        <v>582</v>
      </c>
      <c r="G280" s="36">
        <v>0</v>
      </c>
      <c r="H280" s="36">
        <f>IFERROR(VLOOKUP(D280,'数据-省本级预算数'!D:H,4,0),"0")</f>
        <v>0</v>
      </c>
      <c r="I280" s="36"/>
      <c r="J280" s="36">
        <f>VLOOKUP(F280,'数据-省本级决算数'!$A:$B,2,0)</f>
        <v>0</v>
      </c>
      <c r="K280" s="175"/>
      <c r="L280" s="175"/>
      <c r="M280" s="175">
        <f t="shared" si="30"/>
        <v>0</v>
      </c>
      <c r="N280" s="132" t="str">
        <f t="shared" si="26"/>
        <v/>
      </c>
      <c r="O280" s="176" t="str">
        <f t="shared" si="27"/>
        <v>否</v>
      </c>
      <c r="P280" s="176" t="str">
        <f t="shared" si="31"/>
        <v>否</v>
      </c>
    </row>
    <row r="281" ht="18.95" customHeight="1" spans="1:16">
      <c r="A281" s="171" t="s">
        <v>135</v>
      </c>
      <c r="B281" s="172"/>
      <c r="C281" s="172" t="s">
        <v>565</v>
      </c>
      <c r="D281" s="464" t="s">
        <v>583</v>
      </c>
      <c r="E281" s="172" t="s">
        <v>147</v>
      </c>
      <c r="F281" s="42" t="s">
        <v>584</v>
      </c>
      <c r="G281" s="36">
        <v>0</v>
      </c>
      <c r="H281" s="36">
        <f>IFERROR(VLOOKUP(D281,'数据-省本级预算数'!D:H,4,0),"0")</f>
        <v>0</v>
      </c>
      <c r="I281" s="36"/>
      <c r="J281" s="36">
        <f>VLOOKUP(F281,'数据-省本级决算数'!$A:$B,2,0)</f>
        <v>0</v>
      </c>
      <c r="K281" s="175"/>
      <c r="L281" s="175"/>
      <c r="M281" s="175">
        <f t="shared" si="30"/>
        <v>0</v>
      </c>
      <c r="N281" s="132" t="str">
        <f t="shared" si="26"/>
        <v/>
      </c>
      <c r="O281" s="176" t="str">
        <f t="shared" si="27"/>
        <v>否</v>
      </c>
      <c r="P281" s="176" t="str">
        <f t="shared" si="31"/>
        <v>否</v>
      </c>
    </row>
    <row r="282" ht="18.95" customHeight="1" spans="1:16">
      <c r="A282" s="171" t="s">
        <v>135</v>
      </c>
      <c r="B282" s="172"/>
      <c r="C282" s="172" t="s">
        <v>565</v>
      </c>
      <c r="D282" s="464" t="s">
        <v>585</v>
      </c>
      <c r="E282" s="172" t="s">
        <v>147</v>
      </c>
      <c r="F282" s="42" t="s">
        <v>586</v>
      </c>
      <c r="G282" s="36">
        <v>2510</v>
      </c>
      <c r="H282" s="36">
        <f>IFERROR(VLOOKUP(D282,'数据-省本级预算数'!D:H,4,0),"0")</f>
        <v>0</v>
      </c>
      <c r="I282" s="36"/>
      <c r="J282" s="36">
        <f>VLOOKUP(F282,'数据-省本级决算数'!$A:$B,2,0)</f>
        <v>1500</v>
      </c>
      <c r="K282" s="175">
        <f t="shared" si="28"/>
        <v>0.6</v>
      </c>
      <c r="L282" s="175"/>
      <c r="M282" s="175">
        <f t="shared" si="30"/>
        <v>0</v>
      </c>
      <c r="N282" s="132">
        <f t="shared" si="26"/>
        <v>-0.402</v>
      </c>
      <c r="O282" s="176" t="str">
        <f t="shared" si="27"/>
        <v>是</v>
      </c>
      <c r="P282" s="176" t="str">
        <f t="shared" si="31"/>
        <v>否</v>
      </c>
    </row>
    <row r="283" ht="18.95" customHeight="1" spans="1:16">
      <c r="A283" s="171" t="s">
        <v>135</v>
      </c>
      <c r="B283" s="465" t="s">
        <v>563</v>
      </c>
      <c r="C283" s="172"/>
      <c r="D283" s="173" t="s">
        <v>587</v>
      </c>
      <c r="E283" s="172"/>
      <c r="F283" s="42" t="s">
        <v>588</v>
      </c>
      <c r="G283" s="36">
        <f ca="1">SUMIF($C282:$C1504,$D283,$G282:$G1503)</f>
        <v>89468</v>
      </c>
      <c r="H283" s="36">
        <f ca="1">SUMIF($C282:$C1503,$D283,$H282:$H1502)</f>
        <v>102140</v>
      </c>
      <c r="I283" s="36">
        <f>IFERROR(VLOOKUP(F283,'数据-省本级调整数'!$A:$B,2,0),0)</f>
        <v>108500</v>
      </c>
      <c r="J283" s="36">
        <f>VLOOKUP(F283,'数据-省本级决算数'!$A:$B,2,0)</f>
        <v>86343</v>
      </c>
      <c r="K283" s="175">
        <f ca="1" t="shared" si="28"/>
        <v>0.97</v>
      </c>
      <c r="L283" s="175">
        <f ca="1" t="shared" si="29"/>
        <v>0.85</v>
      </c>
      <c r="M283" s="175">
        <f t="shared" si="30"/>
        <v>0.8</v>
      </c>
      <c r="N283" s="132">
        <f ca="1" t="shared" si="26"/>
        <v>-0.035</v>
      </c>
      <c r="O283" s="176" t="str">
        <f ca="1" t="shared" si="27"/>
        <v>是</v>
      </c>
      <c r="P283" s="176" t="str">
        <f t="shared" si="31"/>
        <v>是</v>
      </c>
    </row>
    <row r="284" ht="18.95" customHeight="1" spans="1:16">
      <c r="A284" s="171" t="s">
        <v>135</v>
      </c>
      <c r="B284" s="172" t="s">
        <v>135</v>
      </c>
      <c r="C284" s="172" t="s">
        <v>587</v>
      </c>
      <c r="D284" s="173" t="s">
        <v>589</v>
      </c>
      <c r="E284" s="172" t="s">
        <v>147</v>
      </c>
      <c r="F284" s="42" t="s">
        <v>141</v>
      </c>
      <c r="G284" s="36">
        <v>23285</v>
      </c>
      <c r="H284" s="36">
        <f>IFERROR(VLOOKUP(D284,'数据-省本级预算数'!D:H,4,0),"0")</f>
        <v>24390</v>
      </c>
      <c r="I284" s="36"/>
      <c r="J284" s="36">
        <f>VLOOKUP(F284,'数据-省本级决算数'!$A:$B,2,0)</f>
        <v>4776</v>
      </c>
      <c r="K284" s="175">
        <f t="shared" si="28"/>
        <v>0.21</v>
      </c>
      <c r="L284" s="175">
        <f t="shared" si="29"/>
        <v>0.2</v>
      </c>
      <c r="M284" s="175">
        <f t="shared" si="30"/>
        <v>0</v>
      </c>
      <c r="N284" s="132">
        <f t="shared" si="26"/>
        <v>-0.795</v>
      </c>
      <c r="O284" s="176" t="str">
        <f t="shared" si="27"/>
        <v>是</v>
      </c>
      <c r="P284" s="176" t="str">
        <f t="shared" si="31"/>
        <v>否</v>
      </c>
    </row>
    <row r="285" ht="18.95" customHeight="1" spans="1:16">
      <c r="A285" s="171" t="s">
        <v>135</v>
      </c>
      <c r="B285" s="172" t="s">
        <v>135</v>
      </c>
      <c r="C285" s="172" t="s">
        <v>587</v>
      </c>
      <c r="D285" s="173" t="s">
        <v>590</v>
      </c>
      <c r="E285" s="172" t="s">
        <v>147</v>
      </c>
      <c r="F285" s="42" t="s">
        <v>143</v>
      </c>
      <c r="G285" s="36">
        <v>2319</v>
      </c>
      <c r="H285" s="36">
        <f>IFERROR(VLOOKUP(D285,'数据-省本级预算数'!D:H,4,0),"0")</f>
        <v>600</v>
      </c>
      <c r="I285" s="36"/>
      <c r="J285" s="36">
        <f>VLOOKUP(F285,'数据-省本级决算数'!$A:$B,2,0)</f>
        <v>590</v>
      </c>
      <c r="K285" s="175">
        <f t="shared" si="28"/>
        <v>0.25</v>
      </c>
      <c r="L285" s="175">
        <f t="shared" si="29"/>
        <v>0.98</v>
      </c>
      <c r="M285" s="175">
        <f t="shared" si="30"/>
        <v>0</v>
      </c>
      <c r="N285" s="132">
        <f t="shared" si="26"/>
        <v>-0.746</v>
      </c>
      <c r="O285" s="176" t="str">
        <f t="shared" si="27"/>
        <v>是</v>
      </c>
      <c r="P285" s="176" t="str">
        <f t="shared" si="31"/>
        <v>否</v>
      </c>
    </row>
    <row r="286" ht="18.95" customHeight="1" spans="1:16">
      <c r="A286" s="171" t="s">
        <v>135</v>
      </c>
      <c r="B286" s="172" t="s">
        <v>135</v>
      </c>
      <c r="C286" s="172" t="s">
        <v>587</v>
      </c>
      <c r="D286" s="173" t="s">
        <v>591</v>
      </c>
      <c r="E286" s="172" t="s">
        <v>147</v>
      </c>
      <c r="F286" s="42" t="s">
        <v>145</v>
      </c>
      <c r="G286" s="36">
        <v>0</v>
      </c>
      <c r="H286" s="36">
        <f>IFERROR(VLOOKUP(D286,'数据-省本级预算数'!D:H,4,0),"0")</f>
        <v>0</v>
      </c>
      <c r="I286" s="36"/>
      <c r="J286" s="36">
        <f>VLOOKUP(F286,'数据-省本级决算数'!$A:$B,2,0)</f>
        <v>713</v>
      </c>
      <c r="K286" s="175"/>
      <c r="L286" s="175"/>
      <c r="M286" s="175">
        <f t="shared" si="30"/>
        <v>0</v>
      </c>
      <c r="N286" s="132" t="str">
        <f t="shared" si="26"/>
        <v/>
      </c>
      <c r="O286" s="176" t="str">
        <f t="shared" si="27"/>
        <v>是</v>
      </c>
      <c r="P286" s="176" t="str">
        <f t="shared" si="31"/>
        <v>否</v>
      </c>
    </row>
    <row r="287" ht="18.95" customHeight="1" spans="1:16">
      <c r="A287" s="171" t="s">
        <v>135</v>
      </c>
      <c r="B287" s="172" t="s">
        <v>135</v>
      </c>
      <c r="C287" s="172" t="s">
        <v>587</v>
      </c>
      <c r="D287" s="173" t="s">
        <v>592</v>
      </c>
      <c r="E287" s="172" t="s">
        <v>147</v>
      </c>
      <c r="F287" s="32" t="s">
        <v>593</v>
      </c>
      <c r="G287" s="36">
        <v>1076</v>
      </c>
      <c r="H287" s="36">
        <f>IFERROR(VLOOKUP(D287,'数据-省本级预算数'!D:H,4,0),"0")</f>
        <v>50</v>
      </c>
      <c r="I287" s="36"/>
      <c r="J287" s="36">
        <f>VLOOKUP(F287,'数据-省本级决算数'!$A:$B,2,0)</f>
        <v>398</v>
      </c>
      <c r="K287" s="175">
        <f t="shared" si="28"/>
        <v>0.37</v>
      </c>
      <c r="L287" s="175">
        <f t="shared" si="29"/>
        <v>7.96</v>
      </c>
      <c r="M287" s="175">
        <f t="shared" si="30"/>
        <v>0</v>
      </c>
      <c r="N287" s="132">
        <f t="shared" si="26"/>
        <v>-0.63</v>
      </c>
      <c r="O287" s="176" t="str">
        <f t="shared" si="27"/>
        <v>是</v>
      </c>
      <c r="P287" s="176" t="str">
        <f t="shared" si="31"/>
        <v>否</v>
      </c>
    </row>
    <row r="288" ht="18.95" customHeight="1" spans="1:16">
      <c r="A288" s="171" t="s">
        <v>135</v>
      </c>
      <c r="B288" s="172" t="s">
        <v>135</v>
      </c>
      <c r="C288" s="172" t="s">
        <v>587</v>
      </c>
      <c r="D288" s="173" t="s">
        <v>594</v>
      </c>
      <c r="E288" s="172" t="s">
        <v>147</v>
      </c>
      <c r="F288" s="42" t="s">
        <v>595</v>
      </c>
      <c r="G288" s="36">
        <v>1498</v>
      </c>
      <c r="H288" s="36">
        <f>IFERROR(VLOOKUP(D288,'数据-省本级预算数'!D:H,4,0),"0")</f>
        <v>550</v>
      </c>
      <c r="I288" s="36"/>
      <c r="J288" s="36">
        <f>VLOOKUP(F288,'数据-省本级决算数'!$A:$B,2,0)</f>
        <v>717</v>
      </c>
      <c r="K288" s="175">
        <f t="shared" si="28"/>
        <v>0.48</v>
      </c>
      <c r="L288" s="175">
        <f t="shared" si="29"/>
        <v>1.3</v>
      </c>
      <c r="M288" s="175">
        <f t="shared" si="30"/>
        <v>0</v>
      </c>
      <c r="N288" s="132">
        <f t="shared" si="26"/>
        <v>-0.521</v>
      </c>
      <c r="O288" s="176" t="str">
        <f t="shared" si="27"/>
        <v>是</v>
      </c>
      <c r="P288" s="176" t="str">
        <f t="shared" si="31"/>
        <v>否</v>
      </c>
    </row>
    <row r="289" ht="18.95" customHeight="1" spans="1:16">
      <c r="A289" s="171" t="s">
        <v>135</v>
      </c>
      <c r="B289" s="172" t="s">
        <v>135</v>
      </c>
      <c r="C289" s="172" t="s">
        <v>587</v>
      </c>
      <c r="D289" s="173" t="s">
        <v>596</v>
      </c>
      <c r="E289" s="172" t="s">
        <v>147</v>
      </c>
      <c r="F289" s="42" t="s">
        <v>597</v>
      </c>
      <c r="G289" s="36">
        <v>1762</v>
      </c>
      <c r="H289" s="36">
        <f>IFERROR(VLOOKUP(D289,'数据-省本级预算数'!D:H,4,0),"0")</f>
        <v>1305</v>
      </c>
      <c r="I289" s="36"/>
      <c r="J289" s="36">
        <f>VLOOKUP(F289,'数据-省本级决算数'!$A:$B,2,0)</f>
        <v>1173</v>
      </c>
      <c r="K289" s="175">
        <f t="shared" si="28"/>
        <v>0.67</v>
      </c>
      <c r="L289" s="175">
        <f t="shared" si="29"/>
        <v>0.9</v>
      </c>
      <c r="M289" s="175">
        <f t="shared" si="30"/>
        <v>0</v>
      </c>
      <c r="N289" s="132">
        <f t="shared" si="26"/>
        <v>-0.334</v>
      </c>
      <c r="O289" s="176" t="str">
        <f t="shared" si="27"/>
        <v>是</v>
      </c>
      <c r="P289" s="176" t="str">
        <f t="shared" si="31"/>
        <v>否</v>
      </c>
    </row>
    <row r="290" ht="18.95" customHeight="1" spans="1:16">
      <c r="A290" s="171" t="s">
        <v>135</v>
      </c>
      <c r="B290" s="172" t="s">
        <v>135</v>
      </c>
      <c r="C290" s="172" t="s">
        <v>587</v>
      </c>
      <c r="D290" s="173" t="s">
        <v>598</v>
      </c>
      <c r="E290" s="172" t="s">
        <v>147</v>
      </c>
      <c r="F290" s="42" t="s">
        <v>599</v>
      </c>
      <c r="G290" s="36">
        <v>598</v>
      </c>
      <c r="H290" s="36">
        <f>IFERROR(VLOOKUP(D290,'数据-省本级预算数'!D:H,4,0),"0")</f>
        <v>30</v>
      </c>
      <c r="I290" s="36"/>
      <c r="J290" s="36">
        <f>VLOOKUP(F290,'数据-省本级决算数'!$A:$B,2,0)</f>
        <v>148</v>
      </c>
      <c r="K290" s="175">
        <f t="shared" si="28"/>
        <v>0.25</v>
      </c>
      <c r="L290" s="175">
        <f t="shared" si="29"/>
        <v>4.93</v>
      </c>
      <c r="M290" s="175">
        <f t="shared" si="30"/>
        <v>0</v>
      </c>
      <c r="N290" s="132">
        <f t="shared" si="26"/>
        <v>-0.753</v>
      </c>
      <c r="O290" s="176" t="str">
        <f t="shared" si="27"/>
        <v>是</v>
      </c>
      <c r="P290" s="176" t="str">
        <f t="shared" si="31"/>
        <v>否</v>
      </c>
    </row>
    <row r="291" ht="18.95" customHeight="1" spans="1:16">
      <c r="A291" s="171" t="s">
        <v>135</v>
      </c>
      <c r="B291" s="172" t="s">
        <v>135</v>
      </c>
      <c r="C291" s="172" t="s">
        <v>587</v>
      </c>
      <c r="D291" s="173" t="s">
        <v>600</v>
      </c>
      <c r="E291" s="172" t="s">
        <v>147</v>
      </c>
      <c r="F291" s="42" t="s">
        <v>601</v>
      </c>
      <c r="G291" s="36">
        <v>675</v>
      </c>
      <c r="H291" s="36">
        <f>IFERROR(VLOOKUP(D291,'数据-省本级预算数'!D:H,4,0),"0")</f>
        <v>5436</v>
      </c>
      <c r="I291" s="36"/>
      <c r="J291" s="36">
        <f>VLOOKUP(F291,'数据-省本级决算数'!$A:$B,2,0)</f>
        <v>2885</v>
      </c>
      <c r="K291" s="175">
        <f t="shared" si="28"/>
        <v>4.27</v>
      </c>
      <c r="L291" s="175">
        <f t="shared" si="29"/>
        <v>0.53</v>
      </c>
      <c r="M291" s="175">
        <f t="shared" si="30"/>
        <v>0</v>
      </c>
      <c r="N291" s="132">
        <f t="shared" si="26"/>
        <v>3.274</v>
      </c>
      <c r="O291" s="176" t="str">
        <f t="shared" si="27"/>
        <v>是</v>
      </c>
      <c r="P291" s="176" t="str">
        <f t="shared" si="31"/>
        <v>否</v>
      </c>
    </row>
    <row r="292" ht="18.95" customHeight="1" spans="1:16">
      <c r="A292" s="171" t="s">
        <v>135</v>
      </c>
      <c r="B292" s="172" t="s">
        <v>135</v>
      </c>
      <c r="C292" s="172" t="s">
        <v>587</v>
      </c>
      <c r="D292" s="173" t="s">
        <v>602</v>
      </c>
      <c r="E292" s="172" t="s">
        <v>147</v>
      </c>
      <c r="F292" s="42" t="s">
        <v>603</v>
      </c>
      <c r="G292" s="36">
        <v>643</v>
      </c>
      <c r="H292" s="36">
        <f>IFERROR(VLOOKUP(D292,'数据-省本级预算数'!D:H,4,0),"0")</f>
        <v>800</v>
      </c>
      <c r="I292" s="36"/>
      <c r="J292" s="36">
        <f>VLOOKUP(F292,'数据-省本级决算数'!$A:$B,2,0)</f>
        <v>957</v>
      </c>
      <c r="K292" s="175">
        <f t="shared" si="28"/>
        <v>1.49</v>
      </c>
      <c r="L292" s="175">
        <f t="shared" si="29"/>
        <v>1.2</v>
      </c>
      <c r="M292" s="175">
        <f t="shared" si="30"/>
        <v>0</v>
      </c>
      <c r="N292" s="132">
        <f t="shared" si="26"/>
        <v>0.488</v>
      </c>
      <c r="O292" s="176" t="str">
        <f t="shared" si="27"/>
        <v>是</v>
      </c>
      <c r="P292" s="176" t="str">
        <f t="shared" si="31"/>
        <v>否</v>
      </c>
    </row>
    <row r="293" ht="18.95" customHeight="1" spans="1:16">
      <c r="A293" s="171" t="s">
        <v>135</v>
      </c>
      <c r="B293" s="172" t="s">
        <v>135</v>
      </c>
      <c r="C293" s="172" t="s">
        <v>587</v>
      </c>
      <c r="D293" s="173" t="s">
        <v>604</v>
      </c>
      <c r="E293" s="172" t="s">
        <v>147</v>
      </c>
      <c r="F293" s="42" t="s">
        <v>605</v>
      </c>
      <c r="G293" s="36">
        <v>138</v>
      </c>
      <c r="H293" s="36">
        <f>IFERROR(VLOOKUP(D293,'数据-省本级预算数'!D:H,4,0),"0")</f>
        <v>0</v>
      </c>
      <c r="I293" s="36"/>
      <c r="J293" s="36">
        <f>VLOOKUP(F293,'数据-省本级决算数'!$A:$B,2,0)</f>
        <v>9</v>
      </c>
      <c r="K293" s="175">
        <f t="shared" si="28"/>
        <v>0.07</v>
      </c>
      <c r="L293" s="175"/>
      <c r="M293" s="175">
        <f t="shared" si="30"/>
        <v>0</v>
      </c>
      <c r="N293" s="132">
        <f t="shared" si="26"/>
        <v>-0.935</v>
      </c>
      <c r="O293" s="176" t="str">
        <f t="shared" si="27"/>
        <v>是</v>
      </c>
      <c r="P293" s="176" t="str">
        <f t="shared" si="31"/>
        <v>否</v>
      </c>
    </row>
    <row r="294" ht="18.95" customHeight="1" spans="1:16">
      <c r="A294" s="171" t="s">
        <v>135</v>
      </c>
      <c r="B294" s="172" t="s">
        <v>135</v>
      </c>
      <c r="C294" s="172" t="s">
        <v>587</v>
      </c>
      <c r="D294" s="173" t="s">
        <v>606</v>
      </c>
      <c r="E294" s="172" t="s">
        <v>147</v>
      </c>
      <c r="F294" s="42" t="s">
        <v>607</v>
      </c>
      <c r="G294" s="36">
        <v>16452</v>
      </c>
      <c r="H294" s="36">
        <f>IFERROR(VLOOKUP(D294,'数据-省本级预算数'!D:H,4,0),"0")</f>
        <v>14200</v>
      </c>
      <c r="I294" s="36"/>
      <c r="J294" s="36">
        <f>VLOOKUP(F294,'数据-省本级决算数'!$A:$B,2,0)</f>
        <v>16226</v>
      </c>
      <c r="K294" s="175">
        <f t="shared" si="28"/>
        <v>0.99</v>
      </c>
      <c r="L294" s="175">
        <f t="shared" si="29"/>
        <v>1.14</v>
      </c>
      <c r="M294" s="175">
        <f t="shared" si="30"/>
        <v>0</v>
      </c>
      <c r="N294" s="132">
        <f t="shared" si="26"/>
        <v>-0.014</v>
      </c>
      <c r="O294" s="176" t="str">
        <f t="shared" si="27"/>
        <v>是</v>
      </c>
      <c r="P294" s="176" t="str">
        <f t="shared" si="31"/>
        <v>否</v>
      </c>
    </row>
    <row r="295" ht="18.95" customHeight="1" spans="1:16">
      <c r="A295" s="171" t="s">
        <v>135</v>
      </c>
      <c r="B295" s="172" t="s">
        <v>135</v>
      </c>
      <c r="C295" s="172" t="s">
        <v>587</v>
      </c>
      <c r="D295" s="173" t="s">
        <v>608</v>
      </c>
      <c r="E295" s="172" t="s">
        <v>147</v>
      </c>
      <c r="F295" s="42" t="s">
        <v>609</v>
      </c>
      <c r="G295" s="36">
        <v>10313</v>
      </c>
      <c r="H295" s="36">
        <f>IFERROR(VLOOKUP(D295,'数据-省本级预算数'!D:H,4,0),"0")</f>
        <v>12500</v>
      </c>
      <c r="I295" s="36"/>
      <c r="J295" s="36">
        <f>VLOOKUP(F295,'数据-省本级决算数'!$A:$B,2,0)</f>
        <v>8372</v>
      </c>
      <c r="K295" s="175">
        <f t="shared" si="28"/>
        <v>0.81</v>
      </c>
      <c r="L295" s="175">
        <f t="shared" si="29"/>
        <v>0.67</v>
      </c>
      <c r="M295" s="175">
        <f t="shared" si="30"/>
        <v>0</v>
      </c>
      <c r="N295" s="132">
        <f t="shared" si="26"/>
        <v>-0.188</v>
      </c>
      <c r="O295" s="176" t="str">
        <f t="shared" si="27"/>
        <v>是</v>
      </c>
      <c r="P295" s="176" t="str">
        <f t="shared" si="31"/>
        <v>否</v>
      </c>
    </row>
    <row r="296" ht="18.95" customHeight="1" spans="1:16">
      <c r="A296" s="171" t="s">
        <v>135</v>
      </c>
      <c r="B296" s="172" t="s">
        <v>135</v>
      </c>
      <c r="C296" s="172" t="s">
        <v>587</v>
      </c>
      <c r="D296" s="173" t="s">
        <v>610</v>
      </c>
      <c r="E296" s="172" t="s">
        <v>147</v>
      </c>
      <c r="F296" s="42" t="s">
        <v>611</v>
      </c>
      <c r="G296" s="36">
        <v>1305</v>
      </c>
      <c r="H296" s="36">
        <f>IFERROR(VLOOKUP(D296,'数据-省本级预算数'!D:H,4,0),"0")</f>
        <v>1000</v>
      </c>
      <c r="I296" s="36"/>
      <c r="J296" s="36">
        <f>VLOOKUP(F296,'数据-省本级决算数'!$A:$B,2,0)</f>
        <v>4917</v>
      </c>
      <c r="K296" s="175">
        <f t="shared" si="28"/>
        <v>3.77</v>
      </c>
      <c r="L296" s="175">
        <f t="shared" si="29"/>
        <v>4.92</v>
      </c>
      <c r="M296" s="175">
        <f t="shared" si="30"/>
        <v>0</v>
      </c>
      <c r="N296" s="132">
        <f t="shared" si="26"/>
        <v>2.768</v>
      </c>
      <c r="O296" s="176" t="str">
        <f t="shared" si="27"/>
        <v>是</v>
      </c>
      <c r="P296" s="176" t="str">
        <f t="shared" si="31"/>
        <v>否</v>
      </c>
    </row>
    <row r="297" ht="18.95" customHeight="1" spans="1:16">
      <c r="A297" s="171" t="s">
        <v>135</v>
      </c>
      <c r="B297" s="172" t="s">
        <v>135</v>
      </c>
      <c r="C297" s="172" t="s">
        <v>587</v>
      </c>
      <c r="D297" s="173" t="s">
        <v>612</v>
      </c>
      <c r="E297" s="172" t="s">
        <v>147</v>
      </c>
      <c r="F297" s="42" t="s">
        <v>613</v>
      </c>
      <c r="G297" s="36">
        <v>12052</v>
      </c>
      <c r="H297" s="36">
        <f>IFERROR(VLOOKUP(D297,'数据-省本级预算数'!D:H,4,0),"0")</f>
        <v>0</v>
      </c>
      <c r="I297" s="36"/>
      <c r="J297" s="36">
        <f>VLOOKUP(F297,'数据-省本级决算数'!$A:$B,2,0)</f>
        <v>-21</v>
      </c>
      <c r="K297" s="175">
        <f t="shared" si="28"/>
        <v>0</v>
      </c>
      <c r="L297" s="175"/>
      <c r="M297" s="175">
        <f t="shared" si="30"/>
        <v>0</v>
      </c>
      <c r="N297" s="132">
        <f t="shared" si="26"/>
        <v>-1.002</v>
      </c>
      <c r="O297" s="176" t="str">
        <f t="shared" si="27"/>
        <v>是</v>
      </c>
      <c r="P297" s="176" t="str">
        <f t="shared" si="31"/>
        <v>否</v>
      </c>
    </row>
    <row r="298" ht="18.95" customHeight="1" spans="1:16">
      <c r="A298" s="171" t="s">
        <v>135</v>
      </c>
      <c r="B298" s="172" t="s">
        <v>135</v>
      </c>
      <c r="C298" s="172" t="s">
        <v>587</v>
      </c>
      <c r="D298" s="173" t="s">
        <v>614</v>
      </c>
      <c r="E298" s="172" t="s">
        <v>147</v>
      </c>
      <c r="F298" s="42" t="s">
        <v>615</v>
      </c>
      <c r="G298" s="36">
        <v>4500</v>
      </c>
      <c r="H298" s="36">
        <f>IFERROR(VLOOKUP(D298,'数据-省本级预算数'!D:H,4,0),"0")</f>
        <v>4200</v>
      </c>
      <c r="I298" s="36"/>
      <c r="J298" s="36">
        <f>VLOOKUP(F298,'数据-省本级决算数'!$A:$B,2,0)</f>
        <v>4200</v>
      </c>
      <c r="K298" s="175">
        <f t="shared" si="28"/>
        <v>0.93</v>
      </c>
      <c r="L298" s="175">
        <f t="shared" si="29"/>
        <v>1</v>
      </c>
      <c r="M298" s="175">
        <f t="shared" si="30"/>
        <v>0</v>
      </c>
      <c r="N298" s="132">
        <f t="shared" si="26"/>
        <v>-0.067</v>
      </c>
      <c r="O298" s="176" t="str">
        <f t="shared" si="27"/>
        <v>是</v>
      </c>
      <c r="P298" s="176" t="str">
        <f t="shared" si="31"/>
        <v>否</v>
      </c>
    </row>
    <row r="299" ht="18.95" customHeight="1" spans="1:16">
      <c r="A299" s="171" t="s">
        <v>135</v>
      </c>
      <c r="B299" s="172" t="s">
        <v>135</v>
      </c>
      <c r="C299" s="172" t="s">
        <v>587</v>
      </c>
      <c r="D299" s="173" t="s">
        <v>616</v>
      </c>
      <c r="E299" s="172" t="s">
        <v>147</v>
      </c>
      <c r="F299" s="42" t="s">
        <v>617</v>
      </c>
      <c r="G299" s="36">
        <v>1500</v>
      </c>
      <c r="H299" s="36">
        <f>IFERROR(VLOOKUP(D299,'数据-省本级预算数'!D:H,4,0),"0")</f>
        <v>1500</v>
      </c>
      <c r="I299" s="36"/>
      <c r="J299" s="36">
        <f>VLOOKUP(F299,'数据-省本级决算数'!$A:$B,2,0)</f>
        <v>1500</v>
      </c>
      <c r="K299" s="175">
        <f t="shared" si="28"/>
        <v>1</v>
      </c>
      <c r="L299" s="175">
        <f t="shared" si="29"/>
        <v>1</v>
      </c>
      <c r="M299" s="175">
        <f t="shared" si="30"/>
        <v>0</v>
      </c>
      <c r="N299" s="132">
        <f t="shared" si="26"/>
        <v>0</v>
      </c>
      <c r="O299" s="176" t="str">
        <f t="shared" si="27"/>
        <v>是</v>
      </c>
      <c r="P299" s="176" t="str">
        <f t="shared" si="31"/>
        <v>否</v>
      </c>
    </row>
    <row r="300" ht="18.95" customHeight="1" spans="1:16">
      <c r="A300" s="171" t="s">
        <v>135</v>
      </c>
      <c r="B300" s="172" t="s">
        <v>135</v>
      </c>
      <c r="C300" s="172" t="s">
        <v>587</v>
      </c>
      <c r="D300" s="173" t="s">
        <v>618</v>
      </c>
      <c r="E300" s="172" t="s">
        <v>147</v>
      </c>
      <c r="F300" s="42" t="s">
        <v>619</v>
      </c>
      <c r="G300" s="36">
        <v>930</v>
      </c>
      <c r="H300" s="36">
        <f>IFERROR(VLOOKUP(D300,'数据-省本级预算数'!D:H,4,0),"0")</f>
        <v>300</v>
      </c>
      <c r="I300" s="36"/>
      <c r="J300" s="36">
        <f>VLOOKUP(F300,'数据-省本级决算数'!$A:$B,2,0)</f>
        <v>330</v>
      </c>
      <c r="K300" s="175">
        <f t="shared" si="28"/>
        <v>0.35</v>
      </c>
      <c r="L300" s="175">
        <f t="shared" si="29"/>
        <v>1.1</v>
      </c>
      <c r="M300" s="175">
        <f t="shared" si="30"/>
        <v>0</v>
      </c>
      <c r="N300" s="132">
        <f t="shared" si="26"/>
        <v>-0.645</v>
      </c>
      <c r="O300" s="176" t="str">
        <f t="shared" si="27"/>
        <v>是</v>
      </c>
      <c r="P300" s="176" t="str">
        <f t="shared" si="31"/>
        <v>否</v>
      </c>
    </row>
    <row r="301" ht="18.95" customHeight="1" spans="1:16">
      <c r="A301" s="171" t="s">
        <v>135</v>
      </c>
      <c r="B301" s="172" t="s">
        <v>135</v>
      </c>
      <c r="C301" s="172" t="s">
        <v>587</v>
      </c>
      <c r="D301" s="173" t="s">
        <v>620</v>
      </c>
      <c r="E301" s="172" t="s">
        <v>147</v>
      </c>
      <c r="F301" s="42" t="s">
        <v>621</v>
      </c>
      <c r="G301" s="36">
        <v>0</v>
      </c>
      <c r="H301" s="36">
        <f>IFERROR(VLOOKUP(D301,'数据-省本级预算数'!D:H,4,0),"0")</f>
        <v>0</v>
      </c>
      <c r="I301" s="36"/>
      <c r="J301" s="36">
        <f>VLOOKUP(F301,'数据-省本级决算数'!$A:$B,2,0)</f>
        <v>0</v>
      </c>
      <c r="K301" s="175"/>
      <c r="L301" s="175"/>
      <c r="M301" s="175">
        <f t="shared" si="30"/>
        <v>0</v>
      </c>
      <c r="N301" s="132" t="str">
        <f t="shared" si="26"/>
        <v/>
      </c>
      <c r="O301" s="176" t="str">
        <f t="shared" si="27"/>
        <v>否</v>
      </c>
      <c r="P301" s="176" t="str">
        <f t="shared" si="31"/>
        <v>否</v>
      </c>
    </row>
    <row r="302" ht="18.95" customHeight="1" spans="1:16">
      <c r="A302" s="171" t="s">
        <v>135</v>
      </c>
      <c r="B302" s="172" t="s">
        <v>135</v>
      </c>
      <c r="C302" s="172" t="s">
        <v>587</v>
      </c>
      <c r="D302" s="173" t="s">
        <v>622</v>
      </c>
      <c r="E302" s="172" t="s">
        <v>147</v>
      </c>
      <c r="F302" s="42" t="s">
        <v>248</v>
      </c>
      <c r="G302" s="36">
        <v>1446</v>
      </c>
      <c r="H302" s="36">
        <f>IFERROR(VLOOKUP(D302,'数据-省本级预算数'!D:H,4,0),"0")</f>
        <v>0</v>
      </c>
      <c r="I302" s="36"/>
      <c r="J302" s="36">
        <f>VLOOKUP(F302,'数据-省本级决算数'!$A:$B,2,0)</f>
        <v>869</v>
      </c>
      <c r="K302" s="175">
        <f t="shared" si="28"/>
        <v>0.6</v>
      </c>
      <c r="L302" s="175"/>
      <c r="M302" s="175">
        <f t="shared" si="30"/>
        <v>0</v>
      </c>
      <c r="N302" s="132">
        <f t="shared" si="26"/>
        <v>-0.399</v>
      </c>
      <c r="O302" s="176" t="str">
        <f t="shared" si="27"/>
        <v>是</v>
      </c>
      <c r="P302" s="176" t="str">
        <f t="shared" si="31"/>
        <v>否</v>
      </c>
    </row>
    <row r="303" ht="18.95" customHeight="1" spans="1:16">
      <c r="A303" s="171" t="s">
        <v>135</v>
      </c>
      <c r="B303" s="172" t="s">
        <v>135</v>
      </c>
      <c r="C303" s="172" t="s">
        <v>587</v>
      </c>
      <c r="D303" s="173" t="s">
        <v>623</v>
      </c>
      <c r="E303" s="172" t="s">
        <v>147</v>
      </c>
      <c r="F303" s="42" t="s">
        <v>160</v>
      </c>
      <c r="G303" s="36">
        <v>163</v>
      </c>
      <c r="H303" s="36">
        <f>IFERROR(VLOOKUP(D303,'数据-省本级预算数'!D:H,4,0),"0")</f>
        <v>170</v>
      </c>
      <c r="I303" s="36"/>
      <c r="J303" s="36">
        <f>VLOOKUP(F303,'数据-省本级决算数'!$A:$B,2,0)</f>
        <v>103</v>
      </c>
      <c r="K303" s="175">
        <f t="shared" si="28"/>
        <v>0.63</v>
      </c>
      <c r="L303" s="175">
        <f t="shared" si="29"/>
        <v>0.61</v>
      </c>
      <c r="M303" s="175">
        <f t="shared" si="30"/>
        <v>0</v>
      </c>
      <c r="N303" s="132">
        <f t="shared" si="26"/>
        <v>-0.368</v>
      </c>
      <c r="O303" s="176" t="str">
        <f t="shared" si="27"/>
        <v>是</v>
      </c>
      <c r="P303" s="176" t="str">
        <f t="shared" si="31"/>
        <v>否</v>
      </c>
    </row>
    <row r="304" ht="18.95" customHeight="1" spans="1:16">
      <c r="A304" s="171" t="s">
        <v>135</v>
      </c>
      <c r="B304" s="172"/>
      <c r="C304" s="172" t="s">
        <v>587</v>
      </c>
      <c r="D304" s="173" t="s">
        <v>624</v>
      </c>
      <c r="E304" s="172" t="s">
        <v>147</v>
      </c>
      <c r="F304" s="42" t="s">
        <v>625</v>
      </c>
      <c r="G304" s="36">
        <v>8813</v>
      </c>
      <c r="H304" s="36">
        <f>IFERROR(VLOOKUP(D304,'数据-省本级预算数'!D:H,4,0),"0")</f>
        <v>35109</v>
      </c>
      <c r="I304" s="36"/>
      <c r="J304" s="36">
        <f>VLOOKUP(F304,'数据-省本级决算数'!$A:$B,2,0)</f>
        <v>13489</v>
      </c>
      <c r="K304" s="175">
        <f t="shared" si="28"/>
        <v>1.53</v>
      </c>
      <c r="L304" s="175">
        <f t="shared" si="29"/>
        <v>0.38</v>
      </c>
      <c r="M304" s="175">
        <f t="shared" si="30"/>
        <v>0</v>
      </c>
      <c r="N304" s="132">
        <f t="shared" si="26"/>
        <v>0.531</v>
      </c>
      <c r="O304" s="176" t="str">
        <f t="shared" si="27"/>
        <v>是</v>
      </c>
      <c r="P304" s="176" t="str">
        <f t="shared" si="31"/>
        <v>否</v>
      </c>
    </row>
    <row r="305" ht="18.95" customHeight="1" spans="1:16">
      <c r="A305" s="171" t="s">
        <v>135</v>
      </c>
      <c r="B305" s="465" t="s">
        <v>563</v>
      </c>
      <c r="C305" s="172"/>
      <c r="D305" s="173" t="s">
        <v>626</v>
      </c>
      <c r="E305" s="172"/>
      <c r="F305" s="42" t="s">
        <v>627</v>
      </c>
      <c r="G305" s="36">
        <f ca="1">SUMIF($C304:$C1526,$D305,$G304:$G1525)</f>
        <v>27719</v>
      </c>
      <c r="H305" s="36">
        <f ca="1">SUMIF($C304:$C1525,$D305,$H304:$H1524)</f>
        <v>22037</v>
      </c>
      <c r="I305" s="36">
        <f>IFERROR(VLOOKUP(F305,'数据-省本级调整数'!$A:$B,2,0),0)</f>
        <v>28133</v>
      </c>
      <c r="J305" s="36">
        <f>VLOOKUP(F305,'数据-省本级决算数'!$A:$B,2,0)</f>
        <v>28133</v>
      </c>
      <c r="K305" s="175">
        <f ca="1" t="shared" si="28"/>
        <v>1.01</v>
      </c>
      <c r="L305" s="175">
        <f ca="1" t="shared" si="29"/>
        <v>1.28</v>
      </c>
      <c r="M305" s="175">
        <f t="shared" si="30"/>
        <v>1</v>
      </c>
      <c r="N305" s="132">
        <f ca="1" t="shared" si="26"/>
        <v>0.015</v>
      </c>
      <c r="O305" s="176" t="str">
        <f ca="1" t="shared" si="27"/>
        <v>是</v>
      </c>
      <c r="P305" s="176" t="str">
        <f t="shared" si="31"/>
        <v>是</v>
      </c>
    </row>
    <row r="306" ht="18.95" customHeight="1" spans="1:16">
      <c r="A306" s="171" t="s">
        <v>135</v>
      </c>
      <c r="B306" s="172" t="s">
        <v>135</v>
      </c>
      <c r="C306" s="172" t="s">
        <v>626</v>
      </c>
      <c r="D306" s="173" t="s">
        <v>628</v>
      </c>
      <c r="E306" s="172" t="s">
        <v>147</v>
      </c>
      <c r="F306" s="42" t="s">
        <v>141</v>
      </c>
      <c r="G306" s="36">
        <v>18938</v>
      </c>
      <c r="H306" s="36">
        <f>IFERROR(VLOOKUP(D306,'数据-省本级预算数'!D:H,4,0),"0")</f>
        <v>19648</v>
      </c>
      <c r="I306" s="36"/>
      <c r="J306" s="36">
        <f>VLOOKUP(F306,'数据-省本级决算数'!$A:$B,2,0)</f>
        <v>4776</v>
      </c>
      <c r="K306" s="175">
        <f t="shared" si="28"/>
        <v>0.25</v>
      </c>
      <c r="L306" s="175">
        <f t="shared" si="29"/>
        <v>0.24</v>
      </c>
      <c r="M306" s="175">
        <f t="shared" si="30"/>
        <v>0</v>
      </c>
      <c r="N306" s="132">
        <f t="shared" si="26"/>
        <v>-0.748</v>
      </c>
      <c r="O306" s="176" t="str">
        <f t="shared" si="27"/>
        <v>是</v>
      </c>
      <c r="P306" s="176" t="str">
        <f t="shared" si="31"/>
        <v>否</v>
      </c>
    </row>
    <row r="307" ht="18.95" customHeight="1" spans="1:16">
      <c r="A307" s="171" t="s">
        <v>135</v>
      </c>
      <c r="B307" s="172" t="s">
        <v>135</v>
      </c>
      <c r="C307" s="172" t="s">
        <v>626</v>
      </c>
      <c r="D307" s="173" t="s">
        <v>629</v>
      </c>
      <c r="E307" s="172" t="s">
        <v>147</v>
      </c>
      <c r="F307" s="42" t="s">
        <v>143</v>
      </c>
      <c r="G307" s="36">
        <v>0</v>
      </c>
      <c r="H307" s="36">
        <f>IFERROR(VLOOKUP(D307,'数据-省本级预算数'!D:H,4,0),"0")</f>
        <v>0</v>
      </c>
      <c r="I307" s="36"/>
      <c r="J307" s="36">
        <f>VLOOKUP(F307,'数据-省本级决算数'!$A:$B,2,0)</f>
        <v>590</v>
      </c>
      <c r="K307" s="175"/>
      <c r="L307" s="175"/>
      <c r="M307" s="175">
        <f t="shared" si="30"/>
        <v>0</v>
      </c>
      <c r="N307" s="132" t="str">
        <f t="shared" si="26"/>
        <v/>
      </c>
      <c r="O307" s="176" t="str">
        <f t="shared" si="27"/>
        <v>是</v>
      </c>
      <c r="P307" s="176" t="str">
        <f t="shared" si="31"/>
        <v>否</v>
      </c>
    </row>
    <row r="308" ht="18.95" customHeight="1" spans="1:16">
      <c r="A308" s="171" t="s">
        <v>135</v>
      </c>
      <c r="B308" s="172" t="s">
        <v>135</v>
      </c>
      <c r="C308" s="172" t="s">
        <v>626</v>
      </c>
      <c r="D308" s="173" t="s">
        <v>630</v>
      </c>
      <c r="E308" s="172" t="s">
        <v>147</v>
      </c>
      <c r="F308" s="42" t="s">
        <v>145</v>
      </c>
      <c r="G308" s="36">
        <v>0</v>
      </c>
      <c r="H308" s="36">
        <f>IFERROR(VLOOKUP(D308,'数据-省本级预算数'!D:H,4,0),"0")</f>
        <v>0</v>
      </c>
      <c r="I308" s="36"/>
      <c r="J308" s="36">
        <f>VLOOKUP(F308,'数据-省本级决算数'!$A:$B,2,0)</f>
        <v>713</v>
      </c>
      <c r="K308" s="175"/>
      <c r="L308" s="175"/>
      <c r="M308" s="175">
        <f t="shared" si="30"/>
        <v>0</v>
      </c>
      <c r="N308" s="132" t="str">
        <f t="shared" si="26"/>
        <v/>
      </c>
      <c r="O308" s="176" t="str">
        <f t="shared" si="27"/>
        <v>是</v>
      </c>
      <c r="P308" s="176" t="str">
        <f t="shared" si="31"/>
        <v>否</v>
      </c>
    </row>
    <row r="309" ht="18.95" customHeight="1" spans="1:16">
      <c r="A309" s="171" t="s">
        <v>135</v>
      </c>
      <c r="B309" s="172" t="s">
        <v>135</v>
      </c>
      <c r="C309" s="172" t="s">
        <v>626</v>
      </c>
      <c r="D309" s="173" t="s">
        <v>631</v>
      </c>
      <c r="E309" s="172" t="s">
        <v>147</v>
      </c>
      <c r="F309" s="42" t="s">
        <v>632</v>
      </c>
      <c r="G309" s="36">
        <v>4025</v>
      </c>
      <c r="H309" s="36">
        <f>IFERROR(VLOOKUP(D309,'数据-省本级预算数'!D:H,4,0),"0")</f>
        <v>325</v>
      </c>
      <c r="I309" s="36"/>
      <c r="J309" s="36">
        <f>VLOOKUP(F309,'数据-省本级决算数'!$A:$B,2,0)</f>
        <v>325</v>
      </c>
      <c r="K309" s="175">
        <f t="shared" si="28"/>
        <v>0.08</v>
      </c>
      <c r="L309" s="175">
        <f t="shared" si="29"/>
        <v>1</v>
      </c>
      <c r="M309" s="175">
        <f t="shared" si="30"/>
        <v>0</v>
      </c>
      <c r="N309" s="132">
        <f t="shared" ref="N309:N375" si="32">IF(ISERROR(J309/G309-1),"",J309/G309-1)</f>
        <v>-0.919</v>
      </c>
      <c r="O309" s="176" t="str">
        <f t="shared" si="27"/>
        <v>是</v>
      </c>
      <c r="P309" s="176" t="str">
        <f t="shared" si="31"/>
        <v>否</v>
      </c>
    </row>
    <row r="310" ht="18.95" customHeight="1" spans="1:16">
      <c r="A310" s="171" t="s">
        <v>135</v>
      </c>
      <c r="B310" s="172" t="s">
        <v>135</v>
      </c>
      <c r="C310" s="172" t="s">
        <v>626</v>
      </c>
      <c r="D310" s="173" t="s">
        <v>633</v>
      </c>
      <c r="E310" s="172" t="s">
        <v>147</v>
      </c>
      <c r="F310" s="42" t="s">
        <v>160</v>
      </c>
      <c r="G310" s="36">
        <v>50</v>
      </c>
      <c r="H310" s="36">
        <f>IFERROR(VLOOKUP(D310,'数据-省本级预算数'!D:H,4,0),"0")</f>
        <v>64</v>
      </c>
      <c r="I310" s="36"/>
      <c r="J310" s="36">
        <f>VLOOKUP(F310,'数据-省本级决算数'!$A:$B,2,0)</f>
        <v>103</v>
      </c>
      <c r="K310" s="175">
        <f t="shared" si="28"/>
        <v>2.06</v>
      </c>
      <c r="L310" s="175">
        <f t="shared" si="29"/>
        <v>1.61</v>
      </c>
      <c r="M310" s="175">
        <f t="shared" si="30"/>
        <v>0</v>
      </c>
      <c r="N310" s="132">
        <f t="shared" si="32"/>
        <v>1.06</v>
      </c>
      <c r="O310" s="176" t="str">
        <f t="shared" si="27"/>
        <v>是</v>
      </c>
      <c r="P310" s="176" t="str">
        <f t="shared" si="31"/>
        <v>否</v>
      </c>
    </row>
    <row r="311" ht="18.95" customHeight="1" spans="1:16">
      <c r="A311" s="171" t="s">
        <v>135</v>
      </c>
      <c r="B311" s="172"/>
      <c r="C311" s="172" t="s">
        <v>626</v>
      </c>
      <c r="D311" s="173" t="s">
        <v>634</v>
      </c>
      <c r="E311" s="172" t="s">
        <v>147</v>
      </c>
      <c r="F311" s="42" t="s">
        <v>635</v>
      </c>
      <c r="G311" s="36">
        <v>4706</v>
      </c>
      <c r="H311" s="36">
        <f>IFERROR(VLOOKUP(D311,'数据-省本级预算数'!D:H,4,0),"0")</f>
        <v>2000</v>
      </c>
      <c r="I311" s="36"/>
      <c r="J311" s="36">
        <f>VLOOKUP(F311,'数据-省本级决算数'!$A:$B,2,0)</f>
        <v>6298</v>
      </c>
      <c r="K311" s="175">
        <f t="shared" si="28"/>
        <v>1.34</v>
      </c>
      <c r="L311" s="175">
        <f t="shared" si="29"/>
        <v>3.15</v>
      </c>
      <c r="M311" s="175">
        <f t="shared" si="30"/>
        <v>0</v>
      </c>
      <c r="N311" s="132">
        <f t="shared" si="32"/>
        <v>0.338</v>
      </c>
      <c r="O311" s="176" t="str">
        <f t="shared" si="27"/>
        <v>是</v>
      </c>
      <c r="P311" s="176" t="str">
        <f t="shared" si="31"/>
        <v>否</v>
      </c>
    </row>
    <row r="312" ht="18.95" customHeight="1" spans="1:16">
      <c r="A312" s="171" t="s">
        <v>135</v>
      </c>
      <c r="B312" s="465" t="s">
        <v>563</v>
      </c>
      <c r="C312" s="172"/>
      <c r="D312" s="173" t="s">
        <v>636</v>
      </c>
      <c r="E312" s="172"/>
      <c r="F312" s="42" t="s">
        <v>637</v>
      </c>
      <c r="G312" s="36">
        <f ca="1">SUMIF($C311:$C1533,$D312,$G311:$G1532)</f>
        <v>14734</v>
      </c>
      <c r="H312" s="36">
        <f ca="1">SUMIF($C311:$C1532,$D312,$H311:$H1531)</f>
        <v>9112</v>
      </c>
      <c r="I312" s="36">
        <f>IFERROR(VLOOKUP(F312,'数据-省本级调整数'!$A:$B,2,0),0)</f>
        <v>16110</v>
      </c>
      <c r="J312" s="36">
        <f>VLOOKUP(F312,'数据-省本级决算数'!$A:$B,2,0)</f>
        <v>14029</v>
      </c>
      <c r="K312" s="175">
        <f ca="1" t="shared" si="28"/>
        <v>0.95</v>
      </c>
      <c r="L312" s="175">
        <f ca="1" t="shared" si="29"/>
        <v>1.54</v>
      </c>
      <c r="M312" s="175">
        <f t="shared" si="30"/>
        <v>0.87</v>
      </c>
      <c r="N312" s="132">
        <f ca="1" t="shared" si="32"/>
        <v>-0.048</v>
      </c>
      <c r="O312" s="176" t="str">
        <f ca="1" t="shared" si="27"/>
        <v>是</v>
      </c>
      <c r="P312" s="176" t="str">
        <f t="shared" si="31"/>
        <v>是</v>
      </c>
    </row>
    <row r="313" ht="18.95" customHeight="1" spans="1:16">
      <c r="A313" s="171" t="s">
        <v>135</v>
      </c>
      <c r="B313" s="172" t="s">
        <v>135</v>
      </c>
      <c r="C313" s="172" t="s">
        <v>636</v>
      </c>
      <c r="D313" s="173" t="s">
        <v>638</v>
      </c>
      <c r="E313" s="172" t="s">
        <v>147</v>
      </c>
      <c r="F313" s="42" t="s">
        <v>141</v>
      </c>
      <c r="G313" s="36">
        <v>6774</v>
      </c>
      <c r="H313" s="36">
        <f>IFERROR(VLOOKUP(D313,'数据-省本级预算数'!D:H,4,0),"0")</f>
        <v>6868</v>
      </c>
      <c r="I313" s="36"/>
      <c r="J313" s="36">
        <f>VLOOKUP(F313,'数据-省本级决算数'!$A:$B,2,0)</f>
        <v>4776</v>
      </c>
      <c r="K313" s="175">
        <f t="shared" si="28"/>
        <v>0.71</v>
      </c>
      <c r="L313" s="175">
        <f t="shared" si="29"/>
        <v>0.7</v>
      </c>
      <c r="M313" s="175">
        <f t="shared" si="30"/>
        <v>0</v>
      </c>
      <c r="N313" s="132">
        <f t="shared" si="32"/>
        <v>-0.295</v>
      </c>
      <c r="O313" s="176" t="str">
        <f t="shared" si="27"/>
        <v>是</v>
      </c>
      <c r="P313" s="176" t="str">
        <f t="shared" si="31"/>
        <v>否</v>
      </c>
    </row>
    <row r="314" ht="18.95" customHeight="1" spans="1:16">
      <c r="A314" s="171" t="s">
        <v>135</v>
      </c>
      <c r="B314" s="172" t="s">
        <v>135</v>
      </c>
      <c r="C314" s="172" t="s">
        <v>636</v>
      </c>
      <c r="D314" s="173" t="s">
        <v>639</v>
      </c>
      <c r="E314" s="172" t="s">
        <v>147</v>
      </c>
      <c r="F314" s="42" t="s">
        <v>143</v>
      </c>
      <c r="G314" s="36">
        <v>143</v>
      </c>
      <c r="H314" s="36">
        <f>IFERROR(VLOOKUP(D314,'数据-省本级预算数'!D:H,4,0),"0")</f>
        <v>72</v>
      </c>
      <c r="I314" s="36"/>
      <c r="J314" s="36">
        <f>VLOOKUP(F314,'数据-省本级决算数'!$A:$B,2,0)</f>
        <v>590</v>
      </c>
      <c r="K314" s="175">
        <f t="shared" si="28"/>
        <v>4.13</v>
      </c>
      <c r="L314" s="175">
        <f t="shared" si="29"/>
        <v>8.19</v>
      </c>
      <c r="M314" s="175">
        <f t="shared" si="30"/>
        <v>0</v>
      </c>
      <c r="N314" s="132">
        <f t="shared" si="32"/>
        <v>3.126</v>
      </c>
      <c r="O314" s="176" t="str">
        <f t="shared" si="27"/>
        <v>是</v>
      </c>
      <c r="P314" s="176" t="str">
        <f t="shared" si="31"/>
        <v>否</v>
      </c>
    </row>
    <row r="315" ht="18.95" customHeight="1" spans="1:16">
      <c r="A315" s="171" t="s">
        <v>135</v>
      </c>
      <c r="B315" s="172" t="s">
        <v>135</v>
      </c>
      <c r="C315" s="172" t="s">
        <v>636</v>
      </c>
      <c r="D315" s="173" t="s">
        <v>640</v>
      </c>
      <c r="E315" s="172" t="s">
        <v>147</v>
      </c>
      <c r="F315" s="42" t="s">
        <v>145</v>
      </c>
      <c r="G315" s="36">
        <v>0</v>
      </c>
      <c r="H315" s="36">
        <f>IFERROR(VLOOKUP(D315,'数据-省本级预算数'!D:H,4,0),"0")</f>
        <v>137</v>
      </c>
      <c r="I315" s="36"/>
      <c r="J315" s="36">
        <f>VLOOKUP(F315,'数据-省本级决算数'!$A:$B,2,0)</f>
        <v>713</v>
      </c>
      <c r="K315" s="175"/>
      <c r="L315" s="175">
        <f t="shared" si="29"/>
        <v>5.2</v>
      </c>
      <c r="M315" s="175">
        <f t="shared" si="30"/>
        <v>0</v>
      </c>
      <c r="N315" s="132" t="str">
        <f t="shared" si="32"/>
        <v/>
      </c>
      <c r="O315" s="176" t="str">
        <f t="shared" si="27"/>
        <v>是</v>
      </c>
      <c r="P315" s="176" t="str">
        <f t="shared" si="31"/>
        <v>否</v>
      </c>
    </row>
    <row r="316" ht="18.95" customHeight="1" spans="1:16">
      <c r="A316" s="171" t="s">
        <v>135</v>
      </c>
      <c r="B316" s="172" t="s">
        <v>135</v>
      </c>
      <c r="C316" s="172" t="s">
        <v>636</v>
      </c>
      <c r="D316" s="173" t="s">
        <v>641</v>
      </c>
      <c r="E316" s="172" t="s">
        <v>147</v>
      </c>
      <c r="F316" s="42" t="s">
        <v>642</v>
      </c>
      <c r="G316" s="36">
        <v>785</v>
      </c>
      <c r="H316" s="36">
        <f>IFERROR(VLOOKUP(D316,'数据-省本级预算数'!D:H,4,0),"0")</f>
        <v>319</v>
      </c>
      <c r="I316" s="36"/>
      <c r="J316" s="36">
        <f>VLOOKUP(F316,'数据-省本级决算数'!$A:$B,2,0)</f>
        <v>346</v>
      </c>
      <c r="K316" s="175">
        <f t="shared" si="28"/>
        <v>0.44</v>
      </c>
      <c r="L316" s="175">
        <f t="shared" si="29"/>
        <v>1.08</v>
      </c>
      <c r="M316" s="175">
        <f t="shared" si="30"/>
        <v>0</v>
      </c>
      <c r="N316" s="132">
        <f t="shared" si="32"/>
        <v>-0.559</v>
      </c>
      <c r="O316" s="176" t="str">
        <f t="shared" si="27"/>
        <v>是</v>
      </c>
      <c r="P316" s="176" t="str">
        <f t="shared" si="31"/>
        <v>否</v>
      </c>
    </row>
    <row r="317" ht="18.95" customHeight="1" spans="1:16">
      <c r="A317" s="171" t="s">
        <v>135</v>
      </c>
      <c r="B317" s="172" t="s">
        <v>135</v>
      </c>
      <c r="C317" s="172" t="s">
        <v>636</v>
      </c>
      <c r="D317" s="173" t="s">
        <v>643</v>
      </c>
      <c r="E317" s="172" t="s">
        <v>147</v>
      </c>
      <c r="F317" s="42" t="s">
        <v>644</v>
      </c>
      <c r="G317" s="36">
        <v>221</v>
      </c>
      <c r="H317" s="36">
        <f>IFERROR(VLOOKUP(D317,'数据-省本级预算数'!D:H,4,0),"0")</f>
        <v>14</v>
      </c>
      <c r="I317" s="36"/>
      <c r="J317" s="36">
        <f>VLOOKUP(F317,'数据-省本级决算数'!$A:$B,2,0)</f>
        <v>93</v>
      </c>
      <c r="K317" s="175">
        <f t="shared" si="28"/>
        <v>0.42</v>
      </c>
      <c r="L317" s="175">
        <f t="shared" si="29"/>
        <v>6.64</v>
      </c>
      <c r="M317" s="175">
        <f t="shared" si="30"/>
        <v>0</v>
      </c>
      <c r="N317" s="132">
        <f t="shared" si="32"/>
        <v>-0.579</v>
      </c>
      <c r="O317" s="176" t="str">
        <f t="shared" si="27"/>
        <v>是</v>
      </c>
      <c r="P317" s="176" t="str">
        <f t="shared" si="31"/>
        <v>否</v>
      </c>
    </row>
    <row r="318" ht="18.95" customHeight="1" spans="1:16">
      <c r="A318" s="171" t="s">
        <v>135</v>
      </c>
      <c r="B318" s="172" t="s">
        <v>135</v>
      </c>
      <c r="C318" s="172" t="s">
        <v>636</v>
      </c>
      <c r="D318" s="173" t="s">
        <v>645</v>
      </c>
      <c r="E318" s="172" t="s">
        <v>147</v>
      </c>
      <c r="F318" s="42" t="s">
        <v>646</v>
      </c>
      <c r="G318" s="36">
        <v>100</v>
      </c>
      <c r="H318" s="36">
        <f>IFERROR(VLOOKUP(D318,'数据-省本级预算数'!D:H,4,0),"0")</f>
        <v>5</v>
      </c>
      <c r="I318" s="36"/>
      <c r="J318" s="36">
        <f>VLOOKUP(F318,'数据-省本级决算数'!$A:$B,2,0)</f>
        <v>55</v>
      </c>
      <c r="K318" s="175">
        <f t="shared" si="28"/>
        <v>0.55</v>
      </c>
      <c r="L318" s="175">
        <f t="shared" si="29"/>
        <v>11</v>
      </c>
      <c r="M318" s="175">
        <f t="shared" si="30"/>
        <v>0</v>
      </c>
      <c r="N318" s="132">
        <f t="shared" si="32"/>
        <v>-0.45</v>
      </c>
      <c r="O318" s="176" t="str">
        <f t="shared" si="27"/>
        <v>是</v>
      </c>
      <c r="P318" s="176" t="str">
        <f t="shared" si="31"/>
        <v>否</v>
      </c>
    </row>
    <row r="319" ht="18.95" customHeight="1" spans="1:16">
      <c r="A319" s="171" t="s">
        <v>135</v>
      </c>
      <c r="B319" s="172" t="s">
        <v>135</v>
      </c>
      <c r="C319" s="172" t="s">
        <v>636</v>
      </c>
      <c r="D319" s="173" t="s">
        <v>647</v>
      </c>
      <c r="E319" s="172" t="s">
        <v>147</v>
      </c>
      <c r="F319" s="42" t="s">
        <v>648</v>
      </c>
      <c r="G319" s="36">
        <v>0</v>
      </c>
      <c r="H319" s="36">
        <f>IFERROR(VLOOKUP(D319,'数据-省本级预算数'!D:H,4,0),"0")</f>
        <v>5</v>
      </c>
      <c r="I319" s="36"/>
      <c r="J319" s="36">
        <f>VLOOKUP(F319,'数据-省本级决算数'!$A:$B,2,0)</f>
        <v>5</v>
      </c>
      <c r="K319" s="175"/>
      <c r="L319" s="175">
        <f t="shared" si="29"/>
        <v>1</v>
      </c>
      <c r="M319" s="175">
        <f t="shared" si="30"/>
        <v>0</v>
      </c>
      <c r="N319" s="132" t="str">
        <f t="shared" si="32"/>
        <v/>
      </c>
      <c r="O319" s="176" t="str">
        <f t="shared" si="27"/>
        <v>是</v>
      </c>
      <c r="P319" s="176" t="str">
        <f t="shared" si="31"/>
        <v>否</v>
      </c>
    </row>
    <row r="320" ht="18.95" customHeight="1" spans="1:16">
      <c r="A320" s="171" t="s">
        <v>135</v>
      </c>
      <c r="B320" s="172" t="s">
        <v>135</v>
      </c>
      <c r="C320" s="172" t="s">
        <v>636</v>
      </c>
      <c r="D320" s="173" t="s">
        <v>649</v>
      </c>
      <c r="E320" s="172" t="s">
        <v>147</v>
      </c>
      <c r="F320" s="42" t="s">
        <v>650</v>
      </c>
      <c r="G320" s="36">
        <v>50</v>
      </c>
      <c r="H320" s="36">
        <f>IFERROR(VLOOKUP(D320,'数据-省本级预算数'!D:H,4,0),"0")</f>
        <v>9</v>
      </c>
      <c r="I320" s="36"/>
      <c r="J320" s="36">
        <f>VLOOKUP(F320,'数据-省本级决算数'!$A:$B,2,0)</f>
        <v>69</v>
      </c>
      <c r="K320" s="175">
        <f t="shared" si="28"/>
        <v>1.38</v>
      </c>
      <c r="L320" s="175">
        <f t="shared" si="29"/>
        <v>7.67</v>
      </c>
      <c r="M320" s="175">
        <f t="shared" si="30"/>
        <v>0</v>
      </c>
      <c r="N320" s="132">
        <f t="shared" si="32"/>
        <v>0.38</v>
      </c>
      <c r="O320" s="176" t="str">
        <f t="shared" si="27"/>
        <v>是</v>
      </c>
      <c r="P320" s="176" t="str">
        <f t="shared" si="31"/>
        <v>否</v>
      </c>
    </row>
    <row r="321" ht="18.95" customHeight="1" spans="1:16">
      <c r="A321" s="171" t="s">
        <v>135</v>
      </c>
      <c r="B321" s="172" t="s">
        <v>135</v>
      </c>
      <c r="C321" s="172" t="s">
        <v>636</v>
      </c>
      <c r="D321" s="173" t="s">
        <v>651</v>
      </c>
      <c r="E321" s="172" t="s">
        <v>147</v>
      </c>
      <c r="F321" s="42" t="s">
        <v>652</v>
      </c>
      <c r="G321" s="36">
        <v>0</v>
      </c>
      <c r="H321" s="36">
        <f>IFERROR(VLOOKUP(D321,'数据-省本级预算数'!D:H,4,0),"0")</f>
        <v>0</v>
      </c>
      <c r="I321" s="36"/>
      <c r="J321" s="36">
        <f>VLOOKUP(F321,'数据-省本级决算数'!$A:$B,2,0)</f>
        <v>291</v>
      </c>
      <c r="K321" s="175"/>
      <c r="L321" s="175"/>
      <c r="M321" s="175">
        <f t="shared" si="30"/>
        <v>0</v>
      </c>
      <c r="N321" s="132" t="str">
        <f t="shared" si="32"/>
        <v/>
      </c>
      <c r="O321" s="176" t="str">
        <f t="shared" si="27"/>
        <v>是</v>
      </c>
      <c r="P321" s="176" t="str">
        <f t="shared" si="31"/>
        <v>否</v>
      </c>
    </row>
    <row r="322" ht="18.95" customHeight="1" spans="1:16">
      <c r="A322" s="171" t="s">
        <v>135</v>
      </c>
      <c r="B322" s="172" t="s">
        <v>135</v>
      </c>
      <c r="C322" s="172" t="s">
        <v>636</v>
      </c>
      <c r="D322" s="173" t="s">
        <v>653</v>
      </c>
      <c r="E322" s="172" t="s">
        <v>147</v>
      </c>
      <c r="F322" s="42" t="s">
        <v>160</v>
      </c>
      <c r="G322" s="36">
        <v>51</v>
      </c>
      <c r="H322" s="36">
        <f>IFERROR(VLOOKUP(D322,'数据-省本级预算数'!D:H,4,0),"0")</f>
        <v>52</v>
      </c>
      <c r="I322" s="36"/>
      <c r="J322" s="36">
        <f>VLOOKUP(F322,'数据-省本级决算数'!$A:$B,2,0)</f>
        <v>103</v>
      </c>
      <c r="K322" s="175">
        <f t="shared" si="28"/>
        <v>2.02</v>
      </c>
      <c r="L322" s="175">
        <f t="shared" si="29"/>
        <v>1.98</v>
      </c>
      <c r="M322" s="175">
        <f t="shared" si="30"/>
        <v>0</v>
      </c>
      <c r="N322" s="132">
        <f t="shared" si="32"/>
        <v>1.02</v>
      </c>
      <c r="O322" s="176" t="str">
        <f t="shared" si="27"/>
        <v>是</v>
      </c>
      <c r="P322" s="176" t="str">
        <f t="shared" si="31"/>
        <v>否</v>
      </c>
    </row>
    <row r="323" ht="18.95" customHeight="1" spans="1:16">
      <c r="A323" s="171" t="s">
        <v>135</v>
      </c>
      <c r="B323" s="172"/>
      <c r="C323" s="172" t="s">
        <v>636</v>
      </c>
      <c r="D323" s="173" t="s">
        <v>654</v>
      </c>
      <c r="E323" s="172" t="s">
        <v>147</v>
      </c>
      <c r="F323" s="42" t="s">
        <v>655</v>
      </c>
      <c r="G323" s="36">
        <v>6610</v>
      </c>
      <c r="H323" s="36">
        <f>IFERROR(VLOOKUP(D323,'数据-省本级预算数'!D:H,4,0),"0")</f>
        <v>1631</v>
      </c>
      <c r="I323" s="36"/>
      <c r="J323" s="36">
        <f>VLOOKUP(F323,'数据-省本级决算数'!$A:$B,2,0)</f>
        <v>5168</v>
      </c>
      <c r="K323" s="175">
        <f t="shared" si="28"/>
        <v>0.78</v>
      </c>
      <c r="L323" s="175">
        <f t="shared" si="29"/>
        <v>3.17</v>
      </c>
      <c r="M323" s="175">
        <f t="shared" si="30"/>
        <v>0</v>
      </c>
      <c r="N323" s="132">
        <f t="shared" si="32"/>
        <v>-0.218</v>
      </c>
      <c r="O323" s="176" t="str">
        <f t="shared" si="27"/>
        <v>是</v>
      </c>
      <c r="P323" s="176" t="str">
        <f t="shared" si="31"/>
        <v>否</v>
      </c>
    </row>
    <row r="324" ht="18.95" customHeight="1" spans="1:16">
      <c r="A324" s="171" t="s">
        <v>135</v>
      </c>
      <c r="B324" s="465" t="s">
        <v>563</v>
      </c>
      <c r="C324" s="172"/>
      <c r="D324" s="173" t="s">
        <v>656</v>
      </c>
      <c r="E324" s="172"/>
      <c r="F324" s="42" t="s">
        <v>657</v>
      </c>
      <c r="G324" s="36">
        <f ca="1">SUMIF($C323:$C1545,$D324,$G323:$G1544)</f>
        <v>13625</v>
      </c>
      <c r="H324" s="36">
        <f ca="1">SUMIF($C323:$C1544,$D324,$H323:$H1543)</f>
        <v>12781</v>
      </c>
      <c r="I324" s="36">
        <f>IFERROR(VLOOKUP(F324,'数据-省本级调整数'!$A:$B,2,0),0)</f>
        <v>13169</v>
      </c>
      <c r="J324" s="36">
        <f>VLOOKUP(F324,'数据-省本级决算数'!$A:$B,2,0)</f>
        <v>12029</v>
      </c>
      <c r="K324" s="175">
        <f ca="1" t="shared" si="28"/>
        <v>0.88</v>
      </c>
      <c r="L324" s="175">
        <f ca="1" t="shared" si="29"/>
        <v>0.94</v>
      </c>
      <c r="M324" s="175">
        <f t="shared" si="30"/>
        <v>0.91</v>
      </c>
      <c r="N324" s="132">
        <f ca="1" t="shared" si="32"/>
        <v>-0.117</v>
      </c>
      <c r="O324" s="176" t="str">
        <f ca="1" t="shared" ref="O324:O387" si="33">IF(F324&lt;&gt;"",IF(SUM(G324:J324)&lt;&gt;0,"是","否"),"空")</f>
        <v>是</v>
      </c>
      <c r="P324" s="176" t="str">
        <f t="shared" si="31"/>
        <v>是</v>
      </c>
    </row>
    <row r="325" ht="18.95" customHeight="1" spans="1:16">
      <c r="A325" s="171" t="s">
        <v>135</v>
      </c>
      <c r="B325" s="172" t="s">
        <v>135</v>
      </c>
      <c r="C325" s="172" t="s">
        <v>656</v>
      </c>
      <c r="D325" s="173" t="s">
        <v>658</v>
      </c>
      <c r="E325" s="172" t="s">
        <v>147</v>
      </c>
      <c r="F325" s="42" t="s">
        <v>141</v>
      </c>
      <c r="G325" s="36">
        <v>6885</v>
      </c>
      <c r="H325" s="36">
        <f>IFERROR(VLOOKUP(D325,'数据-省本级预算数'!D:H,4,0),"0")</f>
        <v>7352</v>
      </c>
      <c r="I325" s="36"/>
      <c r="J325" s="36">
        <f>VLOOKUP(F325,'数据-省本级决算数'!$A:$B,2,0)</f>
        <v>4776</v>
      </c>
      <c r="K325" s="175">
        <f t="shared" ref="K325:K388" si="34">J325/G325</f>
        <v>0.69</v>
      </c>
      <c r="L325" s="175">
        <f t="shared" ref="L325:L388" si="35">J325/H325</f>
        <v>0.65</v>
      </c>
      <c r="M325" s="175">
        <f t="shared" ref="M325:M388" si="36">IFERROR(J325/I325,0)</f>
        <v>0</v>
      </c>
      <c r="N325" s="132">
        <f t="shared" si="32"/>
        <v>-0.306</v>
      </c>
      <c r="O325" s="176" t="str">
        <f t="shared" si="33"/>
        <v>是</v>
      </c>
      <c r="P325" s="176" t="str">
        <f t="shared" ref="P325:P388" si="37">IF(C325&lt;&gt;"",IF(OR(LEFT(D325,3)="205",LEFT(D325,3)="206",LEFT(D325,3)="207",LEFT(D325,3)="208",LEFT(D325,3)="210",LEFT(D325,3)="213"),"是","否"),"是")</f>
        <v>否</v>
      </c>
    </row>
    <row r="326" ht="18.95" customHeight="1" spans="1:16">
      <c r="A326" s="171" t="s">
        <v>135</v>
      </c>
      <c r="B326" s="172" t="s">
        <v>135</v>
      </c>
      <c r="C326" s="172" t="s">
        <v>656</v>
      </c>
      <c r="D326" s="173" t="s">
        <v>659</v>
      </c>
      <c r="E326" s="172" t="s">
        <v>147</v>
      </c>
      <c r="F326" s="42" t="s">
        <v>143</v>
      </c>
      <c r="G326" s="36">
        <v>72</v>
      </c>
      <c r="H326" s="36">
        <f>IFERROR(VLOOKUP(D326,'数据-省本级预算数'!D:H,4,0),"0")</f>
        <v>87</v>
      </c>
      <c r="I326" s="36"/>
      <c r="J326" s="36">
        <f>VLOOKUP(F326,'数据-省本级决算数'!$A:$B,2,0)</f>
        <v>590</v>
      </c>
      <c r="K326" s="175">
        <f t="shared" si="34"/>
        <v>8.19</v>
      </c>
      <c r="L326" s="175">
        <f t="shared" si="35"/>
        <v>6.78</v>
      </c>
      <c r="M326" s="175">
        <f t="shared" si="36"/>
        <v>0</v>
      </c>
      <c r="N326" s="132">
        <f t="shared" si="32"/>
        <v>7.194</v>
      </c>
      <c r="O326" s="176" t="str">
        <f t="shared" si="33"/>
        <v>是</v>
      </c>
      <c r="P326" s="176" t="str">
        <f t="shared" si="37"/>
        <v>否</v>
      </c>
    </row>
    <row r="327" ht="18.95" customHeight="1" spans="1:16">
      <c r="A327" s="171" t="s">
        <v>135</v>
      </c>
      <c r="B327" s="172" t="s">
        <v>135</v>
      </c>
      <c r="C327" s="172" t="s">
        <v>656</v>
      </c>
      <c r="D327" s="173" t="s">
        <v>660</v>
      </c>
      <c r="E327" s="172" t="s">
        <v>147</v>
      </c>
      <c r="F327" s="42" t="s">
        <v>145</v>
      </c>
      <c r="G327" s="36">
        <v>0</v>
      </c>
      <c r="H327" s="36">
        <f>IFERROR(VLOOKUP(D327,'数据-省本级预算数'!D:H,4,0),"0")</f>
        <v>0</v>
      </c>
      <c r="I327" s="36"/>
      <c r="J327" s="36">
        <f>VLOOKUP(F327,'数据-省本级决算数'!$A:$B,2,0)</f>
        <v>713</v>
      </c>
      <c r="K327" s="175"/>
      <c r="L327" s="175"/>
      <c r="M327" s="175">
        <f t="shared" si="36"/>
        <v>0</v>
      </c>
      <c r="N327" s="132" t="str">
        <f t="shared" si="32"/>
        <v/>
      </c>
      <c r="O327" s="176" t="str">
        <f t="shared" si="33"/>
        <v>是</v>
      </c>
      <c r="P327" s="176" t="str">
        <f t="shared" si="37"/>
        <v>否</v>
      </c>
    </row>
    <row r="328" ht="18.95" customHeight="1" spans="1:16">
      <c r="A328" s="171" t="s">
        <v>135</v>
      </c>
      <c r="B328" s="172" t="s">
        <v>135</v>
      </c>
      <c r="C328" s="172" t="s">
        <v>656</v>
      </c>
      <c r="D328" s="173" t="s">
        <v>661</v>
      </c>
      <c r="E328" s="172" t="s">
        <v>147</v>
      </c>
      <c r="F328" s="42" t="s">
        <v>662</v>
      </c>
      <c r="G328" s="36">
        <v>1400</v>
      </c>
      <c r="H328" s="36">
        <f>IFERROR(VLOOKUP(D328,'数据-省本级预算数'!D:H,4,0),"0")</f>
        <v>898</v>
      </c>
      <c r="I328" s="36"/>
      <c r="J328" s="36">
        <f>VLOOKUP(F328,'数据-省本级决算数'!$A:$B,2,0)</f>
        <v>36</v>
      </c>
      <c r="K328" s="175">
        <f t="shared" si="34"/>
        <v>0.03</v>
      </c>
      <c r="L328" s="175">
        <f t="shared" si="35"/>
        <v>0.04</v>
      </c>
      <c r="M328" s="175">
        <f t="shared" si="36"/>
        <v>0</v>
      </c>
      <c r="N328" s="132">
        <f t="shared" si="32"/>
        <v>-0.974</v>
      </c>
      <c r="O328" s="176" t="str">
        <f t="shared" si="33"/>
        <v>是</v>
      </c>
      <c r="P328" s="176" t="str">
        <f t="shared" si="37"/>
        <v>否</v>
      </c>
    </row>
    <row r="329" ht="18.95" customHeight="1" spans="1:16">
      <c r="A329" s="171" t="s">
        <v>135</v>
      </c>
      <c r="B329" s="172" t="s">
        <v>135</v>
      </c>
      <c r="C329" s="172" t="s">
        <v>656</v>
      </c>
      <c r="D329" s="173" t="s">
        <v>663</v>
      </c>
      <c r="E329" s="172" t="s">
        <v>147</v>
      </c>
      <c r="F329" s="42" t="s">
        <v>664</v>
      </c>
      <c r="G329" s="36">
        <v>0</v>
      </c>
      <c r="H329" s="36">
        <f>IFERROR(VLOOKUP(D329,'数据-省本级预算数'!D:H,4,0),"0")</f>
        <v>0</v>
      </c>
      <c r="I329" s="36"/>
      <c r="J329" s="36">
        <f>VLOOKUP(F329,'数据-省本级决算数'!$A:$B,2,0)</f>
        <v>0</v>
      </c>
      <c r="K329" s="175"/>
      <c r="L329" s="175"/>
      <c r="M329" s="175">
        <f t="shared" si="36"/>
        <v>0</v>
      </c>
      <c r="N329" s="132" t="str">
        <f t="shared" si="32"/>
        <v/>
      </c>
      <c r="O329" s="176" t="str">
        <f t="shared" si="33"/>
        <v>否</v>
      </c>
      <c r="P329" s="176" t="str">
        <f t="shared" si="37"/>
        <v>否</v>
      </c>
    </row>
    <row r="330" ht="18.95" customHeight="1" spans="1:16">
      <c r="A330" s="171" t="s">
        <v>135</v>
      </c>
      <c r="B330" s="172" t="s">
        <v>135</v>
      </c>
      <c r="C330" s="172" t="s">
        <v>656</v>
      </c>
      <c r="D330" s="173" t="s">
        <v>665</v>
      </c>
      <c r="E330" s="172" t="s">
        <v>147</v>
      </c>
      <c r="F330" s="42" t="s">
        <v>666</v>
      </c>
      <c r="G330" s="36">
        <v>0</v>
      </c>
      <c r="H330" s="36">
        <f>IFERROR(VLOOKUP(D330,'数据-省本级预算数'!D:H,4,0),"0")</f>
        <v>0</v>
      </c>
      <c r="I330" s="36"/>
      <c r="J330" s="36">
        <f>VLOOKUP(F330,'数据-省本级决算数'!$A:$B,2,0)</f>
        <v>0</v>
      </c>
      <c r="K330" s="175"/>
      <c r="L330" s="175"/>
      <c r="M330" s="175">
        <f t="shared" si="36"/>
        <v>0</v>
      </c>
      <c r="N330" s="132" t="str">
        <f t="shared" si="32"/>
        <v/>
      </c>
      <c r="O330" s="176" t="str">
        <f t="shared" si="33"/>
        <v>否</v>
      </c>
      <c r="P330" s="176" t="str">
        <f t="shared" si="37"/>
        <v>否</v>
      </c>
    </row>
    <row r="331" ht="18.95" customHeight="1" spans="1:16">
      <c r="A331" s="171" t="s">
        <v>135</v>
      </c>
      <c r="B331" s="172" t="s">
        <v>135</v>
      </c>
      <c r="C331" s="172" t="s">
        <v>656</v>
      </c>
      <c r="D331" s="173" t="s">
        <v>667</v>
      </c>
      <c r="E331" s="172" t="s">
        <v>147</v>
      </c>
      <c r="F331" s="42" t="s">
        <v>160</v>
      </c>
      <c r="G331" s="36">
        <v>36</v>
      </c>
      <c r="H331" s="36">
        <f>IFERROR(VLOOKUP(D331,'数据-省本级预算数'!D:H,4,0),"0")</f>
        <v>36</v>
      </c>
      <c r="I331" s="36"/>
      <c r="J331" s="36">
        <f>VLOOKUP(F331,'数据-省本级决算数'!$A:$B,2,0)</f>
        <v>103</v>
      </c>
      <c r="K331" s="175">
        <f t="shared" si="34"/>
        <v>2.86</v>
      </c>
      <c r="L331" s="175">
        <f t="shared" si="35"/>
        <v>2.86</v>
      </c>
      <c r="M331" s="175">
        <f t="shared" si="36"/>
        <v>0</v>
      </c>
      <c r="N331" s="132">
        <f t="shared" si="32"/>
        <v>1.861</v>
      </c>
      <c r="O331" s="176" t="str">
        <f t="shared" si="33"/>
        <v>是</v>
      </c>
      <c r="P331" s="176" t="str">
        <f t="shared" si="37"/>
        <v>否</v>
      </c>
    </row>
    <row r="332" ht="18.95" customHeight="1" spans="1:16">
      <c r="A332" s="171" t="s">
        <v>135</v>
      </c>
      <c r="B332" s="172"/>
      <c r="C332" s="172" t="s">
        <v>656</v>
      </c>
      <c r="D332" s="173" t="s">
        <v>668</v>
      </c>
      <c r="E332" s="172" t="s">
        <v>147</v>
      </c>
      <c r="F332" s="42" t="s">
        <v>669</v>
      </c>
      <c r="G332" s="36">
        <v>5232</v>
      </c>
      <c r="H332" s="36">
        <f>IFERROR(VLOOKUP(D332,'数据-省本级预算数'!D:H,4,0),"0")</f>
        <v>4408</v>
      </c>
      <c r="I332" s="36"/>
      <c r="J332" s="36">
        <f>VLOOKUP(F332,'数据-省本级决算数'!$A:$B,2,0)</f>
        <v>4109</v>
      </c>
      <c r="K332" s="175">
        <f t="shared" si="34"/>
        <v>0.79</v>
      </c>
      <c r="L332" s="175">
        <f t="shared" si="35"/>
        <v>0.93</v>
      </c>
      <c r="M332" s="175">
        <f t="shared" si="36"/>
        <v>0</v>
      </c>
      <c r="N332" s="132">
        <f t="shared" si="32"/>
        <v>-0.215</v>
      </c>
      <c r="O332" s="176" t="str">
        <f t="shared" si="33"/>
        <v>是</v>
      </c>
      <c r="P332" s="176" t="str">
        <f t="shared" si="37"/>
        <v>否</v>
      </c>
    </row>
    <row r="333" ht="18.95" customHeight="1" spans="1:16">
      <c r="A333" s="171" t="s">
        <v>135</v>
      </c>
      <c r="B333" s="465" t="s">
        <v>563</v>
      </c>
      <c r="C333" s="172"/>
      <c r="D333" s="173" t="s">
        <v>670</v>
      </c>
      <c r="E333" s="172"/>
      <c r="F333" s="42" t="s">
        <v>671</v>
      </c>
      <c r="G333" s="36">
        <f ca="1">SUMIF($C332:$C1554,$D333,$G332:$G1553)</f>
        <v>5910</v>
      </c>
      <c r="H333" s="36">
        <f ca="1">SUMIF($C332:$C1553,$D333,$H332:$H1552)</f>
        <v>7946</v>
      </c>
      <c r="I333" s="36">
        <f>IFERROR(VLOOKUP(F333,'数据-省本级调整数'!$A:$B,2,0),0)</f>
        <v>6047</v>
      </c>
      <c r="J333" s="36">
        <f>VLOOKUP(F333,'数据-省本级决算数'!$A:$B,2,0)</f>
        <v>6037</v>
      </c>
      <c r="K333" s="175">
        <f ca="1" t="shared" si="34"/>
        <v>1.02</v>
      </c>
      <c r="L333" s="175">
        <f ca="1" t="shared" si="35"/>
        <v>0.76</v>
      </c>
      <c r="M333" s="175">
        <f t="shared" si="36"/>
        <v>1</v>
      </c>
      <c r="N333" s="132">
        <f ca="1" t="shared" si="32"/>
        <v>0.021</v>
      </c>
      <c r="O333" s="176" t="str">
        <f ca="1" t="shared" si="33"/>
        <v>是</v>
      </c>
      <c r="P333" s="176" t="str">
        <f t="shared" si="37"/>
        <v>是</v>
      </c>
    </row>
    <row r="334" ht="18.95" customHeight="1" spans="1:16">
      <c r="A334" s="171" t="s">
        <v>135</v>
      </c>
      <c r="B334" s="172" t="s">
        <v>135</v>
      </c>
      <c r="C334" s="172" t="s">
        <v>670</v>
      </c>
      <c r="D334" s="173" t="s">
        <v>672</v>
      </c>
      <c r="E334" s="172" t="s">
        <v>147</v>
      </c>
      <c r="F334" s="42" t="s">
        <v>141</v>
      </c>
      <c r="G334" s="36">
        <v>2526</v>
      </c>
      <c r="H334" s="36">
        <f>IFERROR(VLOOKUP(D334,'数据-省本级预算数'!D:H,4,0),"0")</f>
        <v>2602</v>
      </c>
      <c r="I334" s="36"/>
      <c r="J334" s="36">
        <f>VLOOKUP(F334,'数据-省本级决算数'!$A:$B,2,0)</f>
        <v>4776</v>
      </c>
      <c r="K334" s="175">
        <f t="shared" si="34"/>
        <v>1.89</v>
      </c>
      <c r="L334" s="175">
        <f t="shared" si="35"/>
        <v>1.84</v>
      </c>
      <c r="M334" s="175">
        <f t="shared" si="36"/>
        <v>0</v>
      </c>
      <c r="N334" s="132">
        <f t="shared" si="32"/>
        <v>0.891</v>
      </c>
      <c r="O334" s="176" t="str">
        <f t="shared" si="33"/>
        <v>是</v>
      </c>
      <c r="P334" s="176" t="str">
        <f t="shared" si="37"/>
        <v>否</v>
      </c>
    </row>
    <row r="335" ht="18.95" customHeight="1" spans="1:16">
      <c r="A335" s="171" t="s">
        <v>135</v>
      </c>
      <c r="B335" s="172" t="s">
        <v>135</v>
      </c>
      <c r="C335" s="172" t="s">
        <v>670</v>
      </c>
      <c r="D335" s="173" t="s">
        <v>673</v>
      </c>
      <c r="E335" s="172" t="s">
        <v>147</v>
      </c>
      <c r="F335" s="42" t="s">
        <v>143</v>
      </c>
      <c r="G335" s="36">
        <v>0</v>
      </c>
      <c r="H335" s="36">
        <f>IFERROR(VLOOKUP(D335,'数据-省本级预算数'!D:H,4,0),"0")</f>
        <v>0</v>
      </c>
      <c r="I335" s="36"/>
      <c r="J335" s="36">
        <f>VLOOKUP(F335,'数据-省本级决算数'!$A:$B,2,0)</f>
        <v>590</v>
      </c>
      <c r="K335" s="175"/>
      <c r="L335" s="175"/>
      <c r="M335" s="175">
        <f t="shared" si="36"/>
        <v>0</v>
      </c>
      <c r="N335" s="132" t="str">
        <f t="shared" si="32"/>
        <v/>
      </c>
      <c r="O335" s="176" t="str">
        <f t="shared" si="33"/>
        <v>是</v>
      </c>
      <c r="P335" s="176" t="str">
        <f t="shared" si="37"/>
        <v>否</v>
      </c>
    </row>
    <row r="336" ht="18.95" customHeight="1" spans="1:16">
      <c r="A336" s="171" t="s">
        <v>135</v>
      </c>
      <c r="B336" s="172" t="s">
        <v>135</v>
      </c>
      <c r="C336" s="172" t="s">
        <v>670</v>
      </c>
      <c r="D336" s="173" t="s">
        <v>674</v>
      </c>
      <c r="E336" s="172" t="s">
        <v>147</v>
      </c>
      <c r="F336" s="42" t="s">
        <v>145</v>
      </c>
      <c r="G336" s="36">
        <v>0</v>
      </c>
      <c r="H336" s="36">
        <f>IFERROR(VLOOKUP(D336,'数据-省本级预算数'!D:H,4,0),"0")</f>
        <v>0</v>
      </c>
      <c r="I336" s="36"/>
      <c r="J336" s="36">
        <f>VLOOKUP(F336,'数据-省本级决算数'!$A:$B,2,0)</f>
        <v>713</v>
      </c>
      <c r="K336" s="175"/>
      <c r="L336" s="175"/>
      <c r="M336" s="175">
        <f t="shared" si="36"/>
        <v>0</v>
      </c>
      <c r="N336" s="132" t="str">
        <f t="shared" si="32"/>
        <v/>
      </c>
      <c r="O336" s="176" t="str">
        <f t="shared" si="33"/>
        <v>是</v>
      </c>
      <c r="P336" s="176" t="str">
        <f t="shared" si="37"/>
        <v>否</v>
      </c>
    </row>
    <row r="337" ht="18.95" customHeight="1" spans="1:16">
      <c r="A337" s="171" t="s">
        <v>135</v>
      </c>
      <c r="B337" s="172" t="s">
        <v>135</v>
      </c>
      <c r="C337" s="172" t="s">
        <v>670</v>
      </c>
      <c r="D337" s="173" t="s">
        <v>675</v>
      </c>
      <c r="E337" s="172" t="s">
        <v>147</v>
      </c>
      <c r="F337" s="42" t="s">
        <v>676</v>
      </c>
      <c r="G337" s="36">
        <v>320</v>
      </c>
      <c r="H337" s="36">
        <f>IFERROR(VLOOKUP(D337,'数据-省本级预算数'!D:H,4,0),"0")</f>
        <v>200</v>
      </c>
      <c r="I337" s="36"/>
      <c r="J337" s="36">
        <f>VLOOKUP(F337,'数据-省本级决算数'!$A:$B,2,0)</f>
        <v>200</v>
      </c>
      <c r="K337" s="175">
        <f t="shared" si="34"/>
        <v>0.63</v>
      </c>
      <c r="L337" s="175">
        <f t="shared" si="35"/>
        <v>1</v>
      </c>
      <c r="M337" s="175">
        <f t="shared" si="36"/>
        <v>0</v>
      </c>
      <c r="N337" s="132">
        <f t="shared" si="32"/>
        <v>-0.375</v>
      </c>
      <c r="O337" s="176" t="str">
        <f t="shared" si="33"/>
        <v>是</v>
      </c>
      <c r="P337" s="176" t="str">
        <f t="shared" si="37"/>
        <v>否</v>
      </c>
    </row>
    <row r="338" ht="18.95" customHeight="1" spans="1:16">
      <c r="A338" s="171" t="s">
        <v>135</v>
      </c>
      <c r="B338" s="172" t="s">
        <v>135</v>
      </c>
      <c r="C338" s="172" t="s">
        <v>670</v>
      </c>
      <c r="D338" s="173" t="s">
        <v>677</v>
      </c>
      <c r="E338" s="172" t="s">
        <v>147</v>
      </c>
      <c r="F338" s="42" t="s">
        <v>678</v>
      </c>
      <c r="G338" s="36">
        <v>330</v>
      </c>
      <c r="H338" s="36">
        <f>IFERROR(VLOOKUP(D338,'数据-省本级预算数'!D:H,4,0),"0")</f>
        <v>800</v>
      </c>
      <c r="I338" s="36"/>
      <c r="J338" s="36">
        <f>VLOOKUP(F338,'数据-省本级决算数'!$A:$B,2,0)</f>
        <v>300</v>
      </c>
      <c r="K338" s="175">
        <f t="shared" si="34"/>
        <v>0.91</v>
      </c>
      <c r="L338" s="175">
        <f t="shared" si="35"/>
        <v>0.38</v>
      </c>
      <c r="M338" s="175">
        <f t="shared" si="36"/>
        <v>0</v>
      </c>
      <c r="N338" s="132">
        <f t="shared" si="32"/>
        <v>-0.091</v>
      </c>
      <c r="O338" s="176" t="str">
        <f t="shared" si="33"/>
        <v>是</v>
      </c>
      <c r="P338" s="176" t="str">
        <f t="shared" si="37"/>
        <v>否</v>
      </c>
    </row>
    <row r="339" ht="18.95" customHeight="1" spans="1:16">
      <c r="A339" s="171" t="s">
        <v>135</v>
      </c>
      <c r="B339" s="172" t="s">
        <v>135</v>
      </c>
      <c r="C339" s="172" t="s">
        <v>670</v>
      </c>
      <c r="D339" s="173" t="s">
        <v>679</v>
      </c>
      <c r="E339" s="172" t="s">
        <v>147</v>
      </c>
      <c r="F339" s="42" t="s">
        <v>680</v>
      </c>
      <c r="G339" s="36">
        <v>20</v>
      </c>
      <c r="H339" s="36">
        <f>IFERROR(VLOOKUP(D339,'数据-省本级预算数'!D:H,4,0),"0")</f>
        <v>0</v>
      </c>
      <c r="I339" s="36"/>
      <c r="J339" s="36">
        <f>VLOOKUP(F339,'数据-省本级决算数'!$A:$B,2,0)</f>
        <v>0</v>
      </c>
      <c r="K339" s="175">
        <f t="shared" si="34"/>
        <v>0</v>
      </c>
      <c r="L339" s="175"/>
      <c r="M339" s="175">
        <f t="shared" si="36"/>
        <v>0</v>
      </c>
      <c r="N339" s="132">
        <f t="shared" si="32"/>
        <v>-1</v>
      </c>
      <c r="O339" s="176" t="str">
        <f t="shared" si="33"/>
        <v>是</v>
      </c>
      <c r="P339" s="176" t="str">
        <f t="shared" si="37"/>
        <v>否</v>
      </c>
    </row>
    <row r="340" ht="18.95" customHeight="1" spans="1:16">
      <c r="A340" s="171" t="s">
        <v>135</v>
      </c>
      <c r="B340" s="172" t="s">
        <v>135</v>
      </c>
      <c r="C340" s="172" t="s">
        <v>670</v>
      </c>
      <c r="D340" s="173" t="s">
        <v>681</v>
      </c>
      <c r="E340" s="172" t="s">
        <v>147</v>
      </c>
      <c r="F340" s="42" t="s">
        <v>682</v>
      </c>
      <c r="G340" s="36">
        <v>300</v>
      </c>
      <c r="H340" s="36">
        <f>IFERROR(VLOOKUP(D340,'数据-省本级预算数'!D:H,4,0),"0")</f>
        <v>1100</v>
      </c>
      <c r="I340" s="36"/>
      <c r="J340" s="36">
        <f>VLOOKUP(F340,'数据-省本级决算数'!$A:$B,2,0)</f>
        <v>359</v>
      </c>
      <c r="K340" s="175">
        <f t="shared" si="34"/>
        <v>1.2</v>
      </c>
      <c r="L340" s="175">
        <f t="shared" si="35"/>
        <v>0.33</v>
      </c>
      <c r="M340" s="175">
        <f t="shared" si="36"/>
        <v>0</v>
      </c>
      <c r="N340" s="132">
        <f t="shared" si="32"/>
        <v>0.197</v>
      </c>
      <c r="O340" s="176" t="str">
        <f t="shared" si="33"/>
        <v>是</v>
      </c>
      <c r="P340" s="176" t="str">
        <f t="shared" si="37"/>
        <v>否</v>
      </c>
    </row>
    <row r="341" ht="18.95" customHeight="1" spans="1:16">
      <c r="A341" s="171" t="s">
        <v>135</v>
      </c>
      <c r="B341" s="172" t="s">
        <v>135</v>
      </c>
      <c r="C341" s="172" t="s">
        <v>670</v>
      </c>
      <c r="D341" s="173" t="s">
        <v>683</v>
      </c>
      <c r="E341" s="172" t="s">
        <v>147</v>
      </c>
      <c r="F341" s="42" t="s">
        <v>684</v>
      </c>
      <c r="G341" s="36">
        <v>98</v>
      </c>
      <c r="H341" s="36">
        <f>IFERROR(VLOOKUP(D341,'数据-省本级预算数'!D:H,4,0),"0")</f>
        <v>122</v>
      </c>
      <c r="I341" s="36"/>
      <c r="J341" s="36">
        <f>VLOOKUP(F341,'数据-省本级决算数'!$A:$B,2,0)</f>
        <v>105</v>
      </c>
      <c r="K341" s="175">
        <f t="shared" si="34"/>
        <v>1.07</v>
      </c>
      <c r="L341" s="175">
        <f t="shared" si="35"/>
        <v>0.86</v>
      </c>
      <c r="M341" s="175">
        <f t="shared" si="36"/>
        <v>0</v>
      </c>
      <c r="N341" s="132">
        <f t="shared" si="32"/>
        <v>0.071</v>
      </c>
      <c r="O341" s="176" t="str">
        <f t="shared" si="33"/>
        <v>是</v>
      </c>
      <c r="P341" s="176" t="str">
        <f t="shared" si="37"/>
        <v>否</v>
      </c>
    </row>
    <row r="342" ht="18.95" customHeight="1" spans="1:16">
      <c r="A342" s="171" t="s">
        <v>135</v>
      </c>
      <c r="B342" s="172" t="s">
        <v>135</v>
      </c>
      <c r="C342" s="172" t="s">
        <v>670</v>
      </c>
      <c r="D342" s="173" t="s">
        <v>685</v>
      </c>
      <c r="E342" s="172" t="s">
        <v>147</v>
      </c>
      <c r="F342" s="42" t="s">
        <v>686</v>
      </c>
      <c r="G342" s="36">
        <v>0</v>
      </c>
      <c r="H342" s="36">
        <f>IFERROR(VLOOKUP(D342,'数据-省本级预算数'!D:H,4,0),"0")</f>
        <v>0</v>
      </c>
      <c r="I342" s="36"/>
      <c r="J342" s="36">
        <f>VLOOKUP(F342,'数据-省本级决算数'!$A:$B,2,0)</f>
        <v>0</v>
      </c>
      <c r="K342" s="175"/>
      <c r="L342" s="175"/>
      <c r="M342" s="175">
        <f t="shared" si="36"/>
        <v>0</v>
      </c>
      <c r="N342" s="132" t="str">
        <f t="shared" si="32"/>
        <v/>
      </c>
      <c r="O342" s="176" t="str">
        <f t="shared" si="33"/>
        <v>否</v>
      </c>
      <c r="P342" s="176" t="str">
        <f t="shared" si="37"/>
        <v>否</v>
      </c>
    </row>
    <row r="343" ht="18.95" customHeight="1" spans="1:16">
      <c r="A343" s="171" t="s">
        <v>135</v>
      </c>
      <c r="B343" s="172" t="s">
        <v>135</v>
      </c>
      <c r="C343" s="172" t="s">
        <v>670</v>
      </c>
      <c r="D343" s="173" t="s">
        <v>687</v>
      </c>
      <c r="E343" s="172" t="s">
        <v>147</v>
      </c>
      <c r="F343" s="42" t="s">
        <v>160</v>
      </c>
      <c r="G343" s="36">
        <v>0</v>
      </c>
      <c r="H343" s="36">
        <f>IFERROR(VLOOKUP(D343,'数据-省本级预算数'!D:H,4,0),"0")</f>
        <v>0</v>
      </c>
      <c r="I343" s="36"/>
      <c r="J343" s="36">
        <f>VLOOKUP(F343,'数据-省本级决算数'!$A:$B,2,0)</f>
        <v>103</v>
      </c>
      <c r="K343" s="175"/>
      <c r="L343" s="175"/>
      <c r="M343" s="175">
        <f t="shared" si="36"/>
        <v>0</v>
      </c>
      <c r="N343" s="132" t="str">
        <f t="shared" si="32"/>
        <v/>
      </c>
      <c r="O343" s="176" t="str">
        <f t="shared" si="33"/>
        <v>是</v>
      </c>
      <c r="P343" s="176" t="str">
        <f t="shared" si="37"/>
        <v>否</v>
      </c>
    </row>
    <row r="344" ht="18.95" customHeight="1" spans="1:16">
      <c r="A344" s="171" t="s">
        <v>135</v>
      </c>
      <c r="B344" s="172"/>
      <c r="C344" s="172" t="s">
        <v>670</v>
      </c>
      <c r="D344" s="173" t="s">
        <v>688</v>
      </c>
      <c r="E344" s="172" t="s">
        <v>147</v>
      </c>
      <c r="F344" s="42" t="s">
        <v>689</v>
      </c>
      <c r="G344" s="36">
        <v>2316</v>
      </c>
      <c r="H344" s="36">
        <f>IFERROR(VLOOKUP(D344,'数据-省本级预算数'!D:H,4,0),"0")</f>
        <v>3122</v>
      </c>
      <c r="I344" s="36"/>
      <c r="J344" s="36">
        <f>VLOOKUP(F344,'数据-省本级决算数'!$A:$B,2,0)</f>
        <v>2018</v>
      </c>
      <c r="K344" s="175">
        <f t="shared" si="34"/>
        <v>0.87</v>
      </c>
      <c r="L344" s="175">
        <f t="shared" si="35"/>
        <v>0.65</v>
      </c>
      <c r="M344" s="175">
        <f t="shared" si="36"/>
        <v>0</v>
      </c>
      <c r="N344" s="132">
        <f t="shared" si="32"/>
        <v>-0.129</v>
      </c>
      <c r="O344" s="176" t="str">
        <f t="shared" si="33"/>
        <v>是</v>
      </c>
      <c r="P344" s="176" t="str">
        <f t="shared" si="37"/>
        <v>否</v>
      </c>
    </row>
    <row r="345" ht="18.95" customHeight="1" spans="1:16">
      <c r="A345" s="171" t="s">
        <v>135</v>
      </c>
      <c r="B345" s="465" t="s">
        <v>563</v>
      </c>
      <c r="C345" s="172"/>
      <c r="D345" s="173" t="s">
        <v>690</v>
      </c>
      <c r="E345" s="172"/>
      <c r="F345" s="42" t="s">
        <v>691</v>
      </c>
      <c r="G345" s="36">
        <f ca="1">SUMIF($C344:$C1566,$D345,$G344:$G1565)</f>
        <v>205568</v>
      </c>
      <c r="H345" s="36">
        <f ca="1">SUMIF($C344:$C1565,$D345,$H344:$H1564)</f>
        <v>184526</v>
      </c>
      <c r="I345" s="36">
        <f>IFERROR(VLOOKUP(F345,'数据-省本级调整数'!$A:$B,2,0),0)</f>
        <v>226138</v>
      </c>
      <c r="J345" s="36">
        <f>VLOOKUP(F345,'数据-省本级决算数'!$A:$B,2,0)</f>
        <v>221117</v>
      </c>
      <c r="K345" s="175">
        <f ca="1" t="shared" si="34"/>
        <v>1.08</v>
      </c>
      <c r="L345" s="175">
        <f ca="1" t="shared" si="35"/>
        <v>1.2</v>
      </c>
      <c r="M345" s="175">
        <f t="shared" si="36"/>
        <v>0.98</v>
      </c>
      <c r="N345" s="132">
        <f ca="1" t="shared" si="32"/>
        <v>0.076</v>
      </c>
      <c r="O345" s="176" t="str">
        <f ca="1" t="shared" si="33"/>
        <v>是</v>
      </c>
      <c r="P345" s="176" t="str">
        <f t="shared" si="37"/>
        <v>是</v>
      </c>
    </row>
    <row r="346" ht="18.95" customHeight="1" spans="1:16">
      <c r="A346" s="171" t="s">
        <v>135</v>
      </c>
      <c r="B346" s="172" t="s">
        <v>135</v>
      </c>
      <c r="C346" s="172" t="s">
        <v>690</v>
      </c>
      <c r="D346" s="173" t="s">
        <v>692</v>
      </c>
      <c r="E346" s="172" t="s">
        <v>147</v>
      </c>
      <c r="F346" s="42" t="s">
        <v>141</v>
      </c>
      <c r="G346" s="36">
        <v>136812</v>
      </c>
      <c r="H346" s="36">
        <f>IFERROR(VLOOKUP(D346,'数据-省本级预算数'!D:H,4,0),"0")</f>
        <v>131421</v>
      </c>
      <c r="I346" s="36"/>
      <c r="J346" s="36">
        <f>VLOOKUP(F346,'数据-省本级决算数'!$A:$B,2,0)</f>
        <v>4776</v>
      </c>
      <c r="K346" s="175">
        <f t="shared" si="34"/>
        <v>0.03</v>
      </c>
      <c r="L346" s="175">
        <f t="shared" si="35"/>
        <v>0.04</v>
      </c>
      <c r="M346" s="175">
        <f t="shared" si="36"/>
        <v>0</v>
      </c>
      <c r="N346" s="132">
        <f t="shared" si="32"/>
        <v>-0.965</v>
      </c>
      <c r="O346" s="176" t="str">
        <f t="shared" si="33"/>
        <v>是</v>
      </c>
      <c r="P346" s="176" t="str">
        <f t="shared" si="37"/>
        <v>否</v>
      </c>
    </row>
    <row r="347" ht="18.95" customHeight="1" spans="1:16">
      <c r="A347" s="171" t="s">
        <v>135</v>
      </c>
      <c r="B347" s="172" t="s">
        <v>135</v>
      </c>
      <c r="C347" s="172" t="s">
        <v>690</v>
      </c>
      <c r="D347" s="173" t="s">
        <v>693</v>
      </c>
      <c r="E347" s="172" t="s">
        <v>147</v>
      </c>
      <c r="F347" s="42" t="s">
        <v>143</v>
      </c>
      <c r="G347" s="36">
        <v>0</v>
      </c>
      <c r="H347" s="36">
        <f>IFERROR(VLOOKUP(D347,'数据-省本级预算数'!D:H,4,0),"0")</f>
        <v>0</v>
      </c>
      <c r="I347" s="36"/>
      <c r="J347" s="36">
        <f>VLOOKUP(F347,'数据-省本级决算数'!$A:$B,2,0)</f>
        <v>590</v>
      </c>
      <c r="K347" s="175"/>
      <c r="L347" s="175"/>
      <c r="M347" s="175">
        <f t="shared" si="36"/>
        <v>0</v>
      </c>
      <c r="N347" s="132" t="str">
        <f t="shared" si="32"/>
        <v/>
      </c>
      <c r="O347" s="176" t="str">
        <f t="shared" si="33"/>
        <v>是</v>
      </c>
      <c r="P347" s="176" t="str">
        <f t="shared" si="37"/>
        <v>否</v>
      </c>
    </row>
    <row r="348" ht="18.95" customHeight="1" spans="1:16">
      <c r="A348" s="171" t="s">
        <v>135</v>
      </c>
      <c r="B348" s="172" t="s">
        <v>135</v>
      </c>
      <c r="C348" s="172" t="s">
        <v>690</v>
      </c>
      <c r="D348" s="173" t="s">
        <v>694</v>
      </c>
      <c r="E348" s="172" t="s">
        <v>147</v>
      </c>
      <c r="F348" s="42" t="s">
        <v>145</v>
      </c>
      <c r="G348" s="36">
        <v>0</v>
      </c>
      <c r="H348" s="36">
        <f>IFERROR(VLOOKUP(D348,'数据-省本级预算数'!D:H,4,0),"0")</f>
        <v>0</v>
      </c>
      <c r="I348" s="36"/>
      <c r="J348" s="36">
        <f>VLOOKUP(F348,'数据-省本级决算数'!$A:$B,2,0)</f>
        <v>713</v>
      </c>
      <c r="K348" s="175"/>
      <c r="L348" s="175"/>
      <c r="M348" s="175">
        <f t="shared" si="36"/>
        <v>0</v>
      </c>
      <c r="N348" s="132" t="str">
        <f t="shared" si="32"/>
        <v/>
      </c>
      <c r="O348" s="176" t="str">
        <f t="shared" si="33"/>
        <v>是</v>
      </c>
      <c r="P348" s="176" t="str">
        <f t="shared" si="37"/>
        <v>否</v>
      </c>
    </row>
    <row r="349" ht="18.95" customHeight="1" spans="1:16">
      <c r="A349" s="171" t="s">
        <v>135</v>
      </c>
      <c r="B349" s="172" t="s">
        <v>135</v>
      </c>
      <c r="C349" s="172" t="s">
        <v>690</v>
      </c>
      <c r="D349" s="173" t="s">
        <v>695</v>
      </c>
      <c r="E349" s="172" t="s">
        <v>147</v>
      </c>
      <c r="F349" s="42" t="s">
        <v>696</v>
      </c>
      <c r="G349" s="36">
        <v>32316</v>
      </c>
      <c r="H349" s="36">
        <f>IFERROR(VLOOKUP(D349,'数据-省本级预算数'!D:H,4,0),"0")</f>
        <v>37871</v>
      </c>
      <c r="I349" s="36"/>
      <c r="J349" s="36">
        <f>VLOOKUP(F349,'数据-省本级决算数'!$A:$B,2,0)</f>
        <v>37871</v>
      </c>
      <c r="K349" s="175">
        <f t="shared" si="34"/>
        <v>1.17</v>
      </c>
      <c r="L349" s="175">
        <f t="shared" si="35"/>
        <v>1</v>
      </c>
      <c r="M349" s="175">
        <f t="shared" si="36"/>
        <v>0</v>
      </c>
      <c r="N349" s="132">
        <f t="shared" si="32"/>
        <v>0.172</v>
      </c>
      <c r="O349" s="176" t="str">
        <f t="shared" si="33"/>
        <v>是</v>
      </c>
      <c r="P349" s="176" t="str">
        <f t="shared" si="37"/>
        <v>否</v>
      </c>
    </row>
    <row r="350" ht="18.95" customHeight="1" spans="1:16">
      <c r="A350" s="171" t="s">
        <v>135</v>
      </c>
      <c r="B350" s="172" t="s">
        <v>135</v>
      </c>
      <c r="C350" s="172" t="s">
        <v>690</v>
      </c>
      <c r="D350" s="173" t="s">
        <v>697</v>
      </c>
      <c r="E350" s="172" t="s">
        <v>147</v>
      </c>
      <c r="F350" s="42" t="s">
        <v>698</v>
      </c>
      <c r="G350" s="36">
        <v>6247</v>
      </c>
      <c r="H350" s="36">
        <f>IFERROR(VLOOKUP(D350,'数据-省本级预算数'!D:H,4,0),"0")</f>
        <v>5896</v>
      </c>
      <c r="I350" s="36"/>
      <c r="J350" s="36">
        <f>VLOOKUP(F350,'数据-省本级决算数'!$A:$B,2,0)</f>
        <v>6334</v>
      </c>
      <c r="K350" s="175">
        <f t="shared" si="34"/>
        <v>1.01</v>
      </c>
      <c r="L350" s="175">
        <f t="shared" si="35"/>
        <v>1.07</v>
      </c>
      <c r="M350" s="175">
        <f t="shared" si="36"/>
        <v>0</v>
      </c>
      <c r="N350" s="132">
        <f t="shared" si="32"/>
        <v>0.014</v>
      </c>
      <c r="O350" s="176" t="str">
        <f t="shared" si="33"/>
        <v>是</v>
      </c>
      <c r="P350" s="176" t="str">
        <f t="shared" si="37"/>
        <v>否</v>
      </c>
    </row>
    <row r="351" ht="18.95" customHeight="1" spans="1:16">
      <c r="A351" s="171" t="s">
        <v>135</v>
      </c>
      <c r="B351" s="172" t="s">
        <v>135</v>
      </c>
      <c r="C351" s="172" t="s">
        <v>690</v>
      </c>
      <c r="D351" s="173" t="s">
        <v>699</v>
      </c>
      <c r="E351" s="172" t="s">
        <v>147</v>
      </c>
      <c r="F351" s="42" t="s">
        <v>700</v>
      </c>
      <c r="G351" s="36">
        <v>6084</v>
      </c>
      <c r="H351" s="36">
        <f>IFERROR(VLOOKUP(D351,'数据-省本级预算数'!D:H,4,0),"0")</f>
        <v>0</v>
      </c>
      <c r="I351" s="36"/>
      <c r="J351" s="36">
        <f>VLOOKUP(F351,'数据-省本级决算数'!$A:$B,2,0)</f>
        <v>10469</v>
      </c>
      <c r="K351" s="175">
        <f t="shared" si="34"/>
        <v>1.72</v>
      </c>
      <c r="L351" s="175"/>
      <c r="M351" s="175">
        <f t="shared" si="36"/>
        <v>0</v>
      </c>
      <c r="N351" s="132">
        <f t="shared" si="32"/>
        <v>0.721</v>
      </c>
      <c r="O351" s="176" t="str">
        <f t="shared" si="33"/>
        <v>是</v>
      </c>
      <c r="P351" s="176" t="str">
        <f t="shared" si="37"/>
        <v>否</v>
      </c>
    </row>
    <row r="352" ht="18.95" customHeight="1" spans="1:16">
      <c r="A352" s="171" t="s">
        <v>135</v>
      </c>
      <c r="B352" s="172" t="s">
        <v>135</v>
      </c>
      <c r="C352" s="172" t="s">
        <v>690</v>
      </c>
      <c r="D352" s="173" t="s">
        <v>701</v>
      </c>
      <c r="E352" s="172" t="s">
        <v>147</v>
      </c>
      <c r="F352" s="42" t="s">
        <v>160</v>
      </c>
      <c r="G352" s="36">
        <v>0</v>
      </c>
      <c r="H352" s="36">
        <f>IFERROR(VLOOKUP(D352,'数据-省本级预算数'!D:H,4,0),"0")</f>
        <v>0</v>
      </c>
      <c r="I352" s="36"/>
      <c r="J352" s="36">
        <f>VLOOKUP(F352,'数据-省本级决算数'!$A:$B,2,0)</f>
        <v>103</v>
      </c>
      <c r="K352" s="175"/>
      <c r="L352" s="175"/>
      <c r="M352" s="175">
        <f t="shared" si="36"/>
        <v>0</v>
      </c>
      <c r="N352" s="132" t="str">
        <f t="shared" si="32"/>
        <v/>
      </c>
      <c r="O352" s="176" t="str">
        <f t="shared" si="33"/>
        <v>是</v>
      </c>
      <c r="P352" s="176" t="str">
        <f t="shared" si="37"/>
        <v>否</v>
      </c>
    </row>
    <row r="353" ht="18.95" customHeight="1" spans="1:16">
      <c r="A353" s="171" t="s">
        <v>135</v>
      </c>
      <c r="B353" s="172"/>
      <c r="C353" s="172" t="s">
        <v>690</v>
      </c>
      <c r="D353" s="173" t="s">
        <v>702</v>
      </c>
      <c r="E353" s="172" t="s">
        <v>147</v>
      </c>
      <c r="F353" s="42" t="s">
        <v>703</v>
      </c>
      <c r="G353" s="36">
        <v>24109</v>
      </c>
      <c r="H353" s="36">
        <f>IFERROR(VLOOKUP(D353,'数据-省本级预算数'!D:H,4,0),"0")</f>
        <v>9338</v>
      </c>
      <c r="I353" s="36"/>
      <c r="J353" s="36">
        <f>VLOOKUP(F353,'数据-省本级决算数'!$A:$B,2,0)</f>
        <v>20885</v>
      </c>
      <c r="K353" s="175">
        <f t="shared" si="34"/>
        <v>0.87</v>
      </c>
      <c r="L353" s="175">
        <f t="shared" si="35"/>
        <v>2.24</v>
      </c>
      <c r="M353" s="175">
        <f t="shared" si="36"/>
        <v>0</v>
      </c>
      <c r="N353" s="132">
        <f t="shared" si="32"/>
        <v>-0.134</v>
      </c>
      <c r="O353" s="176" t="str">
        <f t="shared" si="33"/>
        <v>是</v>
      </c>
      <c r="P353" s="176" t="str">
        <f t="shared" si="37"/>
        <v>否</v>
      </c>
    </row>
    <row r="354" ht="18.95" customHeight="1" spans="1:16">
      <c r="A354" s="171" t="s">
        <v>135</v>
      </c>
      <c r="B354" s="465" t="s">
        <v>563</v>
      </c>
      <c r="C354" s="172"/>
      <c r="D354" s="173" t="s">
        <v>704</v>
      </c>
      <c r="E354" s="172"/>
      <c r="F354" s="42" t="s">
        <v>705</v>
      </c>
      <c r="G354" s="36">
        <f ca="1">SUMIF($C353:$C1575,$D354,$G353:$G1574)</f>
        <v>40912</v>
      </c>
      <c r="H354" s="36">
        <f ca="1">SUMIF($C353:$C1574,$D354,$H353:$H1573)</f>
        <v>28978</v>
      </c>
      <c r="I354" s="36">
        <f>IFERROR(VLOOKUP(F354,'数据-省本级调整数'!$A:$B,2,0),0)</f>
        <v>54658</v>
      </c>
      <c r="J354" s="36">
        <f>VLOOKUP(F354,'数据-省本级决算数'!$A:$B,2,0)</f>
        <v>49470</v>
      </c>
      <c r="K354" s="175">
        <f ca="1" t="shared" si="34"/>
        <v>1.21</v>
      </c>
      <c r="L354" s="175">
        <f ca="1" t="shared" si="35"/>
        <v>1.71</v>
      </c>
      <c r="M354" s="175">
        <f t="shared" si="36"/>
        <v>0.91</v>
      </c>
      <c r="N354" s="132">
        <f ca="1" t="shared" si="32"/>
        <v>0.209</v>
      </c>
      <c r="O354" s="176" t="str">
        <f ca="1" t="shared" si="33"/>
        <v>是</v>
      </c>
      <c r="P354" s="176" t="str">
        <f t="shared" si="37"/>
        <v>是</v>
      </c>
    </row>
    <row r="355" ht="18.95" customHeight="1" spans="1:16">
      <c r="A355" s="171" t="s">
        <v>135</v>
      </c>
      <c r="B355" s="172" t="s">
        <v>135</v>
      </c>
      <c r="C355" s="172" t="s">
        <v>704</v>
      </c>
      <c r="D355" s="173" t="s">
        <v>706</v>
      </c>
      <c r="E355" s="172" t="s">
        <v>147</v>
      </c>
      <c r="F355" s="42" t="s">
        <v>141</v>
      </c>
      <c r="G355" s="36">
        <v>18370</v>
      </c>
      <c r="H355" s="36">
        <f>IFERROR(VLOOKUP(D355,'数据-省本级预算数'!D:H,4,0),"0")</f>
        <v>17267</v>
      </c>
      <c r="I355" s="36"/>
      <c r="J355" s="36">
        <f>VLOOKUP(F355,'数据-省本级决算数'!$A:$B,2,0)</f>
        <v>4776</v>
      </c>
      <c r="K355" s="175">
        <f t="shared" si="34"/>
        <v>0.26</v>
      </c>
      <c r="L355" s="175">
        <f t="shared" si="35"/>
        <v>0.28</v>
      </c>
      <c r="M355" s="175">
        <f t="shared" si="36"/>
        <v>0</v>
      </c>
      <c r="N355" s="132">
        <f t="shared" si="32"/>
        <v>-0.74</v>
      </c>
      <c r="O355" s="176" t="str">
        <f t="shared" si="33"/>
        <v>是</v>
      </c>
      <c r="P355" s="176" t="str">
        <f t="shared" si="37"/>
        <v>否</v>
      </c>
    </row>
    <row r="356" ht="18.95" customHeight="1" spans="1:16">
      <c r="A356" s="171" t="s">
        <v>135</v>
      </c>
      <c r="B356" s="172" t="s">
        <v>135</v>
      </c>
      <c r="C356" s="172" t="s">
        <v>704</v>
      </c>
      <c r="D356" s="173" t="s">
        <v>707</v>
      </c>
      <c r="E356" s="172" t="s">
        <v>147</v>
      </c>
      <c r="F356" s="42" t="s">
        <v>143</v>
      </c>
      <c r="G356" s="36">
        <v>0</v>
      </c>
      <c r="H356" s="36">
        <f>IFERROR(VLOOKUP(D356,'数据-省本级预算数'!D:H,4,0),"0")</f>
        <v>0</v>
      </c>
      <c r="I356" s="36"/>
      <c r="J356" s="36">
        <f>VLOOKUP(F356,'数据-省本级决算数'!$A:$B,2,0)</f>
        <v>590</v>
      </c>
      <c r="K356" s="175"/>
      <c r="L356" s="175"/>
      <c r="M356" s="175">
        <f t="shared" si="36"/>
        <v>0</v>
      </c>
      <c r="N356" s="132" t="str">
        <f t="shared" si="32"/>
        <v/>
      </c>
      <c r="O356" s="176" t="str">
        <f t="shared" si="33"/>
        <v>是</v>
      </c>
      <c r="P356" s="176" t="str">
        <f t="shared" si="37"/>
        <v>否</v>
      </c>
    </row>
    <row r="357" ht="18.95" customHeight="1" spans="1:16">
      <c r="A357" s="171" t="s">
        <v>135</v>
      </c>
      <c r="B357" s="172" t="s">
        <v>135</v>
      </c>
      <c r="C357" s="172" t="s">
        <v>704</v>
      </c>
      <c r="D357" s="173" t="s">
        <v>708</v>
      </c>
      <c r="E357" s="172" t="s">
        <v>147</v>
      </c>
      <c r="F357" s="42" t="s">
        <v>145</v>
      </c>
      <c r="G357" s="36">
        <v>0</v>
      </c>
      <c r="H357" s="36">
        <f>IFERROR(VLOOKUP(D357,'数据-省本级预算数'!D:H,4,0),"0")</f>
        <v>0</v>
      </c>
      <c r="I357" s="36"/>
      <c r="J357" s="36">
        <f>VLOOKUP(F357,'数据-省本级决算数'!$A:$B,2,0)</f>
        <v>713</v>
      </c>
      <c r="K357" s="175"/>
      <c r="L357" s="175"/>
      <c r="M357" s="175">
        <f t="shared" si="36"/>
        <v>0</v>
      </c>
      <c r="N357" s="132" t="str">
        <f t="shared" si="32"/>
        <v/>
      </c>
      <c r="O357" s="176" t="str">
        <f t="shared" si="33"/>
        <v>是</v>
      </c>
      <c r="P357" s="176" t="str">
        <f t="shared" si="37"/>
        <v>否</v>
      </c>
    </row>
    <row r="358" ht="18.95" customHeight="1" spans="1:16">
      <c r="A358" s="171" t="s">
        <v>135</v>
      </c>
      <c r="B358" s="172" t="s">
        <v>135</v>
      </c>
      <c r="C358" s="172" t="s">
        <v>704</v>
      </c>
      <c r="D358" s="173" t="s">
        <v>709</v>
      </c>
      <c r="E358" s="172" t="s">
        <v>147</v>
      </c>
      <c r="F358" s="42" t="s">
        <v>710</v>
      </c>
      <c r="G358" s="36">
        <v>7161</v>
      </c>
      <c r="H358" s="36">
        <f>IFERROR(VLOOKUP(D358,'数据-省本级预算数'!D:H,4,0),"0")</f>
        <v>8131</v>
      </c>
      <c r="I358" s="36"/>
      <c r="J358" s="36">
        <f>VLOOKUP(F358,'数据-省本级决算数'!$A:$B,2,0)</f>
        <v>8551</v>
      </c>
      <c r="K358" s="175">
        <f t="shared" si="34"/>
        <v>1.19</v>
      </c>
      <c r="L358" s="175">
        <f t="shared" si="35"/>
        <v>1.05</v>
      </c>
      <c r="M358" s="175">
        <f t="shared" si="36"/>
        <v>0</v>
      </c>
      <c r="N358" s="132">
        <f t="shared" si="32"/>
        <v>0.194</v>
      </c>
      <c r="O358" s="176" t="str">
        <f t="shared" si="33"/>
        <v>是</v>
      </c>
      <c r="P358" s="176" t="str">
        <f t="shared" si="37"/>
        <v>否</v>
      </c>
    </row>
    <row r="359" ht="18.95" customHeight="1" spans="1:16">
      <c r="A359" s="171" t="s">
        <v>135</v>
      </c>
      <c r="B359" s="172" t="s">
        <v>135</v>
      </c>
      <c r="C359" s="172" t="s">
        <v>704</v>
      </c>
      <c r="D359" s="173" t="s">
        <v>711</v>
      </c>
      <c r="E359" s="172" t="s">
        <v>147</v>
      </c>
      <c r="F359" s="42" t="s">
        <v>712</v>
      </c>
      <c r="G359" s="36">
        <v>1548</v>
      </c>
      <c r="H359" s="36">
        <f>IFERROR(VLOOKUP(D359,'数据-省本级预算数'!D:H,4,0),"0")</f>
        <v>1560</v>
      </c>
      <c r="I359" s="36"/>
      <c r="J359" s="36">
        <f>VLOOKUP(F359,'数据-省本级决算数'!$A:$B,2,0)</f>
        <v>1818</v>
      </c>
      <c r="K359" s="175">
        <f t="shared" si="34"/>
        <v>1.17</v>
      </c>
      <c r="L359" s="175">
        <f t="shared" si="35"/>
        <v>1.17</v>
      </c>
      <c r="M359" s="175">
        <f t="shared" si="36"/>
        <v>0</v>
      </c>
      <c r="N359" s="132">
        <f t="shared" si="32"/>
        <v>0.174</v>
      </c>
      <c r="O359" s="176" t="str">
        <f t="shared" si="33"/>
        <v>是</v>
      </c>
      <c r="P359" s="176" t="str">
        <f t="shared" si="37"/>
        <v>否</v>
      </c>
    </row>
    <row r="360" ht="18.95" customHeight="1" spans="1:16">
      <c r="A360" s="171" t="s">
        <v>135</v>
      </c>
      <c r="B360" s="172" t="s">
        <v>135</v>
      </c>
      <c r="C360" s="172" t="s">
        <v>704</v>
      </c>
      <c r="D360" s="173" t="s">
        <v>713</v>
      </c>
      <c r="E360" s="172" t="s">
        <v>147</v>
      </c>
      <c r="F360" s="42" t="s">
        <v>714</v>
      </c>
      <c r="G360" s="36">
        <v>11063</v>
      </c>
      <c r="H360" s="36">
        <f>IFERROR(VLOOKUP(D360,'数据-省本级预算数'!D:H,4,0),"0")</f>
        <v>280</v>
      </c>
      <c r="I360" s="36"/>
      <c r="J360" s="36">
        <f>VLOOKUP(F360,'数据-省本级决算数'!$A:$B,2,0)</f>
        <v>16081</v>
      </c>
      <c r="K360" s="175">
        <f t="shared" si="34"/>
        <v>1.45</v>
      </c>
      <c r="L360" s="175">
        <f t="shared" si="35"/>
        <v>57.43</v>
      </c>
      <c r="M360" s="175">
        <f t="shared" si="36"/>
        <v>0</v>
      </c>
      <c r="N360" s="132">
        <f t="shared" si="32"/>
        <v>0.454</v>
      </c>
      <c r="O360" s="176" t="str">
        <f t="shared" si="33"/>
        <v>是</v>
      </c>
      <c r="P360" s="176" t="str">
        <f t="shared" si="37"/>
        <v>否</v>
      </c>
    </row>
    <row r="361" ht="18.95" customHeight="1" spans="1:16">
      <c r="A361" s="171" t="s">
        <v>135</v>
      </c>
      <c r="B361" s="172" t="s">
        <v>135</v>
      </c>
      <c r="C361" s="172" t="s">
        <v>704</v>
      </c>
      <c r="D361" s="173" t="s">
        <v>715</v>
      </c>
      <c r="E361" s="172" t="s">
        <v>147</v>
      </c>
      <c r="F361" s="42" t="s">
        <v>160</v>
      </c>
      <c r="G361" s="36">
        <v>0</v>
      </c>
      <c r="H361" s="36">
        <f>IFERROR(VLOOKUP(D361,'数据-省本级预算数'!D:H,4,0),"0")</f>
        <v>0</v>
      </c>
      <c r="I361" s="36"/>
      <c r="J361" s="36">
        <f>VLOOKUP(F361,'数据-省本级决算数'!$A:$B,2,0)</f>
        <v>103</v>
      </c>
      <c r="K361" s="175"/>
      <c r="L361" s="175"/>
      <c r="M361" s="175">
        <f t="shared" si="36"/>
        <v>0</v>
      </c>
      <c r="N361" s="132" t="str">
        <f t="shared" si="32"/>
        <v/>
      </c>
      <c r="O361" s="176" t="str">
        <f t="shared" si="33"/>
        <v>是</v>
      </c>
      <c r="P361" s="176" t="str">
        <f t="shared" si="37"/>
        <v>否</v>
      </c>
    </row>
    <row r="362" ht="18.95" customHeight="1" spans="1:16">
      <c r="A362" s="171" t="s">
        <v>135</v>
      </c>
      <c r="B362" s="172"/>
      <c r="C362" s="172" t="s">
        <v>704</v>
      </c>
      <c r="D362" s="173" t="s">
        <v>716</v>
      </c>
      <c r="E362" s="172" t="s">
        <v>147</v>
      </c>
      <c r="F362" s="42" t="s">
        <v>717</v>
      </c>
      <c r="G362" s="36">
        <v>2770</v>
      </c>
      <c r="H362" s="36">
        <f>IFERROR(VLOOKUP(D362,'数据-省本级预算数'!D:H,4,0),"0")</f>
        <v>1740</v>
      </c>
      <c r="I362" s="36"/>
      <c r="J362" s="36">
        <f>VLOOKUP(F362,'数据-省本级决算数'!$A:$B,2,0)</f>
        <v>3655</v>
      </c>
      <c r="K362" s="175">
        <f t="shared" si="34"/>
        <v>1.32</v>
      </c>
      <c r="L362" s="175">
        <f t="shared" si="35"/>
        <v>2.1</v>
      </c>
      <c r="M362" s="175">
        <f t="shared" si="36"/>
        <v>0</v>
      </c>
      <c r="N362" s="132">
        <f t="shared" si="32"/>
        <v>0.319</v>
      </c>
      <c r="O362" s="176" t="str">
        <f t="shared" si="33"/>
        <v>是</v>
      </c>
      <c r="P362" s="176" t="str">
        <f t="shared" si="37"/>
        <v>否</v>
      </c>
    </row>
    <row r="363" ht="18.95" customHeight="1" spans="1:16">
      <c r="A363" s="171" t="s">
        <v>135</v>
      </c>
      <c r="B363" s="465" t="s">
        <v>563</v>
      </c>
      <c r="C363" s="172"/>
      <c r="D363" s="173" t="s">
        <v>718</v>
      </c>
      <c r="E363" s="172"/>
      <c r="F363" s="42" t="s">
        <v>719</v>
      </c>
      <c r="G363" s="36">
        <f ca="1">SUMIF($C362:$C1584,$D363,$G362:$G1583)</f>
        <v>265</v>
      </c>
      <c r="H363" s="36">
        <f ca="1">SUMIF($C362:$C1583,$D363,$H362:$H1582)</f>
        <v>383</v>
      </c>
      <c r="I363" s="36">
        <f>IFERROR(VLOOKUP(F363,'数据-省本级调整数'!$A:$B,2,0),0)</f>
        <v>317</v>
      </c>
      <c r="J363" s="36">
        <f>VLOOKUP(F363,'数据-省本级决算数'!$A:$B,2,0)</f>
        <v>317</v>
      </c>
      <c r="K363" s="175">
        <f ca="1" t="shared" si="34"/>
        <v>1.2</v>
      </c>
      <c r="L363" s="175">
        <f ca="1" t="shared" si="35"/>
        <v>0.83</v>
      </c>
      <c r="M363" s="175">
        <f t="shared" si="36"/>
        <v>1</v>
      </c>
      <c r="N363" s="132">
        <f ca="1" t="shared" si="32"/>
        <v>0.196</v>
      </c>
      <c r="O363" s="176" t="str">
        <f ca="1" t="shared" si="33"/>
        <v>是</v>
      </c>
      <c r="P363" s="176" t="str">
        <f t="shared" si="37"/>
        <v>是</v>
      </c>
    </row>
    <row r="364" ht="18.95" customHeight="1" spans="1:16">
      <c r="A364" s="171" t="s">
        <v>135</v>
      </c>
      <c r="B364" s="172" t="s">
        <v>135</v>
      </c>
      <c r="C364" s="172" t="s">
        <v>718</v>
      </c>
      <c r="D364" s="173" t="s">
        <v>720</v>
      </c>
      <c r="E364" s="172" t="s">
        <v>147</v>
      </c>
      <c r="F364" s="42" t="s">
        <v>141</v>
      </c>
      <c r="G364" s="36">
        <v>166</v>
      </c>
      <c r="H364" s="36">
        <f>IFERROR(VLOOKUP(D364,'数据-省本级预算数'!D:H,4,0),"0")</f>
        <v>305</v>
      </c>
      <c r="I364" s="36"/>
      <c r="J364" s="36">
        <f>VLOOKUP(F364,'数据-省本级决算数'!$A:$B,2,0)</f>
        <v>4776</v>
      </c>
      <c r="K364" s="175">
        <f t="shared" si="34"/>
        <v>28.77</v>
      </c>
      <c r="L364" s="175">
        <f t="shared" si="35"/>
        <v>15.66</v>
      </c>
      <c r="M364" s="175">
        <f t="shared" si="36"/>
        <v>0</v>
      </c>
      <c r="N364" s="132">
        <f t="shared" si="32"/>
        <v>27.771</v>
      </c>
      <c r="O364" s="176" t="str">
        <f t="shared" si="33"/>
        <v>是</v>
      </c>
      <c r="P364" s="176" t="str">
        <f t="shared" si="37"/>
        <v>否</v>
      </c>
    </row>
    <row r="365" ht="18.95" customHeight="1" spans="1:16">
      <c r="A365" s="171" t="s">
        <v>135</v>
      </c>
      <c r="B365" s="172" t="s">
        <v>135</v>
      </c>
      <c r="C365" s="172" t="s">
        <v>718</v>
      </c>
      <c r="D365" s="173" t="s">
        <v>721</v>
      </c>
      <c r="E365" s="172" t="s">
        <v>147</v>
      </c>
      <c r="F365" s="42" t="s">
        <v>143</v>
      </c>
      <c r="G365" s="36">
        <v>0</v>
      </c>
      <c r="H365" s="36">
        <f>IFERROR(VLOOKUP(D365,'数据-省本级预算数'!D:H,4,0),"0")</f>
        <v>0</v>
      </c>
      <c r="I365" s="36"/>
      <c r="J365" s="36">
        <f>VLOOKUP(F365,'数据-省本级决算数'!$A:$B,2,0)</f>
        <v>590</v>
      </c>
      <c r="K365" s="175"/>
      <c r="L365" s="175"/>
      <c r="M365" s="175">
        <f t="shared" si="36"/>
        <v>0</v>
      </c>
      <c r="N365" s="132" t="str">
        <f t="shared" si="32"/>
        <v/>
      </c>
      <c r="O365" s="176" t="str">
        <f t="shared" si="33"/>
        <v>是</v>
      </c>
      <c r="P365" s="176" t="str">
        <f t="shared" si="37"/>
        <v>否</v>
      </c>
    </row>
    <row r="366" ht="18.95" customHeight="1" spans="1:16">
      <c r="A366" s="171" t="s">
        <v>135</v>
      </c>
      <c r="B366" s="172" t="s">
        <v>135</v>
      </c>
      <c r="C366" s="172" t="s">
        <v>718</v>
      </c>
      <c r="D366" s="173" t="s">
        <v>722</v>
      </c>
      <c r="E366" s="172" t="s">
        <v>147</v>
      </c>
      <c r="F366" s="42" t="s">
        <v>145</v>
      </c>
      <c r="G366" s="36">
        <v>0</v>
      </c>
      <c r="H366" s="36">
        <f>IFERROR(VLOOKUP(D366,'数据-省本级预算数'!D:H,4,0),"0")</f>
        <v>0</v>
      </c>
      <c r="I366" s="36"/>
      <c r="J366" s="36">
        <f>VLOOKUP(F366,'数据-省本级决算数'!$A:$B,2,0)</f>
        <v>713</v>
      </c>
      <c r="K366" s="175"/>
      <c r="L366" s="175"/>
      <c r="M366" s="175">
        <f t="shared" si="36"/>
        <v>0</v>
      </c>
      <c r="N366" s="132" t="str">
        <f t="shared" si="32"/>
        <v/>
      </c>
      <c r="O366" s="176" t="str">
        <f t="shared" si="33"/>
        <v>是</v>
      </c>
      <c r="P366" s="176" t="str">
        <f t="shared" si="37"/>
        <v>否</v>
      </c>
    </row>
    <row r="367" ht="18.95" customHeight="1" spans="1:16">
      <c r="A367" s="171" t="s">
        <v>135</v>
      </c>
      <c r="B367" s="172" t="s">
        <v>135</v>
      </c>
      <c r="C367" s="172" t="s">
        <v>718</v>
      </c>
      <c r="D367" s="173" t="s">
        <v>723</v>
      </c>
      <c r="E367" s="172" t="s">
        <v>147</v>
      </c>
      <c r="F367" s="42" t="s">
        <v>724</v>
      </c>
      <c r="G367" s="36">
        <v>0</v>
      </c>
      <c r="H367" s="36">
        <f>IFERROR(VLOOKUP(D367,'数据-省本级预算数'!D:H,4,0),"0")</f>
        <v>0</v>
      </c>
      <c r="I367" s="36"/>
      <c r="J367" s="36">
        <f>VLOOKUP(F367,'数据-省本级决算数'!$A:$B,2,0)</f>
        <v>0</v>
      </c>
      <c r="K367" s="175"/>
      <c r="L367" s="175"/>
      <c r="M367" s="175">
        <f t="shared" si="36"/>
        <v>0</v>
      </c>
      <c r="N367" s="132" t="str">
        <f t="shared" si="32"/>
        <v/>
      </c>
      <c r="O367" s="176" t="str">
        <f t="shared" si="33"/>
        <v>否</v>
      </c>
      <c r="P367" s="176" t="str">
        <f t="shared" si="37"/>
        <v>否</v>
      </c>
    </row>
    <row r="368" ht="18.95" customHeight="1" spans="1:16">
      <c r="A368" s="171" t="s">
        <v>135</v>
      </c>
      <c r="B368" s="172" t="s">
        <v>135</v>
      </c>
      <c r="C368" s="172" t="s">
        <v>718</v>
      </c>
      <c r="D368" s="173" t="s">
        <v>725</v>
      </c>
      <c r="E368" s="172" t="s">
        <v>147</v>
      </c>
      <c r="F368" s="42" t="s">
        <v>726</v>
      </c>
      <c r="G368" s="36">
        <v>0</v>
      </c>
      <c r="H368" s="36">
        <f>IFERROR(VLOOKUP(D368,'数据-省本级预算数'!D:H,4,0),"0")</f>
        <v>0</v>
      </c>
      <c r="I368" s="36"/>
      <c r="J368" s="36">
        <f>VLOOKUP(F368,'数据-省本级决算数'!$A:$B,2,0)</f>
        <v>0</v>
      </c>
      <c r="K368" s="175"/>
      <c r="L368" s="175"/>
      <c r="M368" s="175">
        <f t="shared" si="36"/>
        <v>0</v>
      </c>
      <c r="N368" s="132" t="str">
        <f t="shared" si="32"/>
        <v/>
      </c>
      <c r="O368" s="176" t="str">
        <f t="shared" si="33"/>
        <v>否</v>
      </c>
      <c r="P368" s="176" t="str">
        <f t="shared" si="37"/>
        <v>否</v>
      </c>
    </row>
    <row r="369" ht="18.95" customHeight="1" spans="1:16">
      <c r="A369" s="171" t="s">
        <v>135</v>
      </c>
      <c r="B369" s="172" t="s">
        <v>135</v>
      </c>
      <c r="C369" s="172" t="s">
        <v>718</v>
      </c>
      <c r="D369" s="173" t="s">
        <v>727</v>
      </c>
      <c r="E369" s="172" t="s">
        <v>147</v>
      </c>
      <c r="F369" s="42" t="s">
        <v>160</v>
      </c>
      <c r="G369" s="36">
        <v>99</v>
      </c>
      <c r="H369" s="36">
        <f>IFERROR(VLOOKUP(D369,'数据-省本级预算数'!D:H,4,0),"0")</f>
        <v>78</v>
      </c>
      <c r="I369" s="36"/>
      <c r="J369" s="36">
        <f>VLOOKUP(F369,'数据-省本级决算数'!$A:$B,2,0)</f>
        <v>103</v>
      </c>
      <c r="K369" s="175">
        <f t="shared" si="34"/>
        <v>1.04</v>
      </c>
      <c r="L369" s="175">
        <f t="shared" si="35"/>
        <v>1.32</v>
      </c>
      <c r="M369" s="175">
        <f t="shared" si="36"/>
        <v>0</v>
      </c>
      <c r="N369" s="132">
        <f t="shared" si="32"/>
        <v>0.04</v>
      </c>
      <c r="O369" s="176" t="str">
        <f t="shared" si="33"/>
        <v>是</v>
      </c>
      <c r="P369" s="176" t="str">
        <f t="shared" si="37"/>
        <v>否</v>
      </c>
    </row>
    <row r="370" ht="18.95" customHeight="1" spans="1:16">
      <c r="A370" s="171" t="s">
        <v>135</v>
      </c>
      <c r="B370" s="172"/>
      <c r="C370" s="172" t="s">
        <v>718</v>
      </c>
      <c r="D370" s="173" t="s">
        <v>728</v>
      </c>
      <c r="E370" s="172" t="s">
        <v>147</v>
      </c>
      <c r="F370" s="42" t="s">
        <v>729</v>
      </c>
      <c r="G370" s="36">
        <v>0</v>
      </c>
      <c r="H370" s="36">
        <f>IFERROR(VLOOKUP(D370,'数据-省本级预算数'!D:H,4,0),"0")</f>
        <v>0</v>
      </c>
      <c r="I370" s="36"/>
      <c r="J370" s="36">
        <f>VLOOKUP(F370,'数据-省本级决算数'!$A:$B,2,0)</f>
        <v>0</v>
      </c>
      <c r="K370" s="175"/>
      <c r="L370" s="175"/>
      <c r="M370" s="175">
        <f t="shared" si="36"/>
        <v>0</v>
      </c>
      <c r="N370" s="132" t="str">
        <f t="shared" si="32"/>
        <v/>
      </c>
      <c r="O370" s="176" t="str">
        <f t="shared" si="33"/>
        <v>否</v>
      </c>
      <c r="P370" s="176" t="str">
        <f t="shared" si="37"/>
        <v>否</v>
      </c>
    </row>
    <row r="371" ht="18.95" customHeight="1" spans="1:16">
      <c r="A371" s="171" t="s">
        <v>135</v>
      </c>
      <c r="B371" s="465" t="s">
        <v>563</v>
      </c>
      <c r="C371" s="172"/>
      <c r="D371" s="173" t="s">
        <v>730</v>
      </c>
      <c r="E371" s="172"/>
      <c r="F371" s="42" t="s">
        <v>731</v>
      </c>
      <c r="G371" s="174">
        <f ca="1">SUMIF($C370:$C1592,$D371,$G370:$G1591)</f>
        <v>0</v>
      </c>
      <c r="H371" s="36">
        <f ca="1">SUMIF($C370:$C1591,$D371,$H370:$H1590)</f>
        <v>0</v>
      </c>
      <c r="I371" s="36">
        <f>IFERROR(VLOOKUP(F371,'数据-省本级调整数'!$A:$B,2,0),0)</f>
        <v>0</v>
      </c>
      <c r="J371" s="36">
        <f>VLOOKUP(F371,'数据-省本级决算数'!$A:$B,2,0)</f>
        <v>0</v>
      </c>
      <c r="K371" s="175"/>
      <c r="L371" s="175"/>
      <c r="M371" s="175">
        <f t="shared" si="36"/>
        <v>0</v>
      </c>
      <c r="N371" s="129" t="str">
        <f ca="1" t="shared" si="32"/>
        <v/>
      </c>
      <c r="O371" s="176" t="str">
        <f ca="1" t="shared" si="33"/>
        <v>否</v>
      </c>
      <c r="P371" s="176" t="str">
        <f t="shared" si="37"/>
        <v>是</v>
      </c>
    </row>
    <row r="372" ht="18.95" customHeight="1" spans="1:16">
      <c r="A372" s="171" t="s">
        <v>135</v>
      </c>
      <c r="B372" s="172" t="s">
        <v>135</v>
      </c>
      <c r="C372" s="172" t="s">
        <v>730</v>
      </c>
      <c r="D372" s="173" t="s">
        <v>732</v>
      </c>
      <c r="E372" s="172" t="s">
        <v>147</v>
      </c>
      <c r="F372" s="42" t="s">
        <v>141</v>
      </c>
      <c r="G372" s="36">
        <v>0</v>
      </c>
      <c r="H372" s="36">
        <f>IFERROR(VLOOKUP(D372,'数据-省本级预算数'!D:H,4,0),"0")</f>
        <v>0</v>
      </c>
      <c r="I372" s="36"/>
      <c r="J372" s="36">
        <f>VLOOKUP(F372,'数据-省本级决算数'!$A:$B,2,0)</f>
        <v>4776</v>
      </c>
      <c r="K372" s="175"/>
      <c r="L372" s="175"/>
      <c r="M372" s="175">
        <f t="shared" si="36"/>
        <v>0</v>
      </c>
      <c r="N372" s="132" t="str">
        <f t="shared" si="32"/>
        <v/>
      </c>
      <c r="O372" s="176" t="str">
        <f t="shared" si="33"/>
        <v>是</v>
      </c>
      <c r="P372" s="176" t="str">
        <f t="shared" si="37"/>
        <v>否</v>
      </c>
    </row>
    <row r="373" ht="18.95" customHeight="1" spans="1:16">
      <c r="A373" s="171" t="s">
        <v>135</v>
      </c>
      <c r="B373" s="172" t="s">
        <v>135</v>
      </c>
      <c r="C373" s="172" t="s">
        <v>730</v>
      </c>
      <c r="D373" s="173" t="s">
        <v>733</v>
      </c>
      <c r="E373" s="172" t="s">
        <v>147</v>
      </c>
      <c r="F373" s="42" t="s">
        <v>143</v>
      </c>
      <c r="G373" s="36">
        <v>0</v>
      </c>
      <c r="H373" s="36">
        <f>IFERROR(VLOOKUP(D373,'数据-省本级预算数'!D:H,4,0),"0")</f>
        <v>0</v>
      </c>
      <c r="I373" s="36"/>
      <c r="J373" s="36">
        <f>VLOOKUP(F373,'数据-省本级决算数'!$A:$B,2,0)</f>
        <v>590</v>
      </c>
      <c r="K373" s="175"/>
      <c r="L373" s="175"/>
      <c r="M373" s="175">
        <f t="shared" si="36"/>
        <v>0</v>
      </c>
      <c r="N373" s="132" t="str">
        <f t="shared" si="32"/>
        <v/>
      </c>
      <c r="O373" s="176" t="str">
        <f t="shared" si="33"/>
        <v>是</v>
      </c>
      <c r="P373" s="176" t="str">
        <f t="shared" si="37"/>
        <v>否</v>
      </c>
    </row>
    <row r="374" ht="18.95" customHeight="1" spans="1:16">
      <c r="A374" s="171" t="s">
        <v>135</v>
      </c>
      <c r="B374" s="172" t="s">
        <v>135</v>
      </c>
      <c r="C374" s="172" t="s">
        <v>730</v>
      </c>
      <c r="D374" s="173" t="s">
        <v>734</v>
      </c>
      <c r="E374" s="172" t="s">
        <v>147</v>
      </c>
      <c r="F374" s="42" t="s">
        <v>735</v>
      </c>
      <c r="G374" s="36">
        <v>0</v>
      </c>
      <c r="H374" s="36">
        <f>IFERROR(VLOOKUP(D374,'数据-省本级预算数'!D:H,4,0),"0")</f>
        <v>0</v>
      </c>
      <c r="I374" s="36"/>
      <c r="J374" s="36">
        <f>VLOOKUP(F374,'数据-省本级决算数'!$A:$B,2,0)</f>
        <v>0</v>
      </c>
      <c r="K374" s="175"/>
      <c r="L374" s="175"/>
      <c r="M374" s="175">
        <f t="shared" si="36"/>
        <v>0</v>
      </c>
      <c r="N374" s="132" t="str">
        <f t="shared" si="32"/>
        <v/>
      </c>
      <c r="O374" s="176" t="str">
        <f t="shared" si="33"/>
        <v>否</v>
      </c>
      <c r="P374" s="176" t="str">
        <f t="shared" si="37"/>
        <v>否</v>
      </c>
    </row>
    <row r="375" ht="18.95" customHeight="1" spans="1:16">
      <c r="A375" s="171" t="s">
        <v>135</v>
      </c>
      <c r="B375" s="172" t="s">
        <v>135</v>
      </c>
      <c r="C375" s="172" t="s">
        <v>730</v>
      </c>
      <c r="D375" s="173" t="s">
        <v>736</v>
      </c>
      <c r="E375" s="172" t="s">
        <v>147</v>
      </c>
      <c r="F375" s="42" t="s">
        <v>737</v>
      </c>
      <c r="G375" s="36">
        <v>0</v>
      </c>
      <c r="H375" s="36">
        <f>IFERROR(VLOOKUP(D375,'数据-省本级预算数'!D:H,4,0),"0")</f>
        <v>0</v>
      </c>
      <c r="I375" s="36"/>
      <c r="J375" s="36">
        <f>VLOOKUP(F375,'数据-省本级决算数'!$A:$B,2,0)</f>
        <v>0</v>
      </c>
      <c r="K375" s="175"/>
      <c r="L375" s="175"/>
      <c r="M375" s="175">
        <f t="shared" si="36"/>
        <v>0</v>
      </c>
      <c r="N375" s="132" t="str">
        <f t="shared" si="32"/>
        <v/>
      </c>
      <c r="O375" s="176" t="str">
        <f t="shared" si="33"/>
        <v>否</v>
      </c>
      <c r="P375" s="176" t="str">
        <f t="shared" si="37"/>
        <v>否</v>
      </c>
    </row>
    <row r="376" ht="18.95" customHeight="1" spans="1:16">
      <c r="A376" s="171" t="s">
        <v>135</v>
      </c>
      <c r="B376" s="172" t="s">
        <v>135</v>
      </c>
      <c r="C376" s="172" t="s">
        <v>730</v>
      </c>
      <c r="D376" s="173" t="s">
        <v>738</v>
      </c>
      <c r="E376" s="172" t="s">
        <v>147</v>
      </c>
      <c r="F376" s="42" t="s">
        <v>739</v>
      </c>
      <c r="G376" s="36">
        <v>0</v>
      </c>
      <c r="H376" s="36">
        <f>IFERROR(VLOOKUP(D376,'数据-省本级预算数'!D:H,4,0),"0")</f>
        <v>0</v>
      </c>
      <c r="I376" s="36"/>
      <c r="J376" s="36">
        <f>VLOOKUP(F376,'数据-省本级决算数'!$A:$B,2,0)</f>
        <v>0</v>
      </c>
      <c r="K376" s="175"/>
      <c r="L376" s="175"/>
      <c r="M376" s="175">
        <f t="shared" si="36"/>
        <v>0</v>
      </c>
      <c r="N376" s="132" t="str">
        <f t="shared" ref="N376:N439" si="38">IF(ISERROR(J376/G376-1),"",J376/G376-1)</f>
        <v/>
      </c>
      <c r="O376" s="176" t="str">
        <f t="shared" si="33"/>
        <v>否</v>
      </c>
      <c r="P376" s="176" t="str">
        <f t="shared" si="37"/>
        <v>否</v>
      </c>
    </row>
    <row r="377" ht="18.95" customHeight="1" spans="1:16">
      <c r="A377" s="171" t="s">
        <v>135</v>
      </c>
      <c r="B377" s="172" t="s">
        <v>135</v>
      </c>
      <c r="C377" s="172" t="s">
        <v>730</v>
      </c>
      <c r="D377" s="173" t="s">
        <v>740</v>
      </c>
      <c r="E377" s="172" t="s">
        <v>147</v>
      </c>
      <c r="F377" s="42" t="s">
        <v>617</v>
      </c>
      <c r="G377" s="36">
        <v>0</v>
      </c>
      <c r="H377" s="36">
        <f>IFERROR(VLOOKUP(D377,'数据-省本级预算数'!D:H,4,0),"0")</f>
        <v>0</v>
      </c>
      <c r="I377" s="36"/>
      <c r="J377" s="36">
        <f>VLOOKUP(F377,'数据-省本级决算数'!$A:$B,2,0)</f>
        <v>1500</v>
      </c>
      <c r="K377" s="175"/>
      <c r="L377" s="175"/>
      <c r="M377" s="175">
        <f t="shared" si="36"/>
        <v>0</v>
      </c>
      <c r="N377" s="132" t="str">
        <f t="shared" si="38"/>
        <v/>
      </c>
      <c r="O377" s="176" t="str">
        <f t="shared" si="33"/>
        <v>是</v>
      </c>
      <c r="P377" s="176" t="str">
        <f t="shared" si="37"/>
        <v>否</v>
      </c>
    </row>
    <row r="378" ht="18.95" customHeight="1" spans="1:16">
      <c r="A378" s="171" t="s">
        <v>135</v>
      </c>
      <c r="B378" s="172" t="s">
        <v>135</v>
      </c>
      <c r="C378" s="172" t="s">
        <v>730</v>
      </c>
      <c r="D378" s="173" t="s">
        <v>741</v>
      </c>
      <c r="E378" s="172" t="s">
        <v>147</v>
      </c>
      <c r="F378" s="42" t="s">
        <v>742</v>
      </c>
      <c r="G378" s="36">
        <v>0</v>
      </c>
      <c r="H378" s="36">
        <f>IFERROR(VLOOKUP(D378,'数据-省本级预算数'!D:H,4,0),"0")</f>
        <v>0</v>
      </c>
      <c r="I378" s="36"/>
      <c r="J378" s="36">
        <f>VLOOKUP(F378,'数据-省本级决算数'!$A:$B,2,0)</f>
        <v>0</v>
      </c>
      <c r="K378" s="175"/>
      <c r="L378" s="175"/>
      <c r="M378" s="175">
        <f t="shared" si="36"/>
        <v>0</v>
      </c>
      <c r="N378" s="132" t="str">
        <f t="shared" si="38"/>
        <v/>
      </c>
      <c r="O378" s="176" t="str">
        <f t="shared" si="33"/>
        <v>否</v>
      </c>
      <c r="P378" s="176" t="str">
        <f t="shared" si="37"/>
        <v>否</v>
      </c>
    </row>
    <row r="379" ht="18.95" customHeight="1" spans="1:16">
      <c r="A379" s="171" t="s">
        <v>135</v>
      </c>
      <c r="B379" s="172" t="s">
        <v>563</v>
      </c>
      <c r="C379" s="172"/>
      <c r="D379" s="173" t="s">
        <v>743</v>
      </c>
      <c r="E379" s="172" t="s">
        <v>147</v>
      </c>
      <c r="F379" s="42" t="s">
        <v>744</v>
      </c>
      <c r="G379" s="36">
        <v>655</v>
      </c>
      <c r="H379" s="36">
        <f>IFERROR(VLOOKUP(D379,'数据-省本级预算数'!D:H,4,0),"0")</f>
        <v>103409</v>
      </c>
      <c r="I379" s="36">
        <f>IFERROR(VLOOKUP(F379,'数据-省本级调整数'!$A:$B,2,0),0)</f>
        <v>8591</v>
      </c>
      <c r="J379" s="36">
        <f>VLOOKUP(F379,'数据-省本级决算数'!$A:$B,2,0)</f>
        <v>6867</v>
      </c>
      <c r="K379" s="175">
        <f t="shared" si="34"/>
        <v>10.48</v>
      </c>
      <c r="L379" s="175">
        <f t="shared" si="35"/>
        <v>0.07</v>
      </c>
      <c r="M379" s="175">
        <f t="shared" si="36"/>
        <v>0.8</v>
      </c>
      <c r="N379" s="132">
        <f t="shared" si="38"/>
        <v>9.484</v>
      </c>
      <c r="O379" s="176" t="str">
        <f t="shared" si="33"/>
        <v>是</v>
      </c>
      <c r="P379" s="176" t="str">
        <f t="shared" si="37"/>
        <v>是</v>
      </c>
    </row>
    <row r="380" ht="18.95" customHeight="1" spans="1:16">
      <c r="A380" s="171" t="s">
        <v>134</v>
      </c>
      <c r="B380" s="172" t="s">
        <v>135</v>
      </c>
      <c r="C380" s="172" t="s">
        <v>135</v>
      </c>
      <c r="D380" s="173" t="s">
        <v>745</v>
      </c>
      <c r="E380" s="172" t="s">
        <v>135</v>
      </c>
      <c r="F380" s="43" t="s">
        <v>746</v>
      </c>
      <c r="G380" s="174">
        <f ca="1">SUMIF($B381:$B$1300,$D380,$G381:$G$1300)</f>
        <v>814167</v>
      </c>
      <c r="H380" s="174">
        <f ca="1">SUMIF($B381:$B$1300,$D380,$H381:$H$1300)</f>
        <v>1091381</v>
      </c>
      <c r="I380" s="174">
        <f>SUMIF($B381:$B$1300,$D380,$I381:$I$1300)</f>
        <v>1003860</v>
      </c>
      <c r="J380" s="36">
        <f>VLOOKUP(F380,'数据-省本级决算数'!$A:$B,2,0)</f>
        <v>824226</v>
      </c>
      <c r="K380" s="175">
        <f ca="1" t="shared" si="34"/>
        <v>1.01</v>
      </c>
      <c r="L380" s="175">
        <f ca="1" t="shared" si="35"/>
        <v>0.76</v>
      </c>
      <c r="M380" s="175">
        <f t="shared" si="36"/>
        <v>0.82</v>
      </c>
      <c r="N380" s="129">
        <f ca="1" t="shared" si="38"/>
        <v>0.012</v>
      </c>
      <c r="O380" s="176" t="str">
        <f ca="1" t="shared" si="33"/>
        <v>是</v>
      </c>
      <c r="P380" s="176" t="str">
        <f t="shared" si="37"/>
        <v>是</v>
      </c>
    </row>
    <row r="381" ht="18.95" customHeight="1" spans="1:16">
      <c r="A381" s="171" t="s">
        <v>135</v>
      </c>
      <c r="B381" s="172" t="s">
        <v>745</v>
      </c>
      <c r="C381" s="172" t="s">
        <v>135</v>
      </c>
      <c r="D381" s="173" t="s">
        <v>747</v>
      </c>
      <c r="E381" s="172" t="s">
        <v>135</v>
      </c>
      <c r="F381" s="43" t="s">
        <v>748</v>
      </c>
      <c r="G381" s="174">
        <f ca="1">SUMIF($C380:$C1602,$D381,$G380:$G1601)</f>
        <v>5893</v>
      </c>
      <c r="H381" s="36">
        <f ca="1">SUMIF($C380:$C1601,$D381,$H380:$H1600)</f>
        <v>6512</v>
      </c>
      <c r="I381" s="36">
        <f>IFERROR(VLOOKUP(F381,'数据-省本级调整数'!$A:$B,2,0),0)</f>
        <v>8184</v>
      </c>
      <c r="J381" s="36">
        <f>VLOOKUP(F381,'数据-省本级决算数'!$A:$B,2,0)</f>
        <v>7456</v>
      </c>
      <c r="K381" s="175">
        <f ca="1" t="shared" si="34"/>
        <v>1.27</v>
      </c>
      <c r="L381" s="175">
        <f ca="1" t="shared" si="35"/>
        <v>1.14</v>
      </c>
      <c r="M381" s="175">
        <f t="shared" si="36"/>
        <v>0.91</v>
      </c>
      <c r="N381" s="129">
        <f ca="1" t="shared" si="38"/>
        <v>0.265</v>
      </c>
      <c r="O381" s="176" t="str">
        <f ca="1" t="shared" si="33"/>
        <v>是</v>
      </c>
      <c r="P381" s="176" t="str">
        <f t="shared" si="37"/>
        <v>是</v>
      </c>
    </row>
    <row r="382" ht="18.95" customHeight="1" spans="1:16">
      <c r="A382" s="171" t="s">
        <v>135</v>
      </c>
      <c r="B382" s="172" t="s">
        <v>135</v>
      </c>
      <c r="C382" s="172" t="s">
        <v>747</v>
      </c>
      <c r="D382" s="173" t="s">
        <v>749</v>
      </c>
      <c r="E382" s="172" t="s">
        <v>147</v>
      </c>
      <c r="F382" s="42" t="s">
        <v>141</v>
      </c>
      <c r="G382" s="36">
        <v>2128</v>
      </c>
      <c r="H382" s="36">
        <f>IFERROR(VLOOKUP(D382,'数据-省本级预算数'!D:H,4,0),"0")</f>
        <v>2121</v>
      </c>
      <c r="I382" s="36"/>
      <c r="J382" s="36">
        <f>VLOOKUP(F382,'数据-省本级决算数'!$A:$B,2,0)</f>
        <v>4776</v>
      </c>
      <c r="K382" s="175">
        <f t="shared" si="34"/>
        <v>2.24</v>
      </c>
      <c r="L382" s="175">
        <f t="shared" si="35"/>
        <v>2.25</v>
      </c>
      <c r="M382" s="175">
        <f t="shared" si="36"/>
        <v>0</v>
      </c>
      <c r="N382" s="132">
        <f t="shared" si="38"/>
        <v>1.244</v>
      </c>
      <c r="O382" s="176" t="str">
        <f t="shared" si="33"/>
        <v>是</v>
      </c>
      <c r="P382" s="176" t="str">
        <f t="shared" si="37"/>
        <v>是</v>
      </c>
    </row>
    <row r="383" ht="18.95" customHeight="1" spans="1:16">
      <c r="A383" s="171" t="s">
        <v>135</v>
      </c>
      <c r="B383" s="172" t="s">
        <v>135</v>
      </c>
      <c r="C383" s="172" t="s">
        <v>747</v>
      </c>
      <c r="D383" s="173" t="s">
        <v>750</v>
      </c>
      <c r="E383" s="172" t="s">
        <v>147</v>
      </c>
      <c r="F383" s="42" t="s">
        <v>143</v>
      </c>
      <c r="G383" s="36">
        <v>500</v>
      </c>
      <c r="H383" s="36">
        <f>IFERROR(VLOOKUP(D383,'数据-省本级预算数'!D:H,4,0),"0")</f>
        <v>1588</v>
      </c>
      <c r="I383" s="36"/>
      <c r="J383" s="36">
        <f>VLOOKUP(F383,'数据-省本级决算数'!$A:$B,2,0)</f>
        <v>590</v>
      </c>
      <c r="K383" s="175">
        <f t="shared" si="34"/>
        <v>1.18</v>
      </c>
      <c r="L383" s="175">
        <f t="shared" si="35"/>
        <v>0.37</v>
      </c>
      <c r="M383" s="175">
        <f t="shared" si="36"/>
        <v>0</v>
      </c>
      <c r="N383" s="132">
        <f t="shared" si="38"/>
        <v>0.18</v>
      </c>
      <c r="O383" s="176" t="str">
        <f t="shared" si="33"/>
        <v>是</v>
      </c>
      <c r="P383" s="176" t="str">
        <f t="shared" si="37"/>
        <v>是</v>
      </c>
    </row>
    <row r="384" ht="18.95" customHeight="1" spans="1:16">
      <c r="A384" s="171" t="s">
        <v>135</v>
      </c>
      <c r="B384" s="172" t="s">
        <v>135</v>
      </c>
      <c r="C384" s="172" t="s">
        <v>747</v>
      </c>
      <c r="D384" s="173" t="s">
        <v>751</v>
      </c>
      <c r="E384" s="172" t="s">
        <v>147</v>
      </c>
      <c r="F384" s="42" t="s">
        <v>145</v>
      </c>
      <c r="G384" s="36">
        <v>162</v>
      </c>
      <c r="H384" s="36">
        <f>IFERROR(VLOOKUP(D384,'数据-省本级预算数'!D:H,4,0),"0")</f>
        <v>114</v>
      </c>
      <c r="I384" s="36"/>
      <c r="J384" s="36">
        <f>VLOOKUP(F384,'数据-省本级决算数'!$A:$B,2,0)</f>
        <v>713</v>
      </c>
      <c r="K384" s="175">
        <f t="shared" si="34"/>
        <v>4.4</v>
      </c>
      <c r="L384" s="175">
        <f t="shared" si="35"/>
        <v>6.25</v>
      </c>
      <c r="M384" s="175">
        <f t="shared" si="36"/>
        <v>0</v>
      </c>
      <c r="N384" s="132">
        <f t="shared" si="38"/>
        <v>3.401</v>
      </c>
      <c r="O384" s="176" t="str">
        <f t="shared" si="33"/>
        <v>是</v>
      </c>
      <c r="P384" s="176" t="str">
        <f t="shared" si="37"/>
        <v>是</v>
      </c>
    </row>
    <row r="385" ht="18.95" customHeight="1" spans="1:16">
      <c r="A385" s="171" t="s">
        <v>135</v>
      </c>
      <c r="B385" s="172" t="s">
        <v>135</v>
      </c>
      <c r="C385" s="172" t="s">
        <v>747</v>
      </c>
      <c r="D385" s="173" t="s">
        <v>752</v>
      </c>
      <c r="E385" s="172" t="s">
        <v>147</v>
      </c>
      <c r="F385" s="42" t="s">
        <v>753</v>
      </c>
      <c r="G385" s="36">
        <v>3103</v>
      </c>
      <c r="H385" s="36">
        <f>IFERROR(VLOOKUP(D385,'数据-省本级预算数'!D:H,4,0),"0")</f>
        <v>2689</v>
      </c>
      <c r="I385" s="36"/>
      <c r="J385" s="36">
        <f>VLOOKUP(F385,'数据-省本级决算数'!$A:$B,2,0)</f>
        <v>3920</v>
      </c>
      <c r="K385" s="175">
        <f t="shared" si="34"/>
        <v>1.26</v>
      </c>
      <c r="L385" s="175">
        <f t="shared" si="35"/>
        <v>1.46</v>
      </c>
      <c r="M385" s="175">
        <f t="shared" si="36"/>
        <v>0</v>
      </c>
      <c r="N385" s="132">
        <f t="shared" si="38"/>
        <v>0.263</v>
      </c>
      <c r="O385" s="176" t="str">
        <f t="shared" si="33"/>
        <v>是</v>
      </c>
      <c r="P385" s="176" t="str">
        <f t="shared" si="37"/>
        <v>是</v>
      </c>
    </row>
    <row r="386" ht="18.95" customHeight="1" spans="1:16">
      <c r="A386" s="171" t="s">
        <v>135</v>
      </c>
      <c r="B386" s="172" t="s">
        <v>745</v>
      </c>
      <c r="C386" s="172" t="s">
        <v>135</v>
      </c>
      <c r="D386" s="173" t="s">
        <v>754</v>
      </c>
      <c r="E386" s="172" t="s">
        <v>135</v>
      </c>
      <c r="F386" s="42" t="s">
        <v>755</v>
      </c>
      <c r="G386" s="174">
        <f ca="1">SUMIF($C385:$C1607,$D386,$G385:$G1606)</f>
        <v>654515</v>
      </c>
      <c r="H386" s="36">
        <f ca="1">SUMIF($C385:$C1606,$D386,$H385:$H1605)</f>
        <v>785990</v>
      </c>
      <c r="I386" s="36">
        <f>IFERROR(VLOOKUP(F386,'数据-省本级调整数'!$A:$B,2,0),0)</f>
        <v>686914</v>
      </c>
      <c r="J386" s="36">
        <f>VLOOKUP(F386,'数据-省本级决算数'!$A:$B,2,0)</f>
        <v>636443</v>
      </c>
      <c r="K386" s="175">
        <f ca="1" t="shared" si="34"/>
        <v>0.97</v>
      </c>
      <c r="L386" s="175">
        <f ca="1" t="shared" si="35"/>
        <v>0.81</v>
      </c>
      <c r="M386" s="175">
        <f t="shared" si="36"/>
        <v>0.93</v>
      </c>
      <c r="N386" s="129">
        <f ca="1" t="shared" si="38"/>
        <v>-0.028</v>
      </c>
      <c r="O386" s="176" t="str">
        <f ca="1" t="shared" si="33"/>
        <v>是</v>
      </c>
      <c r="P386" s="176" t="str">
        <f t="shared" si="37"/>
        <v>是</v>
      </c>
    </row>
    <row r="387" ht="18.95" customHeight="1" spans="1:16">
      <c r="A387" s="171" t="s">
        <v>135</v>
      </c>
      <c r="B387" s="172" t="s">
        <v>135</v>
      </c>
      <c r="C387" s="172" t="s">
        <v>754</v>
      </c>
      <c r="D387" s="173" t="s">
        <v>756</v>
      </c>
      <c r="E387" s="172" t="s">
        <v>147</v>
      </c>
      <c r="F387" s="42" t="s">
        <v>757</v>
      </c>
      <c r="G387" s="36">
        <v>3460</v>
      </c>
      <c r="H387" s="36">
        <f>IFERROR(VLOOKUP(D387,'数据-省本级预算数'!D:H,4,0),"0")</f>
        <v>12743</v>
      </c>
      <c r="I387" s="36"/>
      <c r="J387" s="36">
        <f>VLOOKUP(F387,'数据-省本级决算数'!$A:$B,2,0)</f>
        <v>3579</v>
      </c>
      <c r="K387" s="175">
        <f t="shared" si="34"/>
        <v>1.03</v>
      </c>
      <c r="L387" s="175">
        <f t="shared" si="35"/>
        <v>0.28</v>
      </c>
      <c r="M387" s="175">
        <f t="shared" si="36"/>
        <v>0</v>
      </c>
      <c r="N387" s="132">
        <f t="shared" si="38"/>
        <v>0.034</v>
      </c>
      <c r="O387" s="176" t="str">
        <f t="shared" si="33"/>
        <v>是</v>
      </c>
      <c r="P387" s="176" t="str">
        <f t="shared" si="37"/>
        <v>是</v>
      </c>
    </row>
    <row r="388" ht="18.95" customHeight="1" spans="1:16">
      <c r="A388" s="171" t="s">
        <v>135</v>
      </c>
      <c r="B388" s="172" t="s">
        <v>135</v>
      </c>
      <c r="C388" s="172" t="s">
        <v>754</v>
      </c>
      <c r="D388" s="173" t="s">
        <v>758</v>
      </c>
      <c r="E388" s="172" t="s">
        <v>147</v>
      </c>
      <c r="F388" s="42" t="s">
        <v>759</v>
      </c>
      <c r="G388" s="36">
        <v>36006</v>
      </c>
      <c r="H388" s="36">
        <f>IFERROR(VLOOKUP(D388,'数据-省本级预算数'!D:H,4,0),"0")</f>
        <v>195518</v>
      </c>
      <c r="I388" s="36"/>
      <c r="J388" s="36">
        <f>VLOOKUP(F388,'数据-省本级决算数'!$A:$B,2,0)</f>
        <v>41319</v>
      </c>
      <c r="K388" s="175">
        <f t="shared" si="34"/>
        <v>1.15</v>
      </c>
      <c r="L388" s="175">
        <f t="shared" si="35"/>
        <v>0.21</v>
      </c>
      <c r="M388" s="175">
        <f t="shared" si="36"/>
        <v>0</v>
      </c>
      <c r="N388" s="132">
        <f t="shared" si="38"/>
        <v>0.148</v>
      </c>
      <c r="O388" s="176" t="str">
        <f t="shared" ref="O388:O451" si="39">IF(F388&lt;&gt;"",IF(SUM(G388:J388)&lt;&gt;0,"是","否"),"空")</f>
        <v>是</v>
      </c>
      <c r="P388" s="176" t="str">
        <f t="shared" si="37"/>
        <v>是</v>
      </c>
    </row>
    <row r="389" ht="18.95" customHeight="1" spans="1:16">
      <c r="A389" s="171" t="s">
        <v>135</v>
      </c>
      <c r="B389" s="172" t="s">
        <v>135</v>
      </c>
      <c r="C389" s="172" t="s">
        <v>754</v>
      </c>
      <c r="D389" s="173" t="s">
        <v>760</v>
      </c>
      <c r="E389" s="172" t="s">
        <v>147</v>
      </c>
      <c r="F389" s="42" t="s">
        <v>761</v>
      </c>
      <c r="G389" s="36">
        <v>32082</v>
      </c>
      <c r="H389" s="36">
        <f>IFERROR(VLOOKUP(D389,'数据-省本级预算数'!D:H,4,0),"0")</f>
        <v>130649</v>
      </c>
      <c r="I389" s="36"/>
      <c r="J389" s="36">
        <f>VLOOKUP(F389,'数据-省本级决算数'!$A:$B,2,0)</f>
        <v>39490</v>
      </c>
      <c r="K389" s="175">
        <f t="shared" ref="K389:K452" si="40">J389/G389</f>
        <v>1.23</v>
      </c>
      <c r="L389" s="175">
        <f t="shared" ref="L389:L451" si="41">J389/H389</f>
        <v>0.3</v>
      </c>
      <c r="M389" s="175">
        <f t="shared" ref="M389:M452" si="42">IFERROR(J389/I389,0)</f>
        <v>0</v>
      </c>
      <c r="N389" s="132">
        <f t="shared" si="38"/>
        <v>0.231</v>
      </c>
      <c r="O389" s="176" t="str">
        <f t="shared" si="39"/>
        <v>是</v>
      </c>
      <c r="P389" s="176" t="str">
        <f t="shared" ref="P389:P452" si="43">IF(C389&lt;&gt;"",IF(OR(LEFT(D389,3)="205",LEFT(D389,3)="206",LEFT(D389,3)="207",LEFT(D389,3)="208",LEFT(D389,3)="210",LEFT(D389,3)="213"),"是","否"),"是")</f>
        <v>是</v>
      </c>
    </row>
    <row r="390" ht="18.95" customHeight="1" spans="1:16">
      <c r="A390" s="171" t="s">
        <v>135</v>
      </c>
      <c r="B390" s="172" t="s">
        <v>135</v>
      </c>
      <c r="C390" s="172" t="s">
        <v>754</v>
      </c>
      <c r="D390" s="173" t="s">
        <v>762</v>
      </c>
      <c r="E390" s="172" t="s">
        <v>147</v>
      </c>
      <c r="F390" s="42" t="s">
        <v>763</v>
      </c>
      <c r="G390" s="36">
        <v>5706</v>
      </c>
      <c r="H390" s="36">
        <f>IFERROR(VLOOKUP(D390,'数据-省本级预算数'!D:H,4,0),"0")</f>
        <v>15764</v>
      </c>
      <c r="I390" s="36"/>
      <c r="J390" s="36">
        <f>VLOOKUP(F390,'数据-省本级决算数'!$A:$B,2,0)</f>
        <v>4360</v>
      </c>
      <c r="K390" s="175">
        <f t="shared" si="40"/>
        <v>0.76</v>
      </c>
      <c r="L390" s="175">
        <f t="shared" si="41"/>
        <v>0.28</v>
      </c>
      <c r="M390" s="175">
        <f t="shared" si="42"/>
        <v>0</v>
      </c>
      <c r="N390" s="132">
        <f t="shared" si="38"/>
        <v>-0.236</v>
      </c>
      <c r="O390" s="176" t="str">
        <f t="shared" si="39"/>
        <v>是</v>
      </c>
      <c r="P390" s="176" t="str">
        <f t="shared" si="43"/>
        <v>是</v>
      </c>
    </row>
    <row r="391" ht="18.95" customHeight="1" spans="1:16">
      <c r="A391" s="177" t="s">
        <v>135</v>
      </c>
      <c r="B391" s="178" t="s">
        <v>135</v>
      </c>
      <c r="C391" s="178" t="s">
        <v>754</v>
      </c>
      <c r="D391" s="179" t="s">
        <v>764</v>
      </c>
      <c r="E391" s="178" t="s">
        <v>147</v>
      </c>
      <c r="F391" s="42" t="s">
        <v>765</v>
      </c>
      <c r="G391" s="36">
        <v>556756</v>
      </c>
      <c r="H391" s="36">
        <f>IFERROR(VLOOKUP(D391,'数据-省本级预算数'!D:H,4,0),"0")</f>
        <v>420859</v>
      </c>
      <c r="I391" s="36"/>
      <c r="J391" s="36">
        <f>VLOOKUP(F391,'数据-省本级决算数'!$A:$B,2,0)</f>
        <v>528898</v>
      </c>
      <c r="K391" s="175">
        <f t="shared" si="40"/>
        <v>0.95</v>
      </c>
      <c r="L391" s="175">
        <f t="shared" si="41"/>
        <v>1.26</v>
      </c>
      <c r="M391" s="175">
        <f t="shared" si="42"/>
        <v>0</v>
      </c>
      <c r="N391" s="132">
        <f t="shared" si="38"/>
        <v>-0.05</v>
      </c>
      <c r="O391" s="176" t="str">
        <f t="shared" si="39"/>
        <v>是</v>
      </c>
      <c r="P391" s="176" t="str">
        <f t="shared" si="43"/>
        <v>是</v>
      </c>
    </row>
    <row r="392" ht="18.95" customHeight="1" spans="1:16">
      <c r="A392" s="171" t="s">
        <v>135</v>
      </c>
      <c r="B392" s="172" t="s">
        <v>135</v>
      </c>
      <c r="C392" s="172" t="s">
        <v>754</v>
      </c>
      <c r="D392" s="173" t="s">
        <v>766</v>
      </c>
      <c r="E392" s="172" t="s">
        <v>147</v>
      </c>
      <c r="F392" s="42" t="s">
        <v>767</v>
      </c>
      <c r="G392" s="36">
        <v>0</v>
      </c>
      <c r="H392" s="36">
        <f>IFERROR(VLOOKUP(D392,'数据-省本级预算数'!D:H,4,0),"0")</f>
        <v>0</v>
      </c>
      <c r="I392" s="36"/>
      <c r="J392" s="36">
        <f>VLOOKUP(F392,'数据-省本级决算数'!$A:$B,2,0)</f>
        <v>0</v>
      </c>
      <c r="K392" s="175"/>
      <c r="L392" s="175"/>
      <c r="M392" s="175">
        <f t="shared" si="42"/>
        <v>0</v>
      </c>
      <c r="N392" s="132" t="str">
        <f t="shared" si="38"/>
        <v/>
      </c>
      <c r="O392" s="176" t="str">
        <f t="shared" si="39"/>
        <v>否</v>
      </c>
      <c r="P392" s="176" t="str">
        <f t="shared" si="43"/>
        <v>是</v>
      </c>
    </row>
    <row r="393" ht="18.95" customHeight="1" spans="1:16">
      <c r="A393" s="171" t="s">
        <v>135</v>
      </c>
      <c r="B393" s="172" t="s">
        <v>135</v>
      </c>
      <c r="C393" s="172" t="s">
        <v>754</v>
      </c>
      <c r="D393" s="173" t="s">
        <v>768</v>
      </c>
      <c r="E393" s="172" t="s">
        <v>147</v>
      </c>
      <c r="F393" s="42" t="s">
        <v>769</v>
      </c>
      <c r="G393" s="36">
        <v>0</v>
      </c>
      <c r="H393" s="36">
        <f>IFERROR(VLOOKUP(D393,'数据-省本级预算数'!D:H,4,0),"0")</f>
        <v>0</v>
      </c>
      <c r="I393" s="36"/>
      <c r="J393" s="36">
        <f>VLOOKUP(F393,'数据-省本级决算数'!$A:$B,2,0)</f>
        <v>0</v>
      </c>
      <c r="K393" s="175"/>
      <c r="L393" s="175"/>
      <c r="M393" s="175">
        <f t="shared" si="42"/>
        <v>0</v>
      </c>
      <c r="N393" s="132" t="str">
        <f t="shared" si="38"/>
        <v/>
      </c>
      <c r="O393" s="176" t="str">
        <f t="shared" si="39"/>
        <v>否</v>
      </c>
      <c r="P393" s="176" t="str">
        <f t="shared" si="43"/>
        <v>是</v>
      </c>
    </row>
    <row r="394" ht="18.95" customHeight="1" spans="1:16">
      <c r="A394" s="177" t="s">
        <v>135</v>
      </c>
      <c r="B394" s="178"/>
      <c r="C394" s="178" t="s">
        <v>754</v>
      </c>
      <c r="D394" s="179" t="s">
        <v>770</v>
      </c>
      <c r="E394" s="178" t="s">
        <v>147</v>
      </c>
      <c r="F394" s="42" t="s">
        <v>771</v>
      </c>
      <c r="G394" s="36">
        <v>20505</v>
      </c>
      <c r="H394" s="36">
        <f>IFERROR(VLOOKUP(D394,'数据-省本级预算数'!D:H,4,0),"0")</f>
        <v>10457</v>
      </c>
      <c r="I394" s="36"/>
      <c r="J394" s="36">
        <f>VLOOKUP(F394,'数据-省本级决算数'!$A:$B,2,0)</f>
        <v>18797</v>
      </c>
      <c r="K394" s="175">
        <f t="shared" si="40"/>
        <v>0.92</v>
      </c>
      <c r="L394" s="175">
        <f t="shared" si="41"/>
        <v>1.8</v>
      </c>
      <c r="M394" s="175">
        <f t="shared" si="42"/>
        <v>0</v>
      </c>
      <c r="N394" s="132">
        <f t="shared" si="38"/>
        <v>-0.083</v>
      </c>
      <c r="O394" s="176" t="str">
        <f t="shared" si="39"/>
        <v>是</v>
      </c>
      <c r="P394" s="176" t="str">
        <f t="shared" si="43"/>
        <v>是</v>
      </c>
    </row>
    <row r="395" ht="18.95" customHeight="1" spans="1:16">
      <c r="A395" s="171" t="s">
        <v>135</v>
      </c>
      <c r="B395" s="465" t="s">
        <v>745</v>
      </c>
      <c r="C395" s="172"/>
      <c r="D395" s="173" t="s">
        <v>772</v>
      </c>
      <c r="E395" s="172"/>
      <c r="F395" s="37" t="s">
        <v>773</v>
      </c>
      <c r="G395" s="174">
        <f ca="1">SUMIF($C394:$C1616,$D395,$G394:$G1615)</f>
        <v>135813</v>
      </c>
      <c r="H395" s="36">
        <f ca="1">SUMIF($C394:$C1615,$D395,$H394:$H1614)</f>
        <v>113258</v>
      </c>
      <c r="I395" s="36">
        <f>IFERROR(VLOOKUP(F395,'数据-省本级调整数'!$A:$B,2,0),0)</f>
        <v>196168</v>
      </c>
      <c r="J395" s="36">
        <f>VLOOKUP(F395,'数据-省本级决算数'!$A:$B,2,0)</f>
        <v>165691</v>
      </c>
      <c r="K395" s="175">
        <f ca="1" t="shared" si="40"/>
        <v>1.22</v>
      </c>
      <c r="L395" s="175">
        <f ca="1" t="shared" si="41"/>
        <v>1.46</v>
      </c>
      <c r="M395" s="175">
        <f t="shared" si="42"/>
        <v>0.84</v>
      </c>
      <c r="N395" s="129">
        <f ca="1" t="shared" si="38"/>
        <v>0.22</v>
      </c>
      <c r="O395" s="176" t="str">
        <f ca="1" t="shared" si="39"/>
        <v>是</v>
      </c>
      <c r="P395" s="176" t="str">
        <f t="shared" si="43"/>
        <v>是</v>
      </c>
    </row>
    <row r="396" ht="18.95" customHeight="1" spans="1:16">
      <c r="A396" s="171" t="s">
        <v>135</v>
      </c>
      <c r="B396" s="172" t="s">
        <v>135</v>
      </c>
      <c r="C396" s="172" t="s">
        <v>772</v>
      </c>
      <c r="D396" s="173" t="s">
        <v>774</v>
      </c>
      <c r="E396" s="172" t="s">
        <v>147</v>
      </c>
      <c r="F396" s="42" t="s">
        <v>775</v>
      </c>
      <c r="G396" s="36">
        <v>0</v>
      </c>
      <c r="H396" s="36">
        <f>IFERROR(VLOOKUP(D396,'数据-省本级预算数'!D:H,4,0),"0")</f>
        <v>0</v>
      </c>
      <c r="I396" s="36"/>
      <c r="J396" s="36">
        <f>VLOOKUP(F396,'数据-省本级决算数'!$A:$B,2,0)</f>
        <v>0</v>
      </c>
      <c r="K396" s="175"/>
      <c r="L396" s="175"/>
      <c r="M396" s="175">
        <f t="shared" si="42"/>
        <v>0</v>
      </c>
      <c r="N396" s="132" t="str">
        <f t="shared" si="38"/>
        <v/>
      </c>
      <c r="O396" s="176" t="str">
        <f t="shared" si="39"/>
        <v>否</v>
      </c>
      <c r="P396" s="176" t="str">
        <f t="shared" si="43"/>
        <v>是</v>
      </c>
    </row>
    <row r="397" ht="18.95" customHeight="1" spans="1:16">
      <c r="A397" s="171" t="s">
        <v>135</v>
      </c>
      <c r="B397" s="172" t="s">
        <v>135</v>
      </c>
      <c r="C397" s="172" t="s">
        <v>772</v>
      </c>
      <c r="D397" s="173" t="s">
        <v>776</v>
      </c>
      <c r="E397" s="172" t="s">
        <v>147</v>
      </c>
      <c r="F397" s="49" t="s">
        <v>777</v>
      </c>
      <c r="G397" s="36">
        <v>42896</v>
      </c>
      <c r="H397" s="36">
        <f>IFERROR(VLOOKUP(D397,'数据-省本级预算数'!D:H,4,0),"0")</f>
        <v>53735</v>
      </c>
      <c r="I397" s="36"/>
      <c r="J397" s="36">
        <f>VLOOKUP(F397,'数据-省本级决算数'!$A:$B,2,0)</f>
        <v>47823</v>
      </c>
      <c r="K397" s="175">
        <f t="shared" si="40"/>
        <v>1.11</v>
      </c>
      <c r="L397" s="175">
        <f t="shared" si="41"/>
        <v>0.89</v>
      </c>
      <c r="M397" s="175">
        <f t="shared" si="42"/>
        <v>0</v>
      </c>
      <c r="N397" s="132">
        <f t="shared" si="38"/>
        <v>0.115</v>
      </c>
      <c r="O397" s="176" t="str">
        <f t="shared" si="39"/>
        <v>是</v>
      </c>
      <c r="P397" s="176" t="str">
        <f t="shared" si="43"/>
        <v>是</v>
      </c>
    </row>
    <row r="398" ht="18.95" customHeight="1" spans="1:16">
      <c r="A398" s="171" t="s">
        <v>135</v>
      </c>
      <c r="B398" s="172" t="s">
        <v>135</v>
      </c>
      <c r="C398" s="172" t="s">
        <v>772</v>
      </c>
      <c r="D398" s="173" t="s">
        <v>778</v>
      </c>
      <c r="E398" s="172" t="s">
        <v>147</v>
      </c>
      <c r="F398" s="49" t="s">
        <v>779</v>
      </c>
      <c r="G398" s="36">
        <v>31159</v>
      </c>
      <c r="H398" s="36">
        <f>IFERROR(VLOOKUP(D398,'数据-省本级预算数'!D:H,4,0),"0")</f>
        <v>19849</v>
      </c>
      <c r="I398" s="36"/>
      <c r="J398" s="36">
        <f>VLOOKUP(F398,'数据-省本级决算数'!$A:$B,2,0)</f>
        <v>29017</v>
      </c>
      <c r="K398" s="175">
        <f t="shared" si="40"/>
        <v>0.93</v>
      </c>
      <c r="L398" s="175">
        <f t="shared" si="41"/>
        <v>1.46</v>
      </c>
      <c r="M398" s="175">
        <f t="shared" si="42"/>
        <v>0</v>
      </c>
      <c r="N398" s="132">
        <f t="shared" si="38"/>
        <v>-0.069</v>
      </c>
      <c r="O398" s="176" t="str">
        <f t="shared" si="39"/>
        <v>是</v>
      </c>
      <c r="P398" s="176" t="str">
        <f t="shared" si="43"/>
        <v>是</v>
      </c>
    </row>
    <row r="399" ht="18.95" customHeight="1" spans="1:16">
      <c r="A399" s="171" t="s">
        <v>135</v>
      </c>
      <c r="B399" s="172" t="s">
        <v>135</v>
      </c>
      <c r="C399" s="172" t="s">
        <v>772</v>
      </c>
      <c r="D399" s="173" t="s">
        <v>780</v>
      </c>
      <c r="E399" s="172" t="s">
        <v>147</v>
      </c>
      <c r="F399" s="49" t="s">
        <v>781</v>
      </c>
      <c r="G399" s="36">
        <v>0</v>
      </c>
      <c r="H399" s="36">
        <f>IFERROR(VLOOKUP(D399,'数据-省本级预算数'!D:H,4,0),"0")</f>
        <v>0</v>
      </c>
      <c r="I399" s="36"/>
      <c r="J399" s="36">
        <f>VLOOKUP(F399,'数据-省本级决算数'!$A:$B,2,0)</f>
        <v>50</v>
      </c>
      <c r="K399" s="175"/>
      <c r="L399" s="175"/>
      <c r="M399" s="175">
        <f t="shared" si="42"/>
        <v>0</v>
      </c>
      <c r="N399" s="132" t="str">
        <f t="shared" si="38"/>
        <v/>
      </c>
      <c r="O399" s="176" t="str">
        <f t="shared" si="39"/>
        <v>是</v>
      </c>
      <c r="P399" s="176" t="str">
        <f t="shared" si="43"/>
        <v>是</v>
      </c>
    </row>
    <row r="400" ht="18.95" customHeight="1" spans="1:16">
      <c r="A400" s="171" t="s">
        <v>135</v>
      </c>
      <c r="B400" s="172" t="s">
        <v>135</v>
      </c>
      <c r="C400" s="172" t="s">
        <v>772</v>
      </c>
      <c r="D400" s="173" t="s">
        <v>782</v>
      </c>
      <c r="E400" s="172" t="s">
        <v>147</v>
      </c>
      <c r="F400" s="49" t="s">
        <v>783</v>
      </c>
      <c r="G400" s="36">
        <v>60920</v>
      </c>
      <c r="H400" s="36">
        <f>IFERROR(VLOOKUP(D400,'数据-省本级预算数'!D:H,4,0),"0")</f>
        <v>39274</v>
      </c>
      <c r="I400" s="36"/>
      <c r="J400" s="36">
        <f>VLOOKUP(F400,'数据-省本级决算数'!$A:$B,2,0)</f>
        <v>88054</v>
      </c>
      <c r="K400" s="175">
        <f t="shared" si="40"/>
        <v>1.45</v>
      </c>
      <c r="L400" s="175">
        <f t="shared" si="41"/>
        <v>2.24</v>
      </c>
      <c r="M400" s="175">
        <f t="shared" si="42"/>
        <v>0</v>
      </c>
      <c r="N400" s="132">
        <f t="shared" si="38"/>
        <v>0.445</v>
      </c>
      <c r="O400" s="176" t="str">
        <f t="shared" si="39"/>
        <v>是</v>
      </c>
      <c r="P400" s="176" t="str">
        <f t="shared" si="43"/>
        <v>是</v>
      </c>
    </row>
    <row r="401" ht="18.95" customHeight="1" spans="1:16">
      <c r="A401" s="171" t="s">
        <v>135</v>
      </c>
      <c r="B401" s="172"/>
      <c r="C401" s="172" t="s">
        <v>772</v>
      </c>
      <c r="D401" s="173" t="s">
        <v>784</v>
      </c>
      <c r="E401" s="172" t="s">
        <v>147</v>
      </c>
      <c r="F401" s="49" t="s">
        <v>785</v>
      </c>
      <c r="G401" s="36">
        <v>838</v>
      </c>
      <c r="H401" s="36">
        <f>IFERROR(VLOOKUP(D401,'数据-省本级预算数'!D:H,4,0),"0")</f>
        <v>400</v>
      </c>
      <c r="I401" s="36"/>
      <c r="J401" s="36">
        <f>VLOOKUP(F401,'数据-省本级决算数'!$A:$B,2,0)</f>
        <v>747</v>
      </c>
      <c r="K401" s="175">
        <f t="shared" si="40"/>
        <v>0.89</v>
      </c>
      <c r="L401" s="175">
        <f t="shared" si="41"/>
        <v>1.87</v>
      </c>
      <c r="M401" s="175">
        <f t="shared" si="42"/>
        <v>0</v>
      </c>
      <c r="N401" s="132">
        <f t="shared" si="38"/>
        <v>-0.109</v>
      </c>
      <c r="O401" s="176" t="str">
        <f t="shared" si="39"/>
        <v>是</v>
      </c>
      <c r="P401" s="176" t="str">
        <f t="shared" si="43"/>
        <v>是</v>
      </c>
    </row>
    <row r="402" ht="18.95" customHeight="1" spans="1:16">
      <c r="A402" s="171" t="s">
        <v>135</v>
      </c>
      <c r="B402" s="465" t="s">
        <v>745</v>
      </c>
      <c r="C402" s="172"/>
      <c r="D402" s="173" t="s">
        <v>786</v>
      </c>
      <c r="E402" s="172"/>
      <c r="F402" s="49" t="s">
        <v>787</v>
      </c>
      <c r="G402" s="174">
        <f ca="1">SUMIF($C401:$C1623,$D402,$G401:$G1622)</f>
        <v>921</v>
      </c>
      <c r="H402" s="36">
        <f ca="1">SUMIF($C401:$C1622,$D402,$H401:$H1621)</f>
        <v>138</v>
      </c>
      <c r="I402" s="36">
        <f>IFERROR(VLOOKUP(F402,'数据-省本级调整数'!$A:$B,2,0),0)</f>
        <v>968</v>
      </c>
      <c r="J402" s="36">
        <f>VLOOKUP(F402,'数据-省本级决算数'!$A:$B,2,0)</f>
        <v>715</v>
      </c>
      <c r="K402" s="175">
        <f ca="1" t="shared" si="40"/>
        <v>0.78</v>
      </c>
      <c r="L402" s="175">
        <f ca="1" t="shared" si="41"/>
        <v>5.18</v>
      </c>
      <c r="M402" s="175">
        <f t="shared" si="42"/>
        <v>0.74</v>
      </c>
      <c r="N402" s="129">
        <f ca="1" t="shared" si="38"/>
        <v>-0.224</v>
      </c>
      <c r="O402" s="176" t="str">
        <f ca="1" t="shared" si="39"/>
        <v>是</v>
      </c>
      <c r="P402" s="176" t="str">
        <f t="shared" si="43"/>
        <v>是</v>
      </c>
    </row>
    <row r="403" ht="18.95" customHeight="1" spans="1:16">
      <c r="A403" s="171" t="s">
        <v>135</v>
      </c>
      <c r="B403" s="172" t="s">
        <v>135</v>
      </c>
      <c r="C403" s="172" t="s">
        <v>786</v>
      </c>
      <c r="D403" s="173" t="s">
        <v>788</v>
      </c>
      <c r="E403" s="172" t="s">
        <v>147</v>
      </c>
      <c r="F403" s="49" t="s">
        <v>789</v>
      </c>
      <c r="G403" s="36">
        <v>0</v>
      </c>
      <c r="H403" s="36">
        <f>IFERROR(VLOOKUP(D403,'数据-省本级预算数'!D:H,4,0),"0")</f>
        <v>0</v>
      </c>
      <c r="I403" s="36"/>
      <c r="J403" s="36">
        <f>VLOOKUP(F403,'数据-省本级决算数'!$A:$B,2,0)</f>
        <v>0</v>
      </c>
      <c r="K403" s="175"/>
      <c r="L403" s="175"/>
      <c r="M403" s="175">
        <f t="shared" si="42"/>
        <v>0</v>
      </c>
      <c r="N403" s="132" t="str">
        <f t="shared" si="38"/>
        <v/>
      </c>
      <c r="O403" s="176" t="str">
        <f t="shared" si="39"/>
        <v>否</v>
      </c>
      <c r="P403" s="176" t="str">
        <f t="shared" si="43"/>
        <v>是</v>
      </c>
    </row>
    <row r="404" ht="18.95" customHeight="1" spans="1:16">
      <c r="A404" s="171" t="s">
        <v>135</v>
      </c>
      <c r="B404" s="172" t="s">
        <v>135</v>
      </c>
      <c r="C404" s="172" t="s">
        <v>786</v>
      </c>
      <c r="D404" s="173" t="s">
        <v>790</v>
      </c>
      <c r="E404" s="172" t="s">
        <v>147</v>
      </c>
      <c r="F404" s="49" t="s">
        <v>791</v>
      </c>
      <c r="G404" s="36">
        <v>88</v>
      </c>
      <c r="H404" s="36">
        <f>IFERROR(VLOOKUP(D404,'数据-省本级预算数'!D:H,4,0),"0")</f>
        <v>138</v>
      </c>
      <c r="I404" s="36"/>
      <c r="J404" s="36">
        <f>VLOOKUP(F404,'数据-省本级决算数'!$A:$B,2,0)</f>
        <v>133</v>
      </c>
      <c r="K404" s="175">
        <f t="shared" si="40"/>
        <v>1.51</v>
      </c>
      <c r="L404" s="175">
        <f t="shared" si="41"/>
        <v>0.96</v>
      </c>
      <c r="M404" s="175">
        <f t="shared" si="42"/>
        <v>0</v>
      </c>
      <c r="N404" s="132">
        <f t="shared" si="38"/>
        <v>0.511</v>
      </c>
      <c r="O404" s="176" t="str">
        <f t="shared" si="39"/>
        <v>是</v>
      </c>
      <c r="P404" s="176" t="str">
        <f t="shared" si="43"/>
        <v>是</v>
      </c>
    </row>
    <row r="405" ht="18.95" customHeight="1" spans="1:16">
      <c r="A405" s="171" t="s">
        <v>135</v>
      </c>
      <c r="B405" s="172" t="s">
        <v>135</v>
      </c>
      <c r="C405" s="172" t="s">
        <v>786</v>
      </c>
      <c r="D405" s="173" t="s">
        <v>792</v>
      </c>
      <c r="E405" s="172" t="s">
        <v>147</v>
      </c>
      <c r="F405" s="49" t="s">
        <v>793</v>
      </c>
      <c r="G405" s="36">
        <v>833</v>
      </c>
      <c r="H405" s="36">
        <f>IFERROR(VLOOKUP(D405,'数据-省本级预算数'!D:H,4,0),"0")</f>
        <v>0</v>
      </c>
      <c r="I405" s="36"/>
      <c r="J405" s="36">
        <f>VLOOKUP(F405,'数据-省本级决算数'!$A:$B,2,0)</f>
        <v>582</v>
      </c>
      <c r="K405" s="175">
        <f t="shared" si="40"/>
        <v>0.7</v>
      </c>
      <c r="L405" s="175"/>
      <c r="M405" s="175">
        <f t="shared" si="42"/>
        <v>0</v>
      </c>
      <c r="N405" s="132">
        <f t="shared" si="38"/>
        <v>-0.301</v>
      </c>
      <c r="O405" s="176" t="str">
        <f t="shared" si="39"/>
        <v>是</v>
      </c>
      <c r="P405" s="176" t="str">
        <f t="shared" si="43"/>
        <v>是</v>
      </c>
    </row>
    <row r="406" ht="18.95" customHeight="1" spans="1:16">
      <c r="A406" s="171" t="s">
        <v>135</v>
      </c>
      <c r="B406" s="172" t="s">
        <v>135</v>
      </c>
      <c r="C406" s="172" t="s">
        <v>786</v>
      </c>
      <c r="D406" s="173" t="s">
        <v>794</v>
      </c>
      <c r="E406" s="172" t="s">
        <v>147</v>
      </c>
      <c r="F406" s="49" t="s">
        <v>795</v>
      </c>
      <c r="G406" s="36">
        <v>0</v>
      </c>
      <c r="H406" s="36">
        <f>IFERROR(VLOOKUP(D406,'数据-省本级预算数'!D:H,4,0),"0")</f>
        <v>0</v>
      </c>
      <c r="I406" s="36"/>
      <c r="J406" s="36">
        <f>VLOOKUP(F406,'数据-省本级决算数'!$A:$B,2,0)</f>
        <v>0</v>
      </c>
      <c r="K406" s="175"/>
      <c r="L406" s="175"/>
      <c r="M406" s="175">
        <f t="shared" si="42"/>
        <v>0</v>
      </c>
      <c r="N406" s="132" t="str">
        <f t="shared" si="38"/>
        <v/>
      </c>
      <c r="O406" s="176" t="str">
        <f t="shared" si="39"/>
        <v>否</v>
      </c>
      <c r="P406" s="176" t="str">
        <f t="shared" si="43"/>
        <v>是</v>
      </c>
    </row>
    <row r="407" ht="18.95" customHeight="1" spans="1:16">
      <c r="A407" s="171" t="s">
        <v>135</v>
      </c>
      <c r="B407" s="172"/>
      <c r="C407" s="172" t="s">
        <v>786</v>
      </c>
      <c r="D407" s="173" t="s">
        <v>796</v>
      </c>
      <c r="E407" s="172" t="s">
        <v>147</v>
      </c>
      <c r="F407" s="49" t="s">
        <v>797</v>
      </c>
      <c r="G407" s="36">
        <v>0</v>
      </c>
      <c r="H407" s="36">
        <f>IFERROR(VLOOKUP(D407,'数据-省本级预算数'!D:H,4,0),"0")</f>
        <v>0</v>
      </c>
      <c r="I407" s="36"/>
      <c r="J407" s="36">
        <f>VLOOKUP(F407,'数据-省本级决算数'!$A:$B,2,0)</f>
        <v>0</v>
      </c>
      <c r="K407" s="175"/>
      <c r="L407" s="175"/>
      <c r="M407" s="175">
        <f t="shared" si="42"/>
        <v>0</v>
      </c>
      <c r="N407" s="132" t="str">
        <f t="shared" si="38"/>
        <v/>
      </c>
      <c r="O407" s="176" t="str">
        <f t="shared" si="39"/>
        <v>否</v>
      </c>
      <c r="P407" s="176" t="str">
        <f t="shared" si="43"/>
        <v>是</v>
      </c>
    </row>
    <row r="408" ht="18.95" customHeight="1" spans="1:16">
      <c r="A408" s="171" t="s">
        <v>135</v>
      </c>
      <c r="B408" s="465" t="s">
        <v>745</v>
      </c>
      <c r="C408" s="172"/>
      <c r="D408" s="173" t="s">
        <v>798</v>
      </c>
      <c r="E408" s="172"/>
      <c r="F408" s="49" t="s">
        <v>799</v>
      </c>
      <c r="G408" s="174">
        <f ca="1">SUMIF($C407:$C1629,$D408,$G407:$G1628)</f>
        <v>2406</v>
      </c>
      <c r="H408" s="36">
        <f ca="1">SUMIF($C407:$C1628,$D408,$H407:$H1627)</f>
        <v>2406</v>
      </c>
      <c r="I408" s="36">
        <f>IFERROR(VLOOKUP(F408,'数据-省本级调整数'!$A:$B,2,0),0)</f>
        <v>2406</v>
      </c>
      <c r="J408" s="36">
        <f>VLOOKUP(F408,'数据-省本级决算数'!$A:$B,2,0)</f>
        <v>2406</v>
      </c>
      <c r="K408" s="175">
        <f ca="1" t="shared" si="40"/>
        <v>1</v>
      </c>
      <c r="L408" s="175">
        <f ca="1" t="shared" si="41"/>
        <v>1</v>
      </c>
      <c r="M408" s="175">
        <f t="shared" si="42"/>
        <v>1</v>
      </c>
      <c r="N408" s="129">
        <f ca="1" t="shared" si="38"/>
        <v>0</v>
      </c>
      <c r="O408" s="176" t="str">
        <f ca="1" t="shared" si="39"/>
        <v>是</v>
      </c>
      <c r="P408" s="176" t="str">
        <f t="shared" si="43"/>
        <v>是</v>
      </c>
    </row>
    <row r="409" ht="18.95" customHeight="1" spans="1:16">
      <c r="A409" s="171" t="s">
        <v>135</v>
      </c>
      <c r="B409" s="172" t="s">
        <v>135</v>
      </c>
      <c r="C409" s="172" t="s">
        <v>798</v>
      </c>
      <c r="D409" s="173" t="s">
        <v>800</v>
      </c>
      <c r="E409" s="172" t="s">
        <v>147</v>
      </c>
      <c r="F409" s="49" t="s">
        <v>801</v>
      </c>
      <c r="G409" s="36">
        <v>2406</v>
      </c>
      <c r="H409" s="36">
        <f>IFERROR(VLOOKUP(D409,'数据-省本级预算数'!D:H,4,0),"0")</f>
        <v>2406</v>
      </c>
      <c r="I409" s="36"/>
      <c r="J409" s="36">
        <f>VLOOKUP(F409,'数据-省本级决算数'!$A:$B,2,0)</f>
        <v>2406</v>
      </c>
      <c r="K409" s="175">
        <f t="shared" si="40"/>
        <v>1</v>
      </c>
      <c r="L409" s="175">
        <f t="shared" si="41"/>
        <v>1</v>
      </c>
      <c r="M409" s="175">
        <f t="shared" si="42"/>
        <v>0</v>
      </c>
      <c r="N409" s="132">
        <f t="shared" si="38"/>
        <v>0</v>
      </c>
      <c r="O409" s="176" t="str">
        <f t="shared" si="39"/>
        <v>是</v>
      </c>
      <c r="P409" s="176" t="str">
        <f t="shared" si="43"/>
        <v>是</v>
      </c>
    </row>
    <row r="410" ht="18.95" customHeight="1" spans="1:16">
      <c r="A410" s="171" t="s">
        <v>135</v>
      </c>
      <c r="B410" s="172" t="s">
        <v>135</v>
      </c>
      <c r="C410" s="172" t="s">
        <v>798</v>
      </c>
      <c r="D410" s="173" t="s">
        <v>802</v>
      </c>
      <c r="E410" s="172" t="s">
        <v>147</v>
      </c>
      <c r="F410" s="49" t="s">
        <v>803</v>
      </c>
      <c r="G410" s="36">
        <v>0</v>
      </c>
      <c r="H410" s="36">
        <f>IFERROR(VLOOKUP(D410,'数据-省本级预算数'!D:H,4,0),"0")</f>
        <v>0</v>
      </c>
      <c r="I410" s="36"/>
      <c r="J410" s="36">
        <f>VLOOKUP(F410,'数据-省本级决算数'!$A:$B,2,0)</f>
        <v>0</v>
      </c>
      <c r="K410" s="175"/>
      <c r="L410" s="175"/>
      <c r="M410" s="175">
        <f t="shared" si="42"/>
        <v>0</v>
      </c>
      <c r="N410" s="132" t="str">
        <f t="shared" si="38"/>
        <v/>
      </c>
      <c r="O410" s="176" t="str">
        <f t="shared" si="39"/>
        <v>否</v>
      </c>
      <c r="P410" s="176" t="str">
        <f t="shared" si="43"/>
        <v>是</v>
      </c>
    </row>
    <row r="411" ht="18.95" customHeight="1" spans="1:16">
      <c r="A411" s="171" t="s">
        <v>135</v>
      </c>
      <c r="B411" s="172"/>
      <c r="C411" s="172" t="s">
        <v>798</v>
      </c>
      <c r="D411" s="173" t="s">
        <v>804</v>
      </c>
      <c r="E411" s="172" t="s">
        <v>147</v>
      </c>
      <c r="F411" s="49" t="s">
        <v>805</v>
      </c>
      <c r="G411" s="36">
        <v>0</v>
      </c>
      <c r="H411" s="36">
        <f>IFERROR(VLOOKUP(D411,'数据-省本级预算数'!D:H,4,0),"0")</f>
        <v>0</v>
      </c>
      <c r="I411" s="36"/>
      <c r="J411" s="36">
        <f>VLOOKUP(F411,'数据-省本级决算数'!$A:$B,2,0)</f>
        <v>0</v>
      </c>
      <c r="K411" s="175"/>
      <c r="L411" s="175"/>
      <c r="M411" s="175">
        <f t="shared" si="42"/>
        <v>0</v>
      </c>
      <c r="N411" s="132" t="str">
        <f t="shared" si="38"/>
        <v/>
      </c>
      <c r="O411" s="176" t="str">
        <f t="shared" si="39"/>
        <v>否</v>
      </c>
      <c r="P411" s="176" t="str">
        <f t="shared" si="43"/>
        <v>是</v>
      </c>
    </row>
    <row r="412" ht="18.95" customHeight="1" spans="1:16">
      <c r="A412" s="171" t="s">
        <v>135</v>
      </c>
      <c r="B412" s="465" t="s">
        <v>745</v>
      </c>
      <c r="C412" s="172"/>
      <c r="D412" s="173" t="s">
        <v>806</v>
      </c>
      <c r="E412" s="172"/>
      <c r="F412" s="49" t="s">
        <v>807</v>
      </c>
      <c r="G412" s="174">
        <f ca="1">SUMIF($C411:$C1633,$D412,$G411:$G1632)</f>
        <v>0</v>
      </c>
      <c r="H412" s="36">
        <f ca="1">SUMIF($C411:$C1632,$D412,$H411:$H1631)</f>
        <v>0</v>
      </c>
      <c r="I412" s="36">
        <f>IFERROR(VLOOKUP(F412,'数据-省本级调整数'!$A:$B,2,0),0)</f>
        <v>99</v>
      </c>
      <c r="J412" s="36">
        <f>VLOOKUP(F412,'数据-省本级决算数'!$A:$B,2,0)</f>
        <v>-101</v>
      </c>
      <c r="K412" s="175"/>
      <c r="L412" s="175"/>
      <c r="M412" s="175">
        <f t="shared" si="42"/>
        <v>-1.02</v>
      </c>
      <c r="N412" s="129" t="str">
        <f ca="1" t="shared" si="38"/>
        <v/>
      </c>
      <c r="O412" s="176" t="str">
        <f ca="1" t="shared" si="39"/>
        <v>是</v>
      </c>
      <c r="P412" s="176" t="str">
        <f t="shared" si="43"/>
        <v>是</v>
      </c>
    </row>
    <row r="413" ht="18.95" customHeight="1" spans="1:16">
      <c r="A413" s="171" t="s">
        <v>135</v>
      </c>
      <c r="B413" s="172" t="s">
        <v>135</v>
      </c>
      <c r="C413" s="172" t="s">
        <v>806</v>
      </c>
      <c r="D413" s="173" t="s">
        <v>808</v>
      </c>
      <c r="E413" s="172" t="s">
        <v>147</v>
      </c>
      <c r="F413" s="49" t="s">
        <v>809</v>
      </c>
      <c r="G413" s="36">
        <v>0</v>
      </c>
      <c r="H413" s="36">
        <f>IFERROR(VLOOKUP(D413,'数据-省本级预算数'!D:H,4,0),"0")</f>
        <v>0</v>
      </c>
      <c r="I413" s="36"/>
      <c r="J413" s="36">
        <f>VLOOKUP(F413,'数据-省本级决算数'!$A:$B,2,0)</f>
        <v>-101</v>
      </c>
      <c r="K413" s="175"/>
      <c r="L413" s="175"/>
      <c r="M413" s="175">
        <f t="shared" si="42"/>
        <v>0</v>
      </c>
      <c r="N413" s="132" t="str">
        <f t="shared" si="38"/>
        <v/>
      </c>
      <c r="O413" s="176" t="str">
        <f t="shared" si="39"/>
        <v>是</v>
      </c>
      <c r="P413" s="176" t="str">
        <f t="shared" si="43"/>
        <v>是</v>
      </c>
    </row>
    <row r="414" ht="18.95" customHeight="1" spans="1:16">
      <c r="A414" s="171" t="s">
        <v>135</v>
      </c>
      <c r="B414" s="172" t="s">
        <v>135</v>
      </c>
      <c r="C414" s="172" t="s">
        <v>806</v>
      </c>
      <c r="D414" s="173" t="s">
        <v>810</v>
      </c>
      <c r="E414" s="172" t="s">
        <v>147</v>
      </c>
      <c r="F414" s="49" t="s">
        <v>811</v>
      </c>
      <c r="G414" s="36">
        <v>0</v>
      </c>
      <c r="H414" s="36">
        <f>IFERROR(VLOOKUP(D414,'数据-省本级预算数'!D:H,4,0),"0")</f>
        <v>0</v>
      </c>
      <c r="I414" s="36"/>
      <c r="J414" s="36">
        <f>VLOOKUP(F414,'数据-省本级决算数'!$A:$B,2,0)</f>
        <v>0</v>
      </c>
      <c r="K414" s="175"/>
      <c r="L414" s="175"/>
      <c r="M414" s="175">
        <f t="shared" si="42"/>
        <v>0</v>
      </c>
      <c r="N414" s="132" t="str">
        <f t="shared" si="38"/>
        <v/>
      </c>
      <c r="O414" s="176" t="str">
        <f t="shared" si="39"/>
        <v>否</v>
      </c>
      <c r="P414" s="176" t="str">
        <f t="shared" si="43"/>
        <v>是</v>
      </c>
    </row>
    <row r="415" ht="18.95" customHeight="1" spans="1:16">
      <c r="A415" s="171" t="s">
        <v>135</v>
      </c>
      <c r="B415" s="172"/>
      <c r="C415" s="172" t="s">
        <v>806</v>
      </c>
      <c r="D415" s="173" t="s">
        <v>812</v>
      </c>
      <c r="E415" s="172" t="s">
        <v>147</v>
      </c>
      <c r="F415" s="49" t="s">
        <v>813</v>
      </c>
      <c r="G415" s="36">
        <v>0</v>
      </c>
      <c r="H415" s="36">
        <f>IFERROR(VLOOKUP(D415,'数据-省本级预算数'!D:H,4,0),"0")</f>
        <v>0</v>
      </c>
      <c r="I415" s="36"/>
      <c r="J415" s="36">
        <f>VLOOKUP(F415,'数据-省本级决算数'!$A:$B,2,0)</f>
        <v>0</v>
      </c>
      <c r="K415" s="175"/>
      <c r="L415" s="175"/>
      <c r="M415" s="175">
        <f t="shared" si="42"/>
        <v>0</v>
      </c>
      <c r="N415" s="132" t="str">
        <f t="shared" si="38"/>
        <v/>
      </c>
      <c r="O415" s="176" t="str">
        <f t="shared" si="39"/>
        <v>否</v>
      </c>
      <c r="P415" s="176" t="str">
        <f t="shared" si="43"/>
        <v>是</v>
      </c>
    </row>
    <row r="416" ht="18.95" customHeight="1" spans="1:16">
      <c r="A416" s="171" t="s">
        <v>135</v>
      </c>
      <c r="B416" s="465" t="s">
        <v>745</v>
      </c>
      <c r="C416" s="172"/>
      <c r="D416" s="173" t="s">
        <v>814</v>
      </c>
      <c r="E416" s="172"/>
      <c r="F416" s="49" t="s">
        <v>815</v>
      </c>
      <c r="G416" s="174">
        <f ca="1">SUMIF($C415:$C1637,$D416,$G415:$G1636)</f>
        <v>489</v>
      </c>
      <c r="H416" s="36">
        <f ca="1">SUMIF($C415:$C1636,$D416,$H415:$H1635)</f>
        <v>6464</v>
      </c>
      <c r="I416" s="36">
        <f>IFERROR(VLOOKUP(F416,'数据-省本级调整数'!$A:$B,2,0),0)</f>
        <v>284</v>
      </c>
      <c r="J416" s="36">
        <f>VLOOKUP(F416,'数据-省本级决算数'!$A:$B,2,0)</f>
        <v>284</v>
      </c>
      <c r="K416" s="175">
        <f ca="1" t="shared" si="40"/>
        <v>0.58</v>
      </c>
      <c r="L416" s="175">
        <f ca="1" t="shared" si="41"/>
        <v>0.04</v>
      </c>
      <c r="M416" s="175">
        <f t="shared" si="42"/>
        <v>1</v>
      </c>
      <c r="N416" s="129">
        <f ca="1" t="shared" si="38"/>
        <v>-0.419</v>
      </c>
      <c r="O416" s="176" t="str">
        <f ca="1" t="shared" si="39"/>
        <v>是</v>
      </c>
      <c r="P416" s="176" t="str">
        <f t="shared" si="43"/>
        <v>是</v>
      </c>
    </row>
    <row r="417" ht="18.95" customHeight="1" spans="1:16">
      <c r="A417" s="171" t="s">
        <v>135</v>
      </c>
      <c r="B417" s="172" t="s">
        <v>135</v>
      </c>
      <c r="C417" s="172" t="s">
        <v>814</v>
      </c>
      <c r="D417" s="173" t="s">
        <v>816</v>
      </c>
      <c r="E417" s="172" t="s">
        <v>147</v>
      </c>
      <c r="F417" s="49" t="s">
        <v>817</v>
      </c>
      <c r="G417" s="36">
        <v>489</v>
      </c>
      <c r="H417" s="36">
        <f>IFERROR(VLOOKUP(D417,'数据-省本级预算数'!D:H,4,0),"0")</f>
        <v>6464</v>
      </c>
      <c r="I417" s="36"/>
      <c r="J417" s="36">
        <f>VLOOKUP(F417,'数据-省本级决算数'!$A:$B,2,0)</f>
        <v>284</v>
      </c>
      <c r="K417" s="175">
        <f t="shared" si="40"/>
        <v>0.58</v>
      </c>
      <c r="L417" s="175">
        <f t="shared" si="41"/>
        <v>0.04</v>
      </c>
      <c r="M417" s="175">
        <f t="shared" si="42"/>
        <v>0</v>
      </c>
      <c r="N417" s="132">
        <f t="shared" si="38"/>
        <v>-0.419</v>
      </c>
      <c r="O417" s="176" t="str">
        <f t="shared" si="39"/>
        <v>是</v>
      </c>
      <c r="P417" s="176" t="str">
        <f t="shared" si="43"/>
        <v>是</v>
      </c>
    </row>
    <row r="418" ht="18.95" customHeight="1" spans="1:16">
      <c r="A418" s="171" t="s">
        <v>135</v>
      </c>
      <c r="B418" s="172" t="s">
        <v>135</v>
      </c>
      <c r="C418" s="172" t="s">
        <v>814</v>
      </c>
      <c r="D418" s="173" t="s">
        <v>818</v>
      </c>
      <c r="E418" s="172" t="s">
        <v>147</v>
      </c>
      <c r="F418" s="49" t="s">
        <v>819</v>
      </c>
      <c r="G418" s="36">
        <v>0</v>
      </c>
      <c r="H418" s="36">
        <f>IFERROR(VLOOKUP(D418,'数据-省本级预算数'!D:H,4,0),"0")</f>
        <v>0</v>
      </c>
      <c r="I418" s="36"/>
      <c r="J418" s="36">
        <f>VLOOKUP(F418,'数据-省本级决算数'!$A:$B,2,0)</f>
        <v>0</v>
      </c>
      <c r="K418" s="175"/>
      <c r="L418" s="175"/>
      <c r="M418" s="175">
        <f t="shared" si="42"/>
        <v>0</v>
      </c>
      <c r="N418" s="132" t="str">
        <f t="shared" si="38"/>
        <v/>
      </c>
      <c r="O418" s="176" t="str">
        <f t="shared" si="39"/>
        <v>否</v>
      </c>
      <c r="P418" s="176" t="str">
        <f t="shared" si="43"/>
        <v>是</v>
      </c>
    </row>
    <row r="419" ht="18.95" customHeight="1" spans="1:16">
      <c r="A419" s="171" t="s">
        <v>135</v>
      </c>
      <c r="B419" s="172"/>
      <c r="C419" s="172" t="s">
        <v>814</v>
      </c>
      <c r="D419" s="173" t="s">
        <v>820</v>
      </c>
      <c r="E419" s="172" t="s">
        <v>147</v>
      </c>
      <c r="F419" s="49" t="s">
        <v>821</v>
      </c>
      <c r="G419" s="36">
        <v>0</v>
      </c>
      <c r="H419" s="36">
        <f>IFERROR(VLOOKUP(D419,'数据-省本级预算数'!D:H,4,0),"0")</f>
        <v>0</v>
      </c>
      <c r="I419" s="36"/>
      <c r="J419" s="36">
        <f>VLOOKUP(F419,'数据-省本级决算数'!$A:$B,2,0)</f>
        <v>0</v>
      </c>
      <c r="K419" s="175"/>
      <c r="L419" s="175"/>
      <c r="M419" s="175">
        <f t="shared" si="42"/>
        <v>0</v>
      </c>
      <c r="N419" s="132" t="str">
        <f t="shared" si="38"/>
        <v/>
      </c>
      <c r="O419" s="176" t="str">
        <f t="shared" si="39"/>
        <v>否</v>
      </c>
      <c r="P419" s="176" t="str">
        <f t="shared" si="43"/>
        <v>是</v>
      </c>
    </row>
    <row r="420" ht="18.95" customHeight="1" spans="1:16">
      <c r="A420" s="171" t="s">
        <v>135</v>
      </c>
      <c r="B420" s="465" t="s">
        <v>745</v>
      </c>
      <c r="C420" s="172"/>
      <c r="D420" s="173" t="s">
        <v>822</v>
      </c>
      <c r="E420" s="172"/>
      <c r="F420" s="49" t="s">
        <v>823</v>
      </c>
      <c r="G420" s="174">
        <f ca="1">SUMIF($C419:$C1641,$D420,$G419:$G1640)</f>
        <v>12130</v>
      </c>
      <c r="H420" s="36">
        <f ca="1">SUMIF($C419:$C1640,$D420,$H419:$H1639)</f>
        <v>12375</v>
      </c>
      <c r="I420" s="36">
        <f>IFERROR(VLOOKUP(F420,'数据-省本级调整数'!$A:$B,2,0),0)</f>
        <v>12335</v>
      </c>
      <c r="J420" s="36">
        <f>VLOOKUP(F420,'数据-省本级决算数'!$A:$B,2,0)</f>
        <v>10225</v>
      </c>
      <c r="K420" s="175">
        <f ca="1" t="shared" si="40"/>
        <v>0.84</v>
      </c>
      <c r="L420" s="175">
        <f ca="1" t="shared" si="41"/>
        <v>0.83</v>
      </c>
      <c r="M420" s="175">
        <f t="shared" si="42"/>
        <v>0.83</v>
      </c>
      <c r="N420" s="129">
        <f ca="1" t="shared" si="38"/>
        <v>-0.157</v>
      </c>
      <c r="O420" s="176" t="str">
        <f ca="1" t="shared" si="39"/>
        <v>是</v>
      </c>
      <c r="P420" s="176" t="str">
        <f t="shared" si="43"/>
        <v>是</v>
      </c>
    </row>
    <row r="421" ht="18.95" customHeight="1" spans="1:16">
      <c r="A421" s="171" t="s">
        <v>135</v>
      </c>
      <c r="B421" s="172" t="s">
        <v>135</v>
      </c>
      <c r="C421" s="172" t="s">
        <v>822</v>
      </c>
      <c r="D421" s="173" t="s">
        <v>824</v>
      </c>
      <c r="E421" s="172" t="s">
        <v>147</v>
      </c>
      <c r="F421" s="49" t="s">
        <v>825</v>
      </c>
      <c r="G421" s="36">
        <v>0</v>
      </c>
      <c r="H421" s="36">
        <f>IFERROR(VLOOKUP(D421,'数据-省本级预算数'!D:H,4,0),"0")</f>
        <v>0</v>
      </c>
      <c r="I421" s="36"/>
      <c r="J421" s="36">
        <f>VLOOKUP(F421,'数据-省本级决算数'!$A:$B,2,0)</f>
        <v>0</v>
      </c>
      <c r="K421" s="175"/>
      <c r="L421" s="175"/>
      <c r="M421" s="175">
        <f t="shared" si="42"/>
        <v>0</v>
      </c>
      <c r="N421" s="132" t="str">
        <f t="shared" si="38"/>
        <v/>
      </c>
      <c r="O421" s="176" t="str">
        <f t="shared" si="39"/>
        <v>否</v>
      </c>
      <c r="P421" s="176" t="str">
        <f t="shared" si="43"/>
        <v>是</v>
      </c>
    </row>
    <row r="422" ht="18.95" customHeight="1" spans="1:16">
      <c r="A422" s="171" t="s">
        <v>135</v>
      </c>
      <c r="B422" s="172" t="s">
        <v>135</v>
      </c>
      <c r="C422" s="172" t="s">
        <v>822</v>
      </c>
      <c r="D422" s="173" t="s">
        <v>826</v>
      </c>
      <c r="E422" s="172" t="s">
        <v>147</v>
      </c>
      <c r="F422" s="49" t="s">
        <v>827</v>
      </c>
      <c r="G422" s="36">
        <v>12130</v>
      </c>
      <c r="H422" s="36">
        <f>IFERROR(VLOOKUP(D422,'数据-省本级预算数'!D:H,4,0),"0")</f>
        <v>12366</v>
      </c>
      <c r="I422" s="36"/>
      <c r="J422" s="36">
        <f>VLOOKUP(F422,'数据-省本级决算数'!$A:$B,2,0)</f>
        <v>10225</v>
      </c>
      <c r="K422" s="175">
        <f t="shared" si="40"/>
        <v>0.84</v>
      </c>
      <c r="L422" s="175">
        <f t="shared" si="41"/>
        <v>0.83</v>
      </c>
      <c r="M422" s="175">
        <f t="shared" si="42"/>
        <v>0</v>
      </c>
      <c r="N422" s="132">
        <f t="shared" si="38"/>
        <v>-0.157</v>
      </c>
      <c r="O422" s="176" t="str">
        <f t="shared" si="39"/>
        <v>是</v>
      </c>
      <c r="P422" s="176" t="str">
        <f t="shared" si="43"/>
        <v>是</v>
      </c>
    </row>
    <row r="423" ht="18.95" customHeight="1" spans="1:16">
      <c r="A423" s="171" t="s">
        <v>135</v>
      </c>
      <c r="B423" s="172"/>
      <c r="C423" s="172" t="s">
        <v>822</v>
      </c>
      <c r="D423" s="173" t="s">
        <v>828</v>
      </c>
      <c r="E423" s="172" t="s">
        <v>147</v>
      </c>
      <c r="F423" s="49" t="s">
        <v>829</v>
      </c>
      <c r="G423" s="36">
        <v>0</v>
      </c>
      <c r="H423" s="36">
        <f>IFERROR(VLOOKUP(D423,'数据-省本级预算数'!D:H,4,0),"0")</f>
        <v>9</v>
      </c>
      <c r="I423" s="36"/>
      <c r="J423" s="36">
        <f>VLOOKUP(F423,'数据-省本级决算数'!$A:$B,2,0)</f>
        <v>0</v>
      </c>
      <c r="K423" s="175"/>
      <c r="L423" s="175">
        <f t="shared" si="41"/>
        <v>0</v>
      </c>
      <c r="M423" s="175">
        <f t="shared" si="42"/>
        <v>0</v>
      </c>
      <c r="N423" s="132" t="str">
        <f t="shared" si="38"/>
        <v/>
      </c>
      <c r="O423" s="176" t="str">
        <f t="shared" si="39"/>
        <v>是</v>
      </c>
      <c r="P423" s="176" t="str">
        <f t="shared" si="43"/>
        <v>是</v>
      </c>
    </row>
    <row r="424" ht="18.95" customHeight="1" spans="1:16">
      <c r="A424" s="171" t="s">
        <v>135</v>
      </c>
      <c r="B424" s="172" t="s">
        <v>135</v>
      </c>
      <c r="C424" s="172" t="s">
        <v>822</v>
      </c>
      <c r="D424" s="173" t="s">
        <v>830</v>
      </c>
      <c r="E424" s="172" t="s">
        <v>147</v>
      </c>
      <c r="F424" s="49" t="s">
        <v>831</v>
      </c>
      <c r="G424" s="36">
        <v>0</v>
      </c>
      <c r="H424" s="36">
        <f>IFERROR(VLOOKUP(D424,'数据-省本级预算数'!D:H,4,0),"0")</f>
        <v>0</v>
      </c>
      <c r="I424" s="36"/>
      <c r="J424" s="36">
        <f>VLOOKUP(F424,'数据-省本级决算数'!$A:$B,2,0)</f>
        <v>0</v>
      </c>
      <c r="K424" s="175"/>
      <c r="L424" s="175"/>
      <c r="M424" s="175">
        <f t="shared" si="42"/>
        <v>0</v>
      </c>
      <c r="N424" s="132" t="str">
        <f t="shared" si="38"/>
        <v/>
      </c>
      <c r="O424" s="176" t="str">
        <f t="shared" si="39"/>
        <v>否</v>
      </c>
      <c r="P424" s="176" t="str">
        <f t="shared" si="43"/>
        <v>是</v>
      </c>
    </row>
    <row r="425" ht="18.95" customHeight="1" spans="1:16">
      <c r="A425" s="171" t="s">
        <v>135</v>
      </c>
      <c r="B425" s="172" t="s">
        <v>135</v>
      </c>
      <c r="C425" s="172" t="s">
        <v>822</v>
      </c>
      <c r="D425" s="173" t="s">
        <v>832</v>
      </c>
      <c r="E425" s="172" t="s">
        <v>147</v>
      </c>
      <c r="F425" s="49" t="s">
        <v>833</v>
      </c>
      <c r="G425" s="36">
        <v>0</v>
      </c>
      <c r="H425" s="36">
        <f>IFERROR(VLOOKUP(D425,'数据-省本级预算数'!D:H,4,0),"0")</f>
        <v>0</v>
      </c>
      <c r="I425" s="36"/>
      <c r="J425" s="36">
        <f>VLOOKUP(F425,'数据-省本级决算数'!$A:$B,2,0)</f>
        <v>0</v>
      </c>
      <c r="K425" s="175"/>
      <c r="L425" s="175"/>
      <c r="M425" s="175">
        <f t="shared" si="42"/>
        <v>0</v>
      </c>
      <c r="N425" s="132" t="str">
        <f t="shared" si="38"/>
        <v/>
      </c>
      <c r="O425" s="176" t="str">
        <f t="shared" si="39"/>
        <v>否</v>
      </c>
      <c r="P425" s="176" t="str">
        <f t="shared" si="43"/>
        <v>是</v>
      </c>
    </row>
    <row r="426" ht="18.95" customHeight="1" spans="1:16">
      <c r="A426" s="171" t="s">
        <v>135</v>
      </c>
      <c r="B426" s="465" t="s">
        <v>745</v>
      </c>
      <c r="C426" s="172"/>
      <c r="D426" s="173" t="s">
        <v>834</v>
      </c>
      <c r="E426" s="172"/>
      <c r="F426" s="49" t="s">
        <v>835</v>
      </c>
      <c r="G426" s="174">
        <f ca="1">SUMIF($C425:$C1647,$D426,$G425:$G1646)</f>
        <v>234</v>
      </c>
      <c r="H426" s="36">
        <f ca="1">SUMIF($C425:$C1646,$D426,$H425:$H1645)</f>
        <v>163000</v>
      </c>
      <c r="I426" s="36">
        <f>IFERROR(VLOOKUP(F426,'数据-省本级调整数'!$A:$B,2,0),0)</f>
        <v>300</v>
      </c>
      <c r="J426" s="36">
        <f>VLOOKUP(F426,'数据-省本级决算数'!$A:$B,2,0)</f>
        <v>300</v>
      </c>
      <c r="K426" s="175">
        <f ca="1" t="shared" si="40"/>
        <v>1.28</v>
      </c>
      <c r="L426" s="175">
        <f ca="1" t="shared" si="41"/>
        <v>0</v>
      </c>
      <c r="M426" s="175">
        <f t="shared" si="42"/>
        <v>1</v>
      </c>
      <c r="N426" s="129">
        <f ca="1" t="shared" si="38"/>
        <v>0.282</v>
      </c>
      <c r="O426" s="176" t="str">
        <f ca="1" t="shared" si="39"/>
        <v>是</v>
      </c>
      <c r="P426" s="176" t="str">
        <f t="shared" si="43"/>
        <v>是</v>
      </c>
    </row>
    <row r="427" ht="18.95" customHeight="1" spans="1:16">
      <c r="A427" s="171" t="s">
        <v>135</v>
      </c>
      <c r="B427" s="172" t="s">
        <v>135</v>
      </c>
      <c r="C427" s="172" t="s">
        <v>834</v>
      </c>
      <c r="D427" s="173" t="s">
        <v>836</v>
      </c>
      <c r="E427" s="172" t="s">
        <v>147</v>
      </c>
      <c r="F427" s="49" t="s">
        <v>837</v>
      </c>
      <c r="G427" s="36">
        <v>0</v>
      </c>
      <c r="H427" s="36">
        <f>IFERROR(VLOOKUP(D427,'数据-省本级预算数'!D:H,4,0),"0")</f>
        <v>85000</v>
      </c>
      <c r="I427" s="36"/>
      <c r="J427" s="36">
        <f>VLOOKUP(F427,'数据-省本级决算数'!$A:$B,2,0)</f>
        <v>0</v>
      </c>
      <c r="K427" s="175"/>
      <c r="L427" s="175">
        <f t="shared" si="41"/>
        <v>0</v>
      </c>
      <c r="M427" s="175">
        <f t="shared" si="42"/>
        <v>0</v>
      </c>
      <c r="N427" s="132" t="str">
        <f t="shared" si="38"/>
        <v/>
      </c>
      <c r="O427" s="176" t="str">
        <f t="shared" si="39"/>
        <v>是</v>
      </c>
      <c r="P427" s="176" t="str">
        <f t="shared" si="43"/>
        <v>是</v>
      </c>
    </row>
    <row r="428" ht="18.95" customHeight="1" spans="1:16">
      <c r="A428" s="171" t="s">
        <v>135</v>
      </c>
      <c r="B428" s="172" t="s">
        <v>135</v>
      </c>
      <c r="C428" s="172" t="s">
        <v>834</v>
      </c>
      <c r="D428" s="173" t="s">
        <v>838</v>
      </c>
      <c r="E428" s="172" t="s">
        <v>147</v>
      </c>
      <c r="F428" s="49" t="s">
        <v>839</v>
      </c>
      <c r="G428" s="36">
        <v>234</v>
      </c>
      <c r="H428" s="36">
        <f>IFERROR(VLOOKUP(D428,'数据-省本级预算数'!D:H,4,0),"0")</f>
        <v>78000</v>
      </c>
      <c r="I428" s="36"/>
      <c r="J428" s="36">
        <f>VLOOKUP(F428,'数据-省本级决算数'!$A:$B,2,0)</f>
        <v>0</v>
      </c>
      <c r="K428" s="175">
        <f t="shared" si="40"/>
        <v>0</v>
      </c>
      <c r="L428" s="175">
        <f t="shared" si="41"/>
        <v>0</v>
      </c>
      <c r="M428" s="175">
        <f t="shared" si="42"/>
        <v>0</v>
      </c>
      <c r="N428" s="132">
        <f t="shared" si="38"/>
        <v>-1</v>
      </c>
      <c r="O428" s="176" t="str">
        <f t="shared" si="39"/>
        <v>是</v>
      </c>
      <c r="P428" s="176" t="str">
        <f t="shared" si="43"/>
        <v>是</v>
      </c>
    </row>
    <row r="429" ht="18.95" customHeight="1" spans="1:16">
      <c r="A429" s="171" t="s">
        <v>135</v>
      </c>
      <c r="B429" s="172" t="s">
        <v>135</v>
      </c>
      <c r="C429" s="172" t="s">
        <v>834</v>
      </c>
      <c r="D429" s="173" t="s">
        <v>840</v>
      </c>
      <c r="E429" s="172" t="s">
        <v>147</v>
      </c>
      <c r="F429" s="49" t="s">
        <v>841</v>
      </c>
      <c r="G429" s="36">
        <v>0</v>
      </c>
      <c r="H429" s="36">
        <f>IFERROR(VLOOKUP(D429,'数据-省本级预算数'!D:H,4,0),"0")</f>
        <v>0</v>
      </c>
      <c r="I429" s="36"/>
      <c r="J429" s="36">
        <f>VLOOKUP(F429,'数据-省本级决算数'!$A:$B,2,0)</f>
        <v>0</v>
      </c>
      <c r="K429" s="175"/>
      <c r="L429" s="175"/>
      <c r="M429" s="175">
        <f t="shared" si="42"/>
        <v>0</v>
      </c>
      <c r="N429" s="132" t="str">
        <f t="shared" si="38"/>
        <v/>
      </c>
      <c r="O429" s="176" t="str">
        <f t="shared" si="39"/>
        <v>否</v>
      </c>
      <c r="P429" s="176" t="str">
        <f t="shared" si="43"/>
        <v>是</v>
      </c>
    </row>
    <row r="430" ht="18.95" customHeight="1" spans="1:16">
      <c r="A430" s="171" t="s">
        <v>135</v>
      </c>
      <c r="B430" s="172"/>
      <c r="C430" s="172" t="s">
        <v>834</v>
      </c>
      <c r="D430" s="173" t="s">
        <v>842</v>
      </c>
      <c r="E430" s="172" t="s">
        <v>147</v>
      </c>
      <c r="F430" s="49" t="s">
        <v>843</v>
      </c>
      <c r="G430" s="36">
        <v>0</v>
      </c>
      <c r="H430" s="36">
        <f>IFERROR(VLOOKUP(D430,'数据-省本级预算数'!D:H,4,0),"0")</f>
        <v>0</v>
      </c>
      <c r="I430" s="36"/>
      <c r="J430" s="36">
        <f>VLOOKUP(F430,'数据-省本级决算数'!$A:$B,2,0)</f>
        <v>300</v>
      </c>
      <c r="K430" s="175"/>
      <c r="L430" s="175"/>
      <c r="M430" s="175">
        <f t="shared" si="42"/>
        <v>0</v>
      </c>
      <c r="N430" s="132" t="str">
        <f t="shared" si="38"/>
        <v/>
      </c>
      <c r="O430" s="176" t="str">
        <f t="shared" si="39"/>
        <v>是</v>
      </c>
      <c r="P430" s="176" t="str">
        <f t="shared" si="43"/>
        <v>是</v>
      </c>
    </row>
    <row r="431" ht="18.95" customHeight="1" spans="1:16">
      <c r="A431" s="171"/>
      <c r="B431" s="172" t="s">
        <v>135</v>
      </c>
      <c r="C431" s="172" t="s">
        <v>834</v>
      </c>
      <c r="D431" s="173" t="s">
        <v>844</v>
      </c>
      <c r="E431" s="172" t="s">
        <v>147</v>
      </c>
      <c r="F431" s="49" t="s">
        <v>845</v>
      </c>
      <c r="G431" s="36">
        <v>0</v>
      </c>
      <c r="H431" s="36">
        <f>IFERROR(VLOOKUP(D431,'数据-省本级预算数'!D:H,4,0),"0")</f>
        <v>0</v>
      </c>
      <c r="I431" s="36"/>
      <c r="J431" s="36">
        <f>VLOOKUP(F431,'数据-省本级决算数'!$A:$B,2,0)</f>
        <v>0</v>
      </c>
      <c r="K431" s="175"/>
      <c r="L431" s="175"/>
      <c r="M431" s="175">
        <f t="shared" si="42"/>
        <v>0</v>
      </c>
      <c r="N431" s="132" t="str">
        <f t="shared" si="38"/>
        <v/>
      </c>
      <c r="O431" s="176" t="str">
        <f t="shared" si="39"/>
        <v>否</v>
      </c>
      <c r="P431" s="176" t="str">
        <f t="shared" si="43"/>
        <v>是</v>
      </c>
    </row>
    <row r="432" ht="18.95" customHeight="1" spans="1:16">
      <c r="A432" s="171" t="s">
        <v>135</v>
      </c>
      <c r="B432" s="172"/>
      <c r="C432" s="172" t="s">
        <v>834</v>
      </c>
      <c r="D432" s="173" t="s">
        <v>846</v>
      </c>
      <c r="E432" s="172" t="s">
        <v>147</v>
      </c>
      <c r="F432" s="49" t="s">
        <v>847</v>
      </c>
      <c r="G432" s="36">
        <v>0</v>
      </c>
      <c r="H432" s="36">
        <f>IFERROR(VLOOKUP(D432,'数据-省本级预算数'!D:H,4,0),"0")</f>
        <v>0</v>
      </c>
      <c r="I432" s="36"/>
      <c r="J432" s="36">
        <f>VLOOKUP(F432,'数据-省本级决算数'!$A:$B,2,0)</f>
        <v>0</v>
      </c>
      <c r="K432" s="175"/>
      <c r="L432" s="175"/>
      <c r="M432" s="175">
        <f t="shared" si="42"/>
        <v>0</v>
      </c>
      <c r="N432" s="132" t="str">
        <f t="shared" si="38"/>
        <v/>
      </c>
      <c r="O432" s="176" t="str">
        <f t="shared" si="39"/>
        <v>否</v>
      </c>
      <c r="P432" s="176" t="str">
        <f t="shared" si="43"/>
        <v>是</v>
      </c>
    </row>
    <row r="433" ht="18.95" customHeight="1" spans="1:16">
      <c r="A433" s="171" t="s">
        <v>135</v>
      </c>
      <c r="B433" s="465" t="s">
        <v>745</v>
      </c>
      <c r="C433" s="172"/>
      <c r="D433" s="173" t="s">
        <v>848</v>
      </c>
      <c r="E433" s="172" t="s">
        <v>147</v>
      </c>
      <c r="F433" s="49" t="s">
        <v>849</v>
      </c>
      <c r="G433" s="174">
        <v>1766</v>
      </c>
      <c r="H433" s="36">
        <f>IFERROR(VLOOKUP(D433,'数据-省本级预算数'!D:H,4,0),"0")</f>
        <v>1238</v>
      </c>
      <c r="I433" s="36">
        <f>IFERROR(VLOOKUP(F433,'数据-省本级调整数'!$A:$B,2,0),0)</f>
        <v>96202</v>
      </c>
      <c r="J433" s="36">
        <f>VLOOKUP(F433,'数据-省本级决算数'!$A:$B,2,0)</f>
        <v>807</v>
      </c>
      <c r="K433" s="175">
        <f t="shared" si="40"/>
        <v>0.46</v>
      </c>
      <c r="L433" s="175">
        <f t="shared" si="41"/>
        <v>0.65</v>
      </c>
      <c r="M433" s="175">
        <f t="shared" si="42"/>
        <v>0.01</v>
      </c>
      <c r="N433" s="129">
        <f t="shared" si="38"/>
        <v>-0.543</v>
      </c>
      <c r="O433" s="176" t="str">
        <f t="shared" si="39"/>
        <v>是</v>
      </c>
      <c r="P433" s="176" t="str">
        <f t="shared" si="43"/>
        <v>是</v>
      </c>
    </row>
    <row r="434" ht="18.95" customHeight="1" spans="1:16">
      <c r="A434" s="171" t="s">
        <v>134</v>
      </c>
      <c r="B434" s="172" t="s">
        <v>135</v>
      </c>
      <c r="C434" s="172"/>
      <c r="D434" s="173" t="s">
        <v>850</v>
      </c>
      <c r="E434" s="172"/>
      <c r="F434" s="50" t="s">
        <v>851</v>
      </c>
      <c r="G434" s="174">
        <f ca="1">SUMIF($B435:$B$1300,$D434,$G435:$G$1300)</f>
        <v>148242</v>
      </c>
      <c r="H434" s="174">
        <f ca="1">SUMIF($B435:$B$1300,$D434,$H435:$H$1300)</f>
        <v>196616</v>
      </c>
      <c r="I434" s="174">
        <f>SUMIF($B435:$B$1300,$D434,$I435:$I$1300)</f>
        <v>180516</v>
      </c>
      <c r="J434" s="36">
        <f>VLOOKUP(F434,'数据-省本级决算数'!$A:$B,2,0)</f>
        <v>173439</v>
      </c>
      <c r="K434" s="175">
        <f ca="1" t="shared" si="40"/>
        <v>1.17</v>
      </c>
      <c r="L434" s="175">
        <f ca="1" t="shared" si="41"/>
        <v>0.88</v>
      </c>
      <c r="M434" s="175">
        <f t="shared" si="42"/>
        <v>0.96</v>
      </c>
      <c r="N434" s="129">
        <f ca="1" t="shared" si="38"/>
        <v>0.17</v>
      </c>
      <c r="O434" s="176" t="str">
        <f ca="1" t="shared" si="39"/>
        <v>是</v>
      </c>
      <c r="P434" s="176" t="str">
        <f t="shared" si="43"/>
        <v>是</v>
      </c>
    </row>
    <row r="435" ht="18.95" customHeight="1" spans="1:16">
      <c r="A435" s="171" t="s">
        <v>135</v>
      </c>
      <c r="B435" s="465" t="s">
        <v>850</v>
      </c>
      <c r="C435" s="172"/>
      <c r="D435" s="173" t="s">
        <v>852</v>
      </c>
      <c r="E435" s="172"/>
      <c r="F435" s="32" t="s">
        <v>853</v>
      </c>
      <c r="G435" s="174">
        <f ca="1">SUMIF($C434:$C1656,$D435,$G434:$G1655)</f>
        <v>1568</v>
      </c>
      <c r="H435" s="36">
        <f ca="1">SUMIF($C434:$C1655,$D435,$H434:$H1654)</f>
        <v>1539</v>
      </c>
      <c r="I435" s="36">
        <f>IFERROR(VLOOKUP(F435,'数据-省本级调整数'!$A:$B,2,0),0)</f>
        <v>1844</v>
      </c>
      <c r="J435" s="36">
        <f>VLOOKUP(F435,'数据-省本级决算数'!$A:$B,2,0)</f>
        <v>1843</v>
      </c>
      <c r="K435" s="175">
        <f ca="1" t="shared" si="40"/>
        <v>1.18</v>
      </c>
      <c r="L435" s="175">
        <f ca="1" t="shared" si="41"/>
        <v>1.2</v>
      </c>
      <c r="M435" s="175">
        <f t="shared" si="42"/>
        <v>1</v>
      </c>
      <c r="N435" s="129">
        <f ca="1" t="shared" si="38"/>
        <v>0.175</v>
      </c>
      <c r="O435" s="176" t="str">
        <f ca="1" t="shared" si="39"/>
        <v>是</v>
      </c>
      <c r="P435" s="176" t="str">
        <f t="shared" si="43"/>
        <v>是</v>
      </c>
    </row>
    <row r="436" ht="18.95" customHeight="1" spans="1:16">
      <c r="A436" s="171" t="s">
        <v>135</v>
      </c>
      <c r="B436" s="172" t="s">
        <v>135</v>
      </c>
      <c r="C436" s="172" t="s">
        <v>852</v>
      </c>
      <c r="D436" s="173" t="s">
        <v>854</v>
      </c>
      <c r="E436" s="172" t="s">
        <v>147</v>
      </c>
      <c r="F436" s="49" t="s">
        <v>141</v>
      </c>
      <c r="G436" s="36">
        <v>1065</v>
      </c>
      <c r="H436" s="36">
        <f>IFERROR(VLOOKUP(D436,'数据-省本级预算数'!D:H,4,0),"0")</f>
        <v>1108</v>
      </c>
      <c r="I436" s="36"/>
      <c r="J436" s="36">
        <f>VLOOKUP(F436,'数据-省本级决算数'!$A:$B,2,0)</f>
        <v>4776</v>
      </c>
      <c r="K436" s="175">
        <f t="shared" si="40"/>
        <v>4.48</v>
      </c>
      <c r="L436" s="175">
        <f t="shared" si="41"/>
        <v>4.31</v>
      </c>
      <c r="M436" s="175">
        <f t="shared" si="42"/>
        <v>0</v>
      </c>
      <c r="N436" s="132">
        <f t="shared" si="38"/>
        <v>3.485</v>
      </c>
      <c r="O436" s="176" t="str">
        <f t="shared" si="39"/>
        <v>是</v>
      </c>
      <c r="P436" s="176" t="str">
        <f t="shared" si="43"/>
        <v>是</v>
      </c>
    </row>
    <row r="437" ht="18.95" customHeight="1" spans="1:16">
      <c r="A437" s="171" t="s">
        <v>135</v>
      </c>
      <c r="B437" s="172"/>
      <c r="C437" s="172" t="s">
        <v>852</v>
      </c>
      <c r="D437" s="173" t="s">
        <v>855</v>
      </c>
      <c r="E437" s="172" t="s">
        <v>147</v>
      </c>
      <c r="F437" s="49" t="s">
        <v>143</v>
      </c>
      <c r="G437" s="36">
        <v>0</v>
      </c>
      <c r="H437" s="36">
        <f>IFERROR(VLOOKUP(D437,'数据-省本级预算数'!D:H,4,0),"0")</f>
        <v>0</v>
      </c>
      <c r="I437" s="36"/>
      <c r="J437" s="36">
        <f>VLOOKUP(F437,'数据-省本级决算数'!$A:$B,2,0)</f>
        <v>590</v>
      </c>
      <c r="K437" s="175"/>
      <c r="L437" s="175"/>
      <c r="M437" s="175">
        <f t="shared" si="42"/>
        <v>0</v>
      </c>
      <c r="N437" s="132" t="str">
        <f t="shared" si="38"/>
        <v/>
      </c>
      <c r="O437" s="176" t="str">
        <f t="shared" si="39"/>
        <v>是</v>
      </c>
      <c r="P437" s="176" t="str">
        <f t="shared" si="43"/>
        <v>是</v>
      </c>
    </row>
    <row r="438" ht="18.95" customHeight="1" spans="1:16">
      <c r="A438" s="171" t="s">
        <v>135</v>
      </c>
      <c r="B438" s="172" t="s">
        <v>135</v>
      </c>
      <c r="C438" s="172" t="s">
        <v>852</v>
      </c>
      <c r="D438" s="173" t="s">
        <v>856</v>
      </c>
      <c r="E438" s="172" t="s">
        <v>147</v>
      </c>
      <c r="F438" s="32" t="s">
        <v>145</v>
      </c>
      <c r="G438" s="36">
        <v>233</v>
      </c>
      <c r="H438" s="36">
        <f>IFERROR(VLOOKUP(D438,'数据-省本级预算数'!D:H,4,0),"0")</f>
        <v>235</v>
      </c>
      <c r="I438" s="36"/>
      <c r="J438" s="36">
        <f>VLOOKUP(F438,'数据-省本级决算数'!$A:$B,2,0)</f>
        <v>713</v>
      </c>
      <c r="K438" s="175">
        <f t="shared" si="40"/>
        <v>3.06</v>
      </c>
      <c r="L438" s="175">
        <f t="shared" si="41"/>
        <v>3.03</v>
      </c>
      <c r="M438" s="175">
        <f t="shared" si="42"/>
        <v>0</v>
      </c>
      <c r="N438" s="132">
        <f t="shared" si="38"/>
        <v>2.06</v>
      </c>
      <c r="O438" s="176" t="str">
        <f t="shared" si="39"/>
        <v>是</v>
      </c>
      <c r="P438" s="176" t="str">
        <f t="shared" si="43"/>
        <v>是</v>
      </c>
    </row>
    <row r="439" ht="18.95" customHeight="1" spans="1:16">
      <c r="A439" s="171" t="s">
        <v>135</v>
      </c>
      <c r="B439" s="172" t="s">
        <v>135</v>
      </c>
      <c r="C439" s="172" t="s">
        <v>852</v>
      </c>
      <c r="D439" s="173" t="s">
        <v>857</v>
      </c>
      <c r="E439" s="172" t="s">
        <v>147</v>
      </c>
      <c r="F439" s="49" t="s">
        <v>858</v>
      </c>
      <c r="G439" s="36">
        <v>270</v>
      </c>
      <c r="H439" s="36">
        <f>IFERROR(VLOOKUP(D439,'数据-省本级预算数'!D:H,4,0),"0")</f>
        <v>196</v>
      </c>
      <c r="I439" s="36"/>
      <c r="J439" s="36">
        <f>VLOOKUP(F439,'数据-省本级决算数'!$A:$B,2,0)</f>
        <v>193</v>
      </c>
      <c r="K439" s="175">
        <f t="shared" si="40"/>
        <v>0.71</v>
      </c>
      <c r="L439" s="175">
        <f t="shared" si="41"/>
        <v>0.98</v>
      </c>
      <c r="M439" s="175">
        <f t="shared" si="42"/>
        <v>0</v>
      </c>
      <c r="N439" s="132">
        <f t="shared" si="38"/>
        <v>-0.285</v>
      </c>
      <c r="O439" s="176" t="str">
        <f t="shared" si="39"/>
        <v>是</v>
      </c>
      <c r="P439" s="176" t="str">
        <f t="shared" si="43"/>
        <v>是</v>
      </c>
    </row>
    <row r="440" ht="18.95" customHeight="1" spans="1:16">
      <c r="A440" s="171" t="s">
        <v>135</v>
      </c>
      <c r="B440" s="465" t="s">
        <v>850</v>
      </c>
      <c r="C440" s="172"/>
      <c r="D440" s="173" t="s">
        <v>859</v>
      </c>
      <c r="E440" s="172"/>
      <c r="F440" s="32" t="s">
        <v>860</v>
      </c>
      <c r="G440" s="174">
        <f ca="1">SUMIF($C439:$C1661,$D440,$G439:$G1660)</f>
        <v>13303</v>
      </c>
      <c r="H440" s="36">
        <f ca="1">SUMIF($C439:$C1660,$D440,$H439:$H1659)</f>
        <v>11150</v>
      </c>
      <c r="I440" s="36">
        <f>IFERROR(VLOOKUP(F440,'数据-省本级调整数'!$A:$B,2,0),0)</f>
        <v>10879</v>
      </c>
      <c r="J440" s="36">
        <f>VLOOKUP(F440,'数据-省本级决算数'!$A:$B,2,0)</f>
        <v>10867</v>
      </c>
      <c r="K440" s="175">
        <f ca="1" t="shared" si="40"/>
        <v>0.82</v>
      </c>
      <c r="L440" s="175">
        <f ca="1" t="shared" si="41"/>
        <v>0.97</v>
      </c>
      <c r="M440" s="175">
        <f t="shared" si="42"/>
        <v>1</v>
      </c>
      <c r="N440" s="129">
        <f ca="1" t="shared" ref="N440:N503" si="44">IF(ISERROR(J440/G440-1),"",J440/G440-1)</f>
        <v>-0.183</v>
      </c>
      <c r="O440" s="176" t="str">
        <f ca="1" t="shared" si="39"/>
        <v>是</v>
      </c>
      <c r="P440" s="176" t="str">
        <f t="shared" si="43"/>
        <v>是</v>
      </c>
    </row>
    <row r="441" ht="18.95" customHeight="1" spans="1:16">
      <c r="A441" s="171" t="s">
        <v>135</v>
      </c>
      <c r="B441" s="172" t="s">
        <v>135</v>
      </c>
      <c r="C441" s="172" t="s">
        <v>859</v>
      </c>
      <c r="D441" s="173" t="s">
        <v>861</v>
      </c>
      <c r="E441" s="172" t="s">
        <v>147</v>
      </c>
      <c r="F441" s="49" t="s">
        <v>862</v>
      </c>
      <c r="G441" s="36">
        <v>0</v>
      </c>
      <c r="H441" s="36">
        <f>IFERROR(VLOOKUP(D441,'数据-省本级预算数'!D:H,4,0),"0")</f>
        <v>0</v>
      </c>
      <c r="I441" s="36"/>
      <c r="J441" s="36">
        <f>VLOOKUP(F441,'数据-省本级决算数'!$A:$B,2,0)</f>
        <v>0</v>
      </c>
      <c r="K441" s="175"/>
      <c r="L441" s="175"/>
      <c r="M441" s="175">
        <f t="shared" si="42"/>
        <v>0</v>
      </c>
      <c r="N441" s="132" t="str">
        <f t="shared" si="44"/>
        <v/>
      </c>
      <c r="O441" s="176" t="str">
        <f t="shared" si="39"/>
        <v>否</v>
      </c>
      <c r="P441" s="176" t="str">
        <f t="shared" si="43"/>
        <v>是</v>
      </c>
    </row>
    <row r="442" ht="18.95" customHeight="1" spans="1:16">
      <c r="A442" s="171" t="s">
        <v>135</v>
      </c>
      <c r="B442" s="172" t="s">
        <v>135</v>
      </c>
      <c r="C442" s="172" t="s">
        <v>859</v>
      </c>
      <c r="D442" s="173" t="s">
        <v>863</v>
      </c>
      <c r="E442" s="172" t="s">
        <v>147</v>
      </c>
      <c r="F442" s="49" t="s">
        <v>864</v>
      </c>
      <c r="G442" s="36">
        <v>0</v>
      </c>
      <c r="H442" s="36">
        <f>IFERROR(VLOOKUP(D442,'数据-省本级预算数'!D:H,4,0),"0")</f>
        <v>0</v>
      </c>
      <c r="I442" s="36"/>
      <c r="J442" s="36">
        <f>VLOOKUP(F442,'数据-省本级决算数'!$A:$B,2,0)</f>
        <v>0</v>
      </c>
      <c r="K442" s="175"/>
      <c r="L442" s="175"/>
      <c r="M442" s="175">
        <f t="shared" si="42"/>
        <v>0</v>
      </c>
      <c r="N442" s="132" t="str">
        <f t="shared" si="44"/>
        <v/>
      </c>
      <c r="O442" s="176" t="str">
        <f t="shared" si="39"/>
        <v>否</v>
      </c>
      <c r="P442" s="176" t="str">
        <f t="shared" si="43"/>
        <v>是</v>
      </c>
    </row>
    <row r="443" ht="18.95" customHeight="1" spans="1:16">
      <c r="A443" s="171" t="s">
        <v>135</v>
      </c>
      <c r="B443" s="172" t="s">
        <v>135</v>
      </c>
      <c r="C443" s="172" t="s">
        <v>859</v>
      </c>
      <c r="D443" s="173" t="s">
        <v>865</v>
      </c>
      <c r="E443" s="172" t="s">
        <v>147</v>
      </c>
      <c r="F443" s="49" t="s">
        <v>866</v>
      </c>
      <c r="G443" s="36">
        <v>0</v>
      </c>
      <c r="H443" s="36">
        <f>IFERROR(VLOOKUP(D443,'数据-省本级预算数'!D:H,4,0),"0")</f>
        <v>0</v>
      </c>
      <c r="I443" s="36"/>
      <c r="J443" s="36">
        <f>VLOOKUP(F443,'数据-省本级决算数'!$A:$B,2,0)</f>
        <v>0</v>
      </c>
      <c r="K443" s="175"/>
      <c r="L443" s="175"/>
      <c r="M443" s="175">
        <f t="shared" si="42"/>
        <v>0</v>
      </c>
      <c r="N443" s="132" t="str">
        <f t="shared" si="44"/>
        <v/>
      </c>
      <c r="O443" s="176" t="str">
        <f t="shared" si="39"/>
        <v>否</v>
      </c>
      <c r="P443" s="176" t="str">
        <f t="shared" si="43"/>
        <v>是</v>
      </c>
    </row>
    <row r="444" ht="18.95" customHeight="1" spans="1:16">
      <c r="A444" s="171" t="s">
        <v>135</v>
      </c>
      <c r="B444" s="172" t="s">
        <v>135</v>
      </c>
      <c r="C444" s="172" t="s">
        <v>859</v>
      </c>
      <c r="D444" s="173" t="s">
        <v>867</v>
      </c>
      <c r="E444" s="172" t="s">
        <v>147</v>
      </c>
      <c r="F444" s="49" t="s">
        <v>868</v>
      </c>
      <c r="G444" s="36">
        <v>5831</v>
      </c>
      <c r="H444" s="36">
        <f>IFERROR(VLOOKUP(D444,'数据-省本级预算数'!D:H,4,0),"0")</f>
        <v>3550</v>
      </c>
      <c r="I444" s="36"/>
      <c r="J444" s="36">
        <f>VLOOKUP(F444,'数据-省本级决算数'!$A:$B,2,0)</f>
        <v>3219</v>
      </c>
      <c r="K444" s="175">
        <f t="shared" si="40"/>
        <v>0.55</v>
      </c>
      <c r="L444" s="175">
        <f t="shared" si="41"/>
        <v>0.91</v>
      </c>
      <c r="M444" s="175">
        <f t="shared" si="42"/>
        <v>0</v>
      </c>
      <c r="N444" s="132">
        <f t="shared" si="44"/>
        <v>-0.448</v>
      </c>
      <c r="O444" s="176" t="str">
        <f t="shared" si="39"/>
        <v>是</v>
      </c>
      <c r="P444" s="176" t="str">
        <f t="shared" si="43"/>
        <v>是</v>
      </c>
    </row>
    <row r="445" ht="18.95" customHeight="1" spans="1:16">
      <c r="A445" s="171" t="s">
        <v>135</v>
      </c>
      <c r="B445" s="172" t="s">
        <v>135</v>
      </c>
      <c r="C445" s="172" t="s">
        <v>859</v>
      </c>
      <c r="D445" s="173" t="s">
        <v>869</v>
      </c>
      <c r="E445" s="172" t="s">
        <v>147</v>
      </c>
      <c r="F445" s="49" t="s">
        <v>870</v>
      </c>
      <c r="G445" s="36">
        <v>0</v>
      </c>
      <c r="H445" s="36">
        <f>IFERROR(VLOOKUP(D445,'数据-省本级预算数'!D:H,4,0),"0")</f>
        <v>0</v>
      </c>
      <c r="I445" s="36"/>
      <c r="J445" s="36">
        <f>VLOOKUP(F445,'数据-省本级决算数'!$A:$B,2,0)</f>
        <v>0</v>
      </c>
      <c r="K445" s="175"/>
      <c r="L445" s="175"/>
      <c r="M445" s="175">
        <f t="shared" si="42"/>
        <v>0</v>
      </c>
      <c r="N445" s="132" t="str">
        <f t="shared" si="44"/>
        <v/>
      </c>
      <c r="O445" s="176" t="str">
        <f t="shared" si="39"/>
        <v>否</v>
      </c>
      <c r="P445" s="176" t="str">
        <f t="shared" si="43"/>
        <v>是</v>
      </c>
    </row>
    <row r="446" ht="18.95" customHeight="1" spans="1:16">
      <c r="A446" s="171" t="s">
        <v>135</v>
      </c>
      <c r="B446" s="172"/>
      <c r="C446" s="172" t="s">
        <v>859</v>
      </c>
      <c r="D446" s="173" t="s">
        <v>871</v>
      </c>
      <c r="E446" s="172" t="s">
        <v>147</v>
      </c>
      <c r="F446" s="49" t="s">
        <v>872</v>
      </c>
      <c r="G446" s="36">
        <v>3972</v>
      </c>
      <c r="H446" s="36">
        <f>IFERROR(VLOOKUP(D446,'数据-省本级预算数'!D:H,4,0),"0")</f>
        <v>4100</v>
      </c>
      <c r="I446" s="36"/>
      <c r="J446" s="36">
        <f>VLOOKUP(F446,'数据-省本级决算数'!$A:$B,2,0)</f>
        <v>4018</v>
      </c>
      <c r="K446" s="175">
        <f t="shared" si="40"/>
        <v>1.01</v>
      </c>
      <c r="L446" s="175">
        <f t="shared" si="41"/>
        <v>0.98</v>
      </c>
      <c r="M446" s="175">
        <f t="shared" si="42"/>
        <v>0</v>
      </c>
      <c r="N446" s="132">
        <f t="shared" si="44"/>
        <v>0.012</v>
      </c>
      <c r="O446" s="176" t="str">
        <f t="shared" si="39"/>
        <v>是</v>
      </c>
      <c r="P446" s="176" t="str">
        <f t="shared" si="43"/>
        <v>是</v>
      </c>
    </row>
    <row r="447" ht="18.95" customHeight="1" spans="1:16">
      <c r="A447" s="171" t="s">
        <v>135</v>
      </c>
      <c r="B447" s="172" t="s">
        <v>135</v>
      </c>
      <c r="C447" s="172" t="s">
        <v>859</v>
      </c>
      <c r="D447" s="173" t="s">
        <v>873</v>
      </c>
      <c r="E447" s="172" t="s">
        <v>147</v>
      </c>
      <c r="F447" s="49" t="s">
        <v>874</v>
      </c>
      <c r="G447" s="36">
        <v>0</v>
      </c>
      <c r="H447" s="36">
        <f>IFERROR(VLOOKUP(D447,'数据-省本级预算数'!D:H,4,0),"0")</f>
        <v>0</v>
      </c>
      <c r="I447" s="36"/>
      <c r="J447" s="36">
        <f>VLOOKUP(F447,'数据-省本级决算数'!$A:$B,2,0)</f>
        <v>0</v>
      </c>
      <c r="K447" s="175"/>
      <c r="L447" s="175"/>
      <c r="M447" s="175">
        <f t="shared" si="42"/>
        <v>0</v>
      </c>
      <c r="N447" s="132" t="str">
        <f t="shared" si="44"/>
        <v/>
      </c>
      <c r="O447" s="176" t="str">
        <f t="shared" si="39"/>
        <v>否</v>
      </c>
      <c r="P447" s="176" t="str">
        <f t="shared" si="43"/>
        <v>是</v>
      </c>
    </row>
    <row r="448" ht="18.95" customHeight="1" spans="1:16">
      <c r="A448" s="171" t="s">
        <v>135</v>
      </c>
      <c r="B448" s="172" t="s">
        <v>135</v>
      </c>
      <c r="C448" s="172" t="s">
        <v>859</v>
      </c>
      <c r="D448" s="173" t="s">
        <v>875</v>
      </c>
      <c r="E448" s="172" t="s">
        <v>147</v>
      </c>
      <c r="F448" s="49" t="s">
        <v>876</v>
      </c>
      <c r="G448" s="36">
        <v>3500</v>
      </c>
      <c r="H448" s="36">
        <f>IFERROR(VLOOKUP(D448,'数据-省本级预算数'!D:H,4,0),"0")</f>
        <v>3500</v>
      </c>
      <c r="I448" s="36"/>
      <c r="J448" s="36">
        <f>VLOOKUP(F448,'数据-省本级决算数'!$A:$B,2,0)</f>
        <v>3630</v>
      </c>
      <c r="K448" s="175">
        <f t="shared" si="40"/>
        <v>1.04</v>
      </c>
      <c r="L448" s="175">
        <f t="shared" si="41"/>
        <v>1.04</v>
      </c>
      <c r="M448" s="175">
        <f t="shared" si="42"/>
        <v>0</v>
      </c>
      <c r="N448" s="132">
        <f t="shared" si="44"/>
        <v>0.037</v>
      </c>
      <c r="O448" s="176" t="str">
        <f t="shared" si="39"/>
        <v>是</v>
      </c>
      <c r="P448" s="176" t="str">
        <f t="shared" si="43"/>
        <v>是</v>
      </c>
    </row>
    <row r="449" ht="18.95" customHeight="1" spans="1:16">
      <c r="A449" s="171" t="s">
        <v>135</v>
      </c>
      <c r="B449" s="465" t="s">
        <v>850</v>
      </c>
      <c r="C449" s="172"/>
      <c r="D449" s="173" t="s">
        <v>877</v>
      </c>
      <c r="E449" s="172"/>
      <c r="F449" s="37" t="s">
        <v>878</v>
      </c>
      <c r="G449" s="174">
        <f ca="1">SUMIF($C448:$C1670,$D449,$G448:$G1669)</f>
        <v>30386</v>
      </c>
      <c r="H449" s="36">
        <f ca="1">SUMIF($C448:$C1669,$D449,$H448:$H1668)</f>
        <v>21337</v>
      </c>
      <c r="I449" s="36">
        <f>IFERROR(VLOOKUP(F449,'数据-省本级调整数'!$A:$B,2,0),0)</f>
        <v>31917</v>
      </c>
      <c r="J449" s="36">
        <f>VLOOKUP(F449,'数据-省本级决算数'!$A:$B,2,0)</f>
        <v>31112</v>
      </c>
      <c r="K449" s="175">
        <f ca="1" t="shared" si="40"/>
        <v>1.02</v>
      </c>
      <c r="L449" s="175">
        <f ca="1" t="shared" si="41"/>
        <v>1.46</v>
      </c>
      <c r="M449" s="175">
        <f t="shared" si="42"/>
        <v>0.97</v>
      </c>
      <c r="N449" s="129">
        <f ca="1" t="shared" si="44"/>
        <v>0.024</v>
      </c>
      <c r="O449" s="176" t="str">
        <f ca="1" t="shared" si="39"/>
        <v>是</v>
      </c>
      <c r="P449" s="176" t="str">
        <f t="shared" si="43"/>
        <v>是</v>
      </c>
    </row>
    <row r="450" ht="18.95" customHeight="1" spans="1:16">
      <c r="A450" s="171" t="s">
        <v>135</v>
      </c>
      <c r="B450" s="172" t="s">
        <v>135</v>
      </c>
      <c r="C450" s="172" t="s">
        <v>877</v>
      </c>
      <c r="D450" s="173" t="s">
        <v>879</v>
      </c>
      <c r="E450" s="172" t="s">
        <v>147</v>
      </c>
      <c r="F450" s="49" t="s">
        <v>862</v>
      </c>
      <c r="G450" s="36">
        <v>15618</v>
      </c>
      <c r="H450" s="36">
        <f>IFERROR(VLOOKUP(D450,'数据-省本级预算数'!D:H,4,0),"0")</f>
        <v>15037</v>
      </c>
      <c r="I450" s="36"/>
      <c r="J450" s="36">
        <f>VLOOKUP(F450,'数据-省本级决算数'!$A:$B,2,0)</f>
        <v>0</v>
      </c>
      <c r="K450" s="175">
        <f t="shared" si="40"/>
        <v>0</v>
      </c>
      <c r="L450" s="175">
        <f t="shared" si="41"/>
        <v>0</v>
      </c>
      <c r="M450" s="175">
        <f t="shared" si="42"/>
        <v>0</v>
      </c>
      <c r="N450" s="132">
        <f t="shared" si="44"/>
        <v>-1</v>
      </c>
      <c r="O450" s="176" t="str">
        <f t="shared" si="39"/>
        <v>是</v>
      </c>
      <c r="P450" s="176" t="str">
        <f t="shared" si="43"/>
        <v>是</v>
      </c>
    </row>
    <row r="451" ht="18.95" customHeight="1" spans="1:16">
      <c r="A451" s="171" t="s">
        <v>135</v>
      </c>
      <c r="B451" s="172" t="s">
        <v>135</v>
      </c>
      <c r="C451" s="172" t="s">
        <v>877</v>
      </c>
      <c r="D451" s="173" t="s">
        <v>880</v>
      </c>
      <c r="E451" s="172" t="s">
        <v>147</v>
      </c>
      <c r="F451" s="49" t="s">
        <v>881</v>
      </c>
      <c r="G451" s="36">
        <v>11068</v>
      </c>
      <c r="H451" s="36">
        <f>IFERROR(VLOOKUP(D451,'数据-省本级预算数'!D:H,4,0),"0")</f>
        <v>6300</v>
      </c>
      <c r="I451" s="36"/>
      <c r="J451" s="36">
        <f>VLOOKUP(F451,'数据-省本级决算数'!$A:$B,2,0)</f>
        <v>8721</v>
      </c>
      <c r="K451" s="175">
        <f t="shared" si="40"/>
        <v>0.79</v>
      </c>
      <c r="L451" s="175">
        <f t="shared" si="41"/>
        <v>1.38</v>
      </c>
      <c r="M451" s="175">
        <f t="shared" si="42"/>
        <v>0</v>
      </c>
      <c r="N451" s="132">
        <f t="shared" si="44"/>
        <v>-0.212</v>
      </c>
      <c r="O451" s="176" t="str">
        <f t="shared" si="39"/>
        <v>是</v>
      </c>
      <c r="P451" s="176" t="str">
        <f t="shared" si="43"/>
        <v>是</v>
      </c>
    </row>
    <row r="452" ht="18.95" customHeight="1" spans="1:16">
      <c r="A452" s="171" t="s">
        <v>135</v>
      </c>
      <c r="B452" s="172"/>
      <c r="C452" s="172" t="s">
        <v>877</v>
      </c>
      <c r="D452" s="173" t="s">
        <v>882</v>
      </c>
      <c r="E452" s="172" t="s">
        <v>147</v>
      </c>
      <c r="F452" s="49" t="s">
        <v>883</v>
      </c>
      <c r="G452" s="36">
        <v>3700</v>
      </c>
      <c r="H452" s="36">
        <f>IFERROR(VLOOKUP(D452,'数据-省本级预算数'!D:H,4,0),"0")</f>
        <v>0</v>
      </c>
      <c r="I452" s="36"/>
      <c r="J452" s="36">
        <f>VLOOKUP(F452,'数据-省本级决算数'!$A:$B,2,0)</f>
        <v>5732</v>
      </c>
      <c r="K452" s="175">
        <f t="shared" si="40"/>
        <v>1.55</v>
      </c>
      <c r="L452" s="175"/>
      <c r="M452" s="175">
        <f t="shared" si="42"/>
        <v>0</v>
      </c>
      <c r="N452" s="132">
        <f t="shared" si="44"/>
        <v>0.549</v>
      </c>
      <c r="O452" s="176" t="str">
        <f t="shared" ref="O452:O515" si="45">IF(F452&lt;&gt;"",IF(SUM(G452:J452)&lt;&gt;0,"是","否"),"空")</f>
        <v>是</v>
      </c>
      <c r="P452" s="176" t="str">
        <f t="shared" si="43"/>
        <v>是</v>
      </c>
    </row>
    <row r="453" ht="18.95" customHeight="1" spans="1:16">
      <c r="A453" s="171" t="s">
        <v>135</v>
      </c>
      <c r="B453" s="172" t="s">
        <v>135</v>
      </c>
      <c r="C453" s="172" t="s">
        <v>877</v>
      </c>
      <c r="D453" s="173" t="s">
        <v>884</v>
      </c>
      <c r="E453" s="172" t="s">
        <v>147</v>
      </c>
      <c r="F453" s="49" t="s">
        <v>885</v>
      </c>
      <c r="G453" s="36">
        <v>0</v>
      </c>
      <c r="H453" s="36">
        <f>IFERROR(VLOOKUP(D453,'数据-省本级预算数'!D:H,4,0),"0")</f>
        <v>0</v>
      </c>
      <c r="I453" s="36"/>
      <c r="J453" s="36">
        <f>VLOOKUP(F453,'数据-省本级决算数'!$A:$B,2,0)</f>
        <v>0</v>
      </c>
      <c r="K453" s="175"/>
      <c r="L453" s="175"/>
      <c r="M453" s="175">
        <f t="shared" ref="M453:M516" si="46">IFERROR(J453/I453,0)</f>
        <v>0</v>
      </c>
      <c r="N453" s="132" t="str">
        <f t="shared" si="44"/>
        <v/>
      </c>
      <c r="O453" s="176" t="str">
        <f t="shared" si="45"/>
        <v>否</v>
      </c>
      <c r="P453" s="176" t="str">
        <f t="shared" ref="P453:P516" si="47">IF(C453&lt;&gt;"",IF(OR(LEFT(D453,3)="205",LEFT(D453,3)="206",LEFT(D453,3)="207",LEFT(D453,3)="208",LEFT(D453,3)="210",LEFT(D453,3)="213"),"是","否"),"是")</f>
        <v>是</v>
      </c>
    </row>
    <row r="454" ht="18.95" customHeight="1" spans="1:16">
      <c r="A454" s="171" t="s">
        <v>135</v>
      </c>
      <c r="B454" s="172" t="s">
        <v>135</v>
      </c>
      <c r="C454" s="172" t="s">
        <v>877</v>
      </c>
      <c r="D454" s="173" t="s">
        <v>886</v>
      </c>
      <c r="E454" s="172" t="s">
        <v>147</v>
      </c>
      <c r="F454" s="49" t="s">
        <v>887</v>
      </c>
      <c r="G454" s="36">
        <v>0</v>
      </c>
      <c r="H454" s="36">
        <f>IFERROR(VLOOKUP(D454,'数据-省本级预算数'!D:H,4,0),"0")</f>
        <v>0</v>
      </c>
      <c r="I454" s="36"/>
      <c r="J454" s="36">
        <f>VLOOKUP(F454,'数据-省本级决算数'!$A:$B,2,0)</f>
        <v>-10</v>
      </c>
      <c r="K454" s="175"/>
      <c r="L454" s="175"/>
      <c r="M454" s="175">
        <f t="shared" si="46"/>
        <v>0</v>
      </c>
      <c r="N454" s="132" t="str">
        <f t="shared" si="44"/>
        <v/>
      </c>
      <c r="O454" s="176" t="str">
        <f t="shared" si="45"/>
        <v>是</v>
      </c>
      <c r="P454" s="176" t="str">
        <f t="shared" si="47"/>
        <v>是</v>
      </c>
    </row>
    <row r="455" ht="18.95" customHeight="1" spans="1:16">
      <c r="A455" s="171" t="s">
        <v>135</v>
      </c>
      <c r="B455" s="465" t="s">
        <v>850</v>
      </c>
      <c r="C455" s="172"/>
      <c r="D455" s="173" t="s">
        <v>888</v>
      </c>
      <c r="E455" s="172"/>
      <c r="F455" s="49" t="s">
        <v>889</v>
      </c>
      <c r="G455" s="174">
        <f ca="1">SUMIF($C454:$C1676,$D455,$G454:$G1675)</f>
        <v>37487</v>
      </c>
      <c r="H455" s="36">
        <f ca="1">SUMIF($C454:$C1675,$D455,$H454:$H1674)</f>
        <v>71707</v>
      </c>
      <c r="I455" s="36">
        <f>IFERROR(VLOOKUP(F455,'数据-省本级调整数'!$A:$B,2,0),0)</f>
        <v>31510</v>
      </c>
      <c r="J455" s="36">
        <f>VLOOKUP(F455,'数据-省本级决算数'!$A:$B,2,0)</f>
        <v>30504</v>
      </c>
      <c r="K455" s="175">
        <f ca="1" t="shared" ref="K455:K516" si="48">J455/G455</f>
        <v>0.81</v>
      </c>
      <c r="L455" s="175">
        <f ca="1" t="shared" ref="L455:L515" si="49">J455/H455</f>
        <v>0.43</v>
      </c>
      <c r="M455" s="175">
        <f t="shared" si="46"/>
        <v>0.97</v>
      </c>
      <c r="N455" s="129">
        <f ca="1" t="shared" si="44"/>
        <v>-0.186</v>
      </c>
      <c r="O455" s="176" t="str">
        <f ca="1" t="shared" si="45"/>
        <v>是</v>
      </c>
      <c r="P455" s="176" t="str">
        <f t="shared" si="47"/>
        <v>是</v>
      </c>
    </row>
    <row r="456" ht="18.95" customHeight="1" spans="1:16">
      <c r="A456" s="171" t="s">
        <v>135</v>
      </c>
      <c r="B456" s="172" t="s">
        <v>135</v>
      </c>
      <c r="C456" s="172" t="s">
        <v>888</v>
      </c>
      <c r="D456" s="173" t="s">
        <v>890</v>
      </c>
      <c r="E456" s="172" t="s">
        <v>147</v>
      </c>
      <c r="F456" s="49" t="s">
        <v>862</v>
      </c>
      <c r="G456" s="36">
        <v>2082</v>
      </c>
      <c r="H456" s="36">
        <f>IFERROR(VLOOKUP(D456,'数据-省本级预算数'!D:H,4,0),"0")</f>
        <v>2007</v>
      </c>
      <c r="I456" s="36"/>
      <c r="J456" s="36">
        <f>VLOOKUP(F456,'数据-省本级决算数'!$A:$B,2,0)</f>
        <v>0</v>
      </c>
      <c r="K456" s="175">
        <f t="shared" si="48"/>
        <v>0</v>
      </c>
      <c r="L456" s="175">
        <f t="shared" si="49"/>
        <v>0</v>
      </c>
      <c r="M456" s="175">
        <f t="shared" si="46"/>
        <v>0</v>
      </c>
      <c r="N456" s="132">
        <f t="shared" si="44"/>
        <v>-1</v>
      </c>
      <c r="O456" s="176" t="str">
        <f t="shared" si="45"/>
        <v>是</v>
      </c>
      <c r="P456" s="176" t="str">
        <f t="shared" si="47"/>
        <v>是</v>
      </c>
    </row>
    <row r="457" ht="18.95" customHeight="1" spans="1:16">
      <c r="A457" s="171" t="s">
        <v>135</v>
      </c>
      <c r="B457" s="172" t="s">
        <v>135</v>
      </c>
      <c r="C457" s="172" t="s">
        <v>888</v>
      </c>
      <c r="D457" s="173" t="s">
        <v>891</v>
      </c>
      <c r="E457" s="172" t="s">
        <v>147</v>
      </c>
      <c r="F457" s="49" t="s">
        <v>892</v>
      </c>
      <c r="G457" s="36">
        <v>21680</v>
      </c>
      <c r="H457" s="36">
        <f>IFERROR(VLOOKUP(D457,'数据-省本级预算数'!D:H,4,0),"0")</f>
        <v>45000</v>
      </c>
      <c r="I457" s="36"/>
      <c r="J457" s="36">
        <f>VLOOKUP(F457,'数据-省本级决算数'!$A:$B,2,0)</f>
        <v>18192</v>
      </c>
      <c r="K457" s="175">
        <f t="shared" si="48"/>
        <v>0.84</v>
      </c>
      <c r="L457" s="175">
        <f t="shared" si="49"/>
        <v>0.4</v>
      </c>
      <c r="M457" s="175">
        <f t="shared" si="46"/>
        <v>0</v>
      </c>
      <c r="N457" s="132">
        <f t="shared" si="44"/>
        <v>-0.161</v>
      </c>
      <c r="O457" s="176" t="str">
        <f t="shared" si="45"/>
        <v>是</v>
      </c>
      <c r="P457" s="176" t="str">
        <f t="shared" si="47"/>
        <v>是</v>
      </c>
    </row>
    <row r="458" ht="18.95" customHeight="1" spans="1:16">
      <c r="A458" s="171" t="s">
        <v>135</v>
      </c>
      <c r="B458" s="172"/>
      <c r="C458" s="172" t="s">
        <v>888</v>
      </c>
      <c r="D458" s="173" t="s">
        <v>893</v>
      </c>
      <c r="E458" s="172" t="s">
        <v>147</v>
      </c>
      <c r="F458" s="49" t="s">
        <v>894</v>
      </c>
      <c r="G458" s="36">
        <v>9105</v>
      </c>
      <c r="H458" s="36">
        <f>IFERROR(VLOOKUP(D458,'数据-省本级预算数'!D:H,4,0),"0")</f>
        <v>8700</v>
      </c>
      <c r="I458" s="36"/>
      <c r="J458" s="36">
        <f>VLOOKUP(F458,'数据-省本级决算数'!$A:$B,2,0)</f>
        <v>3599</v>
      </c>
      <c r="K458" s="175">
        <f t="shared" si="48"/>
        <v>0.4</v>
      </c>
      <c r="L458" s="175">
        <f t="shared" si="49"/>
        <v>0.41</v>
      </c>
      <c r="M458" s="175">
        <f t="shared" si="46"/>
        <v>0</v>
      </c>
      <c r="N458" s="132">
        <f t="shared" si="44"/>
        <v>-0.605</v>
      </c>
      <c r="O458" s="176" t="str">
        <f t="shared" si="45"/>
        <v>是</v>
      </c>
      <c r="P458" s="176" t="str">
        <f t="shared" si="47"/>
        <v>是</v>
      </c>
    </row>
    <row r="459" ht="18.95" customHeight="1" spans="1:16">
      <c r="A459" s="171" t="s">
        <v>135</v>
      </c>
      <c r="B459" s="172" t="s">
        <v>135</v>
      </c>
      <c r="C459" s="172" t="s">
        <v>888</v>
      </c>
      <c r="D459" s="173" t="s">
        <v>895</v>
      </c>
      <c r="E459" s="172" t="s">
        <v>147</v>
      </c>
      <c r="F459" s="49" t="s">
        <v>896</v>
      </c>
      <c r="G459" s="36">
        <v>300</v>
      </c>
      <c r="H459" s="36">
        <f>IFERROR(VLOOKUP(D459,'数据-省本级预算数'!D:H,4,0),"0")</f>
        <v>9500</v>
      </c>
      <c r="I459" s="36"/>
      <c r="J459" s="36">
        <f>VLOOKUP(F459,'数据-省本级决算数'!$A:$B,2,0)</f>
        <v>1500</v>
      </c>
      <c r="K459" s="175">
        <f t="shared" si="48"/>
        <v>5</v>
      </c>
      <c r="L459" s="175">
        <f t="shared" si="49"/>
        <v>0.16</v>
      </c>
      <c r="M459" s="175">
        <f t="shared" si="46"/>
        <v>0</v>
      </c>
      <c r="N459" s="132">
        <f t="shared" si="44"/>
        <v>4</v>
      </c>
      <c r="O459" s="176" t="str">
        <f t="shared" si="45"/>
        <v>是</v>
      </c>
      <c r="P459" s="176" t="str">
        <f t="shared" si="47"/>
        <v>是</v>
      </c>
    </row>
    <row r="460" ht="18.95" customHeight="1" spans="1:16">
      <c r="A460" s="171" t="s">
        <v>135</v>
      </c>
      <c r="B460" s="172" t="s">
        <v>135</v>
      </c>
      <c r="C460" s="172" t="s">
        <v>888</v>
      </c>
      <c r="D460" s="173" t="s">
        <v>897</v>
      </c>
      <c r="E460" s="172" t="s">
        <v>147</v>
      </c>
      <c r="F460" s="49" t="s">
        <v>898</v>
      </c>
      <c r="G460" s="36">
        <v>4320</v>
      </c>
      <c r="H460" s="36">
        <f>IFERROR(VLOOKUP(D460,'数据-省本级预算数'!D:H,4,0),"0")</f>
        <v>6500</v>
      </c>
      <c r="I460" s="36"/>
      <c r="J460" s="36">
        <f>VLOOKUP(F460,'数据-省本级决算数'!$A:$B,2,0)</f>
        <v>4899</v>
      </c>
      <c r="K460" s="175">
        <f t="shared" si="48"/>
        <v>1.13</v>
      </c>
      <c r="L460" s="175">
        <f t="shared" si="49"/>
        <v>0.75</v>
      </c>
      <c r="M460" s="175">
        <f t="shared" si="46"/>
        <v>0</v>
      </c>
      <c r="N460" s="132">
        <f t="shared" si="44"/>
        <v>0.134</v>
      </c>
      <c r="O460" s="176" t="str">
        <f t="shared" si="45"/>
        <v>是</v>
      </c>
      <c r="P460" s="176" t="str">
        <f t="shared" si="47"/>
        <v>是</v>
      </c>
    </row>
    <row r="461" ht="18.95" customHeight="1" spans="1:16">
      <c r="A461" s="171" t="s">
        <v>135</v>
      </c>
      <c r="B461" s="465" t="s">
        <v>850</v>
      </c>
      <c r="C461" s="172"/>
      <c r="D461" s="173" t="s">
        <v>899</v>
      </c>
      <c r="E461" s="172"/>
      <c r="F461" s="49" t="s">
        <v>900</v>
      </c>
      <c r="G461" s="174">
        <f ca="1">SUMIF($C460:$C1682,$D461,$G460:$G1681)</f>
        <v>14609</v>
      </c>
      <c r="H461" s="36">
        <f ca="1">SUMIF($C460:$C1681,$D461,$H460:$H1680)</f>
        <v>27193</v>
      </c>
      <c r="I461" s="36">
        <f>IFERROR(VLOOKUP(F461,'数据-省本级调整数'!$A:$B,2,0),0)</f>
        <v>12979</v>
      </c>
      <c r="J461" s="36">
        <f>VLOOKUP(F461,'数据-省本级决算数'!$A:$B,2,0)</f>
        <v>9770</v>
      </c>
      <c r="K461" s="175">
        <f ca="1" t="shared" si="48"/>
        <v>0.67</v>
      </c>
      <c r="L461" s="175">
        <f ca="1" t="shared" si="49"/>
        <v>0.36</v>
      </c>
      <c r="M461" s="175">
        <f t="shared" si="46"/>
        <v>0.75</v>
      </c>
      <c r="N461" s="129">
        <f ca="1" t="shared" si="44"/>
        <v>-0.331</v>
      </c>
      <c r="O461" s="176" t="str">
        <f ca="1" t="shared" si="45"/>
        <v>是</v>
      </c>
      <c r="P461" s="176" t="str">
        <f t="shared" si="47"/>
        <v>是</v>
      </c>
    </row>
    <row r="462" ht="18.95" customHeight="1" spans="1:16">
      <c r="A462" s="171" t="s">
        <v>135</v>
      </c>
      <c r="B462" s="172" t="s">
        <v>135</v>
      </c>
      <c r="C462" s="172" t="s">
        <v>899</v>
      </c>
      <c r="D462" s="173" t="s">
        <v>901</v>
      </c>
      <c r="E462" s="172" t="s">
        <v>147</v>
      </c>
      <c r="F462" s="49" t="s">
        <v>862</v>
      </c>
      <c r="G462" s="36">
        <v>1107</v>
      </c>
      <c r="H462" s="36">
        <f>IFERROR(VLOOKUP(D462,'数据-省本级预算数'!D:H,4,0),"0")</f>
        <v>1173</v>
      </c>
      <c r="I462" s="36"/>
      <c r="J462" s="36">
        <f>VLOOKUP(F462,'数据-省本级决算数'!$A:$B,2,0)</f>
        <v>0</v>
      </c>
      <c r="K462" s="175">
        <f t="shared" si="48"/>
        <v>0</v>
      </c>
      <c r="L462" s="175">
        <f t="shared" si="49"/>
        <v>0</v>
      </c>
      <c r="M462" s="175">
        <f t="shared" si="46"/>
        <v>0</v>
      </c>
      <c r="N462" s="132">
        <f t="shared" si="44"/>
        <v>-1</v>
      </c>
      <c r="O462" s="176" t="str">
        <f t="shared" si="45"/>
        <v>是</v>
      </c>
      <c r="P462" s="176" t="str">
        <f t="shared" si="47"/>
        <v>是</v>
      </c>
    </row>
    <row r="463" ht="18.95" customHeight="1" spans="1:16">
      <c r="A463" s="171" t="s">
        <v>135</v>
      </c>
      <c r="B463" s="172"/>
      <c r="C463" s="172" t="s">
        <v>899</v>
      </c>
      <c r="D463" s="173" t="s">
        <v>902</v>
      </c>
      <c r="E463" s="172" t="s">
        <v>147</v>
      </c>
      <c r="F463" s="49" t="s">
        <v>903</v>
      </c>
      <c r="G463" s="36">
        <v>20</v>
      </c>
      <c r="H463" s="36">
        <f>IFERROR(VLOOKUP(D463,'数据-省本级预算数'!D:H,4,0),"0")</f>
        <v>11020</v>
      </c>
      <c r="I463" s="36"/>
      <c r="J463" s="36">
        <f>VLOOKUP(F463,'数据-省本级决算数'!$A:$B,2,0)</f>
        <v>80</v>
      </c>
      <c r="K463" s="175">
        <f t="shared" si="48"/>
        <v>4</v>
      </c>
      <c r="L463" s="175">
        <f t="shared" si="49"/>
        <v>0.01</v>
      </c>
      <c r="M463" s="175">
        <f t="shared" si="46"/>
        <v>0</v>
      </c>
      <c r="N463" s="132">
        <f t="shared" si="44"/>
        <v>3</v>
      </c>
      <c r="O463" s="176" t="str">
        <f t="shared" si="45"/>
        <v>是</v>
      </c>
      <c r="P463" s="176" t="str">
        <f t="shared" si="47"/>
        <v>是</v>
      </c>
    </row>
    <row r="464" ht="18.95" customHeight="1" spans="1:16">
      <c r="A464" s="171" t="s">
        <v>135</v>
      </c>
      <c r="B464" s="172" t="s">
        <v>135</v>
      </c>
      <c r="C464" s="172" t="s">
        <v>899</v>
      </c>
      <c r="D464" s="173" t="s">
        <v>904</v>
      </c>
      <c r="E464" s="172" t="s">
        <v>147</v>
      </c>
      <c r="F464" s="49" t="s">
        <v>905</v>
      </c>
      <c r="G464" s="36">
        <v>8180</v>
      </c>
      <c r="H464" s="36">
        <f>IFERROR(VLOOKUP(D464,'数据-省本级预算数'!D:H,4,0),"0")</f>
        <v>6500</v>
      </c>
      <c r="I464" s="36"/>
      <c r="J464" s="36">
        <f>VLOOKUP(F464,'数据-省本级决算数'!$A:$B,2,0)</f>
        <v>6442</v>
      </c>
      <c r="K464" s="175">
        <f t="shared" si="48"/>
        <v>0.79</v>
      </c>
      <c r="L464" s="175">
        <f t="shared" si="49"/>
        <v>0.99</v>
      </c>
      <c r="M464" s="175">
        <f t="shared" si="46"/>
        <v>0</v>
      </c>
      <c r="N464" s="132">
        <f t="shared" si="44"/>
        <v>-0.212</v>
      </c>
      <c r="O464" s="176" t="str">
        <f t="shared" si="45"/>
        <v>是</v>
      </c>
      <c r="P464" s="176" t="str">
        <f t="shared" si="47"/>
        <v>是</v>
      </c>
    </row>
    <row r="465" ht="18.95" customHeight="1" spans="1:16">
      <c r="A465" s="171" t="s">
        <v>135</v>
      </c>
      <c r="B465" s="172" t="s">
        <v>135</v>
      </c>
      <c r="C465" s="172" t="s">
        <v>899</v>
      </c>
      <c r="D465" s="173" t="s">
        <v>906</v>
      </c>
      <c r="E465" s="172" t="s">
        <v>147</v>
      </c>
      <c r="F465" s="49" t="s">
        <v>907</v>
      </c>
      <c r="G465" s="36">
        <v>5302</v>
      </c>
      <c r="H465" s="36">
        <f>IFERROR(VLOOKUP(D465,'数据-省本级预算数'!D:H,4,0),"0")</f>
        <v>8500</v>
      </c>
      <c r="I465" s="36"/>
      <c r="J465" s="36">
        <f>VLOOKUP(F465,'数据-省本级决算数'!$A:$B,2,0)</f>
        <v>2036</v>
      </c>
      <c r="K465" s="175">
        <f t="shared" si="48"/>
        <v>0.38</v>
      </c>
      <c r="L465" s="175">
        <f t="shared" si="49"/>
        <v>0.24</v>
      </c>
      <c r="M465" s="175">
        <f t="shared" si="46"/>
        <v>0</v>
      </c>
      <c r="N465" s="132">
        <f t="shared" si="44"/>
        <v>-0.616</v>
      </c>
      <c r="O465" s="176" t="str">
        <f t="shared" si="45"/>
        <v>是</v>
      </c>
      <c r="P465" s="176" t="str">
        <f t="shared" si="47"/>
        <v>是</v>
      </c>
    </row>
    <row r="466" ht="18.95" customHeight="1" spans="1:16">
      <c r="A466" s="171" t="s">
        <v>135</v>
      </c>
      <c r="B466" s="465" t="s">
        <v>850</v>
      </c>
      <c r="C466" s="172"/>
      <c r="D466" s="173" t="s">
        <v>908</v>
      </c>
      <c r="E466" s="172"/>
      <c r="F466" s="49" t="s">
        <v>909</v>
      </c>
      <c r="G466" s="174">
        <f ca="1">SUMIF($C465:$C1687,$D466,$G465:$G1686)</f>
        <v>6679</v>
      </c>
      <c r="H466" s="36">
        <f ca="1">SUMIF($C465:$C1686,$D466,$H465:$H1685)</f>
        <v>6742</v>
      </c>
      <c r="I466" s="36">
        <f>IFERROR(VLOOKUP(F466,'数据-省本级调整数'!$A:$B,2,0),0)</f>
        <v>5690</v>
      </c>
      <c r="J466" s="36">
        <f>VLOOKUP(F466,'数据-省本级决算数'!$A:$B,2,0)</f>
        <v>5102</v>
      </c>
      <c r="K466" s="175">
        <f ca="1" t="shared" si="48"/>
        <v>0.76</v>
      </c>
      <c r="L466" s="175">
        <f ca="1" t="shared" si="49"/>
        <v>0.76</v>
      </c>
      <c r="M466" s="175">
        <f t="shared" si="46"/>
        <v>0.9</v>
      </c>
      <c r="N466" s="129">
        <f ca="1" t="shared" si="44"/>
        <v>-0.236</v>
      </c>
      <c r="O466" s="176" t="str">
        <f ca="1" t="shared" si="45"/>
        <v>是</v>
      </c>
      <c r="P466" s="176" t="str">
        <f t="shared" si="47"/>
        <v>是</v>
      </c>
    </row>
    <row r="467" ht="18.95" customHeight="1" spans="1:16">
      <c r="A467" s="171" t="s">
        <v>135</v>
      </c>
      <c r="B467" s="172" t="s">
        <v>135</v>
      </c>
      <c r="C467" s="172" t="s">
        <v>908</v>
      </c>
      <c r="D467" s="173" t="s">
        <v>910</v>
      </c>
      <c r="E467" s="172" t="s">
        <v>147</v>
      </c>
      <c r="F467" s="49" t="s">
        <v>911</v>
      </c>
      <c r="G467" s="36">
        <v>2528</v>
      </c>
      <c r="H467" s="36">
        <f>IFERROR(VLOOKUP(D467,'数据-省本级预算数'!D:H,4,0),"0")</f>
        <v>2676</v>
      </c>
      <c r="I467" s="36"/>
      <c r="J467" s="36">
        <f>VLOOKUP(F467,'数据-省本级决算数'!$A:$B,2,0)</f>
        <v>2703</v>
      </c>
      <c r="K467" s="175">
        <f t="shared" si="48"/>
        <v>1.07</v>
      </c>
      <c r="L467" s="175">
        <f t="shared" si="49"/>
        <v>1.01</v>
      </c>
      <c r="M467" s="175">
        <f t="shared" si="46"/>
        <v>0</v>
      </c>
      <c r="N467" s="132">
        <f t="shared" si="44"/>
        <v>0.069</v>
      </c>
      <c r="O467" s="176" t="str">
        <f t="shared" si="45"/>
        <v>是</v>
      </c>
      <c r="P467" s="176" t="str">
        <f t="shared" si="47"/>
        <v>是</v>
      </c>
    </row>
    <row r="468" ht="18.95" customHeight="1" spans="1:16">
      <c r="A468" s="171" t="s">
        <v>135</v>
      </c>
      <c r="B468" s="172"/>
      <c r="C468" s="172" t="s">
        <v>908</v>
      </c>
      <c r="D468" s="173" t="s">
        <v>912</v>
      </c>
      <c r="E468" s="172" t="s">
        <v>147</v>
      </c>
      <c r="F468" s="49" t="s">
        <v>913</v>
      </c>
      <c r="G468" s="36">
        <v>2205</v>
      </c>
      <c r="H468" s="36">
        <f>IFERROR(VLOOKUP(D468,'数据-省本级预算数'!D:H,4,0),"0")</f>
        <v>2131</v>
      </c>
      <c r="I468" s="36"/>
      <c r="J468" s="36">
        <f>VLOOKUP(F468,'数据-省本级决算数'!$A:$B,2,0)</f>
        <v>498</v>
      </c>
      <c r="K468" s="175">
        <f t="shared" si="48"/>
        <v>0.23</v>
      </c>
      <c r="L468" s="175">
        <f t="shared" si="49"/>
        <v>0.23</v>
      </c>
      <c r="M468" s="175">
        <f t="shared" si="46"/>
        <v>0</v>
      </c>
      <c r="N468" s="132">
        <f t="shared" si="44"/>
        <v>-0.774</v>
      </c>
      <c r="O468" s="176" t="str">
        <f t="shared" si="45"/>
        <v>是</v>
      </c>
      <c r="P468" s="176" t="str">
        <f t="shared" si="47"/>
        <v>是</v>
      </c>
    </row>
    <row r="469" ht="18.95" customHeight="1" spans="1:16">
      <c r="A469" s="171" t="s">
        <v>135</v>
      </c>
      <c r="B469" s="172" t="s">
        <v>135</v>
      </c>
      <c r="C469" s="172" t="s">
        <v>908</v>
      </c>
      <c r="D469" s="173" t="s">
        <v>914</v>
      </c>
      <c r="E469" s="172" t="s">
        <v>147</v>
      </c>
      <c r="F469" s="49" t="s">
        <v>915</v>
      </c>
      <c r="G469" s="36">
        <v>0</v>
      </c>
      <c r="H469" s="36">
        <f>IFERROR(VLOOKUP(D469,'数据-省本级预算数'!D:H,4,0),"0")</f>
        <v>0</v>
      </c>
      <c r="I469" s="36"/>
      <c r="J469" s="36">
        <f>VLOOKUP(F469,'数据-省本级决算数'!$A:$B,2,0)</f>
        <v>0</v>
      </c>
      <c r="K469" s="175"/>
      <c r="L469" s="175"/>
      <c r="M469" s="175">
        <f t="shared" si="46"/>
        <v>0</v>
      </c>
      <c r="N469" s="132" t="str">
        <f t="shared" si="44"/>
        <v/>
      </c>
      <c r="O469" s="176" t="str">
        <f t="shared" si="45"/>
        <v>否</v>
      </c>
      <c r="P469" s="176" t="str">
        <f t="shared" si="47"/>
        <v>是</v>
      </c>
    </row>
    <row r="470" ht="18.95" customHeight="1" spans="1:16">
      <c r="A470" s="171" t="s">
        <v>135</v>
      </c>
      <c r="B470" s="172" t="s">
        <v>135</v>
      </c>
      <c r="C470" s="172" t="s">
        <v>908</v>
      </c>
      <c r="D470" s="173" t="s">
        <v>916</v>
      </c>
      <c r="E470" s="172" t="s">
        <v>147</v>
      </c>
      <c r="F470" s="49" t="s">
        <v>917</v>
      </c>
      <c r="G470" s="36">
        <v>1946</v>
      </c>
      <c r="H470" s="36">
        <f>IFERROR(VLOOKUP(D470,'数据-省本级预算数'!D:H,4,0),"0")</f>
        <v>1935</v>
      </c>
      <c r="I470" s="36"/>
      <c r="J470" s="36">
        <f>VLOOKUP(F470,'数据-省本级决算数'!$A:$B,2,0)</f>
        <v>1901</v>
      </c>
      <c r="K470" s="175">
        <f t="shared" si="48"/>
        <v>0.98</v>
      </c>
      <c r="L470" s="175">
        <f t="shared" si="49"/>
        <v>0.98</v>
      </c>
      <c r="M470" s="175">
        <f t="shared" si="46"/>
        <v>0</v>
      </c>
      <c r="N470" s="132">
        <f t="shared" si="44"/>
        <v>-0.023</v>
      </c>
      <c r="O470" s="176" t="str">
        <f t="shared" si="45"/>
        <v>是</v>
      </c>
      <c r="P470" s="176" t="str">
        <f t="shared" si="47"/>
        <v>是</v>
      </c>
    </row>
    <row r="471" ht="18.95" customHeight="1" spans="1:16">
      <c r="A471" s="171" t="s">
        <v>135</v>
      </c>
      <c r="B471" s="465" t="s">
        <v>850</v>
      </c>
      <c r="C471" s="172"/>
      <c r="D471" s="173" t="s">
        <v>918</v>
      </c>
      <c r="E471" s="172"/>
      <c r="F471" s="49" t="s">
        <v>919</v>
      </c>
      <c r="G471" s="174">
        <f ca="1">SUMIF($C470:$C1692,$D471,$G470:$G1691)</f>
        <v>5363</v>
      </c>
      <c r="H471" s="36">
        <f ca="1">SUMIF($C470:$C1691,$D471,$H470:$H1690)</f>
        <v>11473</v>
      </c>
      <c r="I471" s="36">
        <f>IFERROR(VLOOKUP(F471,'数据-省本级调整数'!$A:$B,2,0),0)</f>
        <v>5723</v>
      </c>
      <c r="J471" s="36">
        <f>VLOOKUP(F471,'数据-省本级决算数'!$A:$B,2,0)</f>
        <v>5488</v>
      </c>
      <c r="K471" s="175">
        <f ca="1" t="shared" si="48"/>
        <v>1.02</v>
      </c>
      <c r="L471" s="175">
        <f ca="1" t="shared" si="49"/>
        <v>0.48</v>
      </c>
      <c r="M471" s="175">
        <f t="shared" si="46"/>
        <v>0.96</v>
      </c>
      <c r="N471" s="129">
        <f ca="1" t="shared" si="44"/>
        <v>0.023</v>
      </c>
      <c r="O471" s="176" t="str">
        <f ca="1" t="shared" si="45"/>
        <v>是</v>
      </c>
      <c r="P471" s="176" t="str">
        <f t="shared" si="47"/>
        <v>是</v>
      </c>
    </row>
    <row r="472" ht="18.95" customHeight="1" spans="1:16">
      <c r="A472" s="171" t="s">
        <v>135</v>
      </c>
      <c r="B472" s="172" t="s">
        <v>135</v>
      </c>
      <c r="C472" s="172" t="s">
        <v>918</v>
      </c>
      <c r="D472" s="173" t="s">
        <v>920</v>
      </c>
      <c r="E472" s="172" t="s">
        <v>147</v>
      </c>
      <c r="F472" s="49" t="s">
        <v>862</v>
      </c>
      <c r="G472" s="36">
        <v>1122</v>
      </c>
      <c r="H472" s="36">
        <f>IFERROR(VLOOKUP(D472,'数据-省本级预算数'!D:H,4,0),"0")</f>
        <v>1144</v>
      </c>
      <c r="I472" s="36"/>
      <c r="J472" s="36">
        <f>VLOOKUP(F472,'数据-省本级决算数'!$A:$B,2,0)</f>
        <v>0</v>
      </c>
      <c r="K472" s="175">
        <f t="shared" si="48"/>
        <v>0</v>
      </c>
      <c r="L472" s="175">
        <f t="shared" si="49"/>
        <v>0</v>
      </c>
      <c r="M472" s="175">
        <f t="shared" si="46"/>
        <v>0</v>
      </c>
      <c r="N472" s="132">
        <f t="shared" si="44"/>
        <v>-1</v>
      </c>
      <c r="O472" s="176" t="str">
        <f t="shared" si="45"/>
        <v>是</v>
      </c>
      <c r="P472" s="176" t="str">
        <f t="shared" si="47"/>
        <v>是</v>
      </c>
    </row>
    <row r="473" ht="18.95" customHeight="1" spans="1:16">
      <c r="A473" s="171" t="s">
        <v>135</v>
      </c>
      <c r="B473" s="172" t="s">
        <v>135</v>
      </c>
      <c r="C473" s="172" t="s">
        <v>918</v>
      </c>
      <c r="D473" s="173" t="s">
        <v>921</v>
      </c>
      <c r="E473" s="172" t="s">
        <v>147</v>
      </c>
      <c r="F473" s="49" t="s">
        <v>922</v>
      </c>
      <c r="G473" s="36">
        <v>3327</v>
      </c>
      <c r="H473" s="36">
        <f>IFERROR(VLOOKUP(D473,'数据-省本级预算数'!D:H,4,0),"0")</f>
        <v>9281</v>
      </c>
      <c r="I473" s="36"/>
      <c r="J473" s="36">
        <f>VLOOKUP(F473,'数据-省本级决算数'!$A:$B,2,0)</f>
        <v>3968</v>
      </c>
      <c r="K473" s="175">
        <f t="shared" si="48"/>
        <v>1.19</v>
      </c>
      <c r="L473" s="175">
        <f t="shared" si="49"/>
        <v>0.43</v>
      </c>
      <c r="M473" s="175">
        <f t="shared" si="46"/>
        <v>0</v>
      </c>
      <c r="N473" s="132">
        <f t="shared" si="44"/>
        <v>0.193</v>
      </c>
      <c r="O473" s="176" t="str">
        <f t="shared" si="45"/>
        <v>是</v>
      </c>
      <c r="P473" s="176" t="str">
        <f t="shared" si="47"/>
        <v>是</v>
      </c>
    </row>
    <row r="474" ht="18.95" customHeight="1" spans="1:16">
      <c r="A474" s="171" t="s">
        <v>135</v>
      </c>
      <c r="B474" s="172" t="s">
        <v>135</v>
      </c>
      <c r="C474" s="172" t="s">
        <v>918</v>
      </c>
      <c r="D474" s="173" t="s">
        <v>923</v>
      </c>
      <c r="E474" s="172" t="s">
        <v>147</v>
      </c>
      <c r="F474" s="49" t="s">
        <v>924</v>
      </c>
      <c r="G474" s="36">
        <v>0</v>
      </c>
      <c r="H474" s="36">
        <f>IFERROR(VLOOKUP(D474,'数据-省本级预算数'!D:H,4,0),"0")</f>
        <v>0</v>
      </c>
      <c r="I474" s="36"/>
      <c r="J474" s="36">
        <f>VLOOKUP(F474,'数据-省本级决算数'!$A:$B,2,0)</f>
        <v>0</v>
      </c>
      <c r="K474" s="175"/>
      <c r="L474" s="175"/>
      <c r="M474" s="175">
        <f t="shared" si="46"/>
        <v>0</v>
      </c>
      <c r="N474" s="132" t="str">
        <f t="shared" si="44"/>
        <v/>
      </c>
      <c r="O474" s="176" t="str">
        <f t="shared" si="45"/>
        <v>否</v>
      </c>
      <c r="P474" s="176" t="str">
        <f t="shared" si="47"/>
        <v>是</v>
      </c>
    </row>
    <row r="475" ht="18.95" customHeight="1" spans="1:16">
      <c r="A475" s="171" t="s">
        <v>135</v>
      </c>
      <c r="B475" s="172"/>
      <c r="C475" s="172" t="s">
        <v>918</v>
      </c>
      <c r="D475" s="173" t="s">
        <v>925</v>
      </c>
      <c r="E475" s="172" t="s">
        <v>147</v>
      </c>
      <c r="F475" s="49" t="s">
        <v>926</v>
      </c>
      <c r="G475" s="36">
        <v>100</v>
      </c>
      <c r="H475" s="36">
        <f>IFERROR(VLOOKUP(D475,'数据-省本级预算数'!D:H,4,0),"0")</f>
        <v>100</v>
      </c>
      <c r="I475" s="36"/>
      <c r="J475" s="36">
        <f>VLOOKUP(F475,'数据-省本级决算数'!$A:$B,2,0)</f>
        <v>100</v>
      </c>
      <c r="K475" s="175">
        <f t="shared" si="48"/>
        <v>1</v>
      </c>
      <c r="L475" s="175">
        <f t="shared" si="49"/>
        <v>1</v>
      </c>
      <c r="M475" s="175">
        <f t="shared" si="46"/>
        <v>0</v>
      </c>
      <c r="N475" s="132">
        <f t="shared" si="44"/>
        <v>0</v>
      </c>
      <c r="O475" s="176" t="str">
        <f t="shared" si="45"/>
        <v>是</v>
      </c>
      <c r="P475" s="176" t="str">
        <f t="shared" si="47"/>
        <v>是</v>
      </c>
    </row>
    <row r="476" ht="18.95" customHeight="1" spans="1:16">
      <c r="A476" s="171" t="s">
        <v>135</v>
      </c>
      <c r="B476" s="172" t="s">
        <v>135</v>
      </c>
      <c r="C476" s="172" t="s">
        <v>918</v>
      </c>
      <c r="D476" s="173" t="s">
        <v>927</v>
      </c>
      <c r="E476" s="172" t="s">
        <v>147</v>
      </c>
      <c r="F476" s="49" t="s">
        <v>928</v>
      </c>
      <c r="G476" s="36">
        <v>0</v>
      </c>
      <c r="H476" s="36">
        <f>IFERROR(VLOOKUP(D476,'数据-省本级预算数'!D:H,4,0),"0")</f>
        <v>948</v>
      </c>
      <c r="I476" s="36"/>
      <c r="J476" s="36">
        <f>VLOOKUP(F476,'数据-省本级决算数'!$A:$B,2,0)</f>
        <v>150</v>
      </c>
      <c r="K476" s="175"/>
      <c r="L476" s="175">
        <f t="shared" si="49"/>
        <v>0.16</v>
      </c>
      <c r="M476" s="175">
        <f t="shared" si="46"/>
        <v>0</v>
      </c>
      <c r="N476" s="132" t="str">
        <f t="shared" si="44"/>
        <v/>
      </c>
      <c r="O476" s="176" t="str">
        <f t="shared" si="45"/>
        <v>是</v>
      </c>
      <c r="P476" s="176" t="str">
        <f t="shared" si="47"/>
        <v>是</v>
      </c>
    </row>
    <row r="477" ht="18.95" customHeight="1" spans="1:16">
      <c r="A477" s="171" t="s">
        <v>135</v>
      </c>
      <c r="B477" s="172" t="s">
        <v>135</v>
      </c>
      <c r="C477" s="172" t="s">
        <v>918</v>
      </c>
      <c r="D477" s="173" t="s">
        <v>929</v>
      </c>
      <c r="E477" s="172" t="s">
        <v>147</v>
      </c>
      <c r="F477" s="49" t="s">
        <v>930</v>
      </c>
      <c r="G477" s="36">
        <v>814</v>
      </c>
      <c r="H477" s="36">
        <f>IFERROR(VLOOKUP(D477,'数据-省本级预算数'!D:H,4,0),"0")</f>
        <v>0</v>
      </c>
      <c r="I477" s="36"/>
      <c r="J477" s="36">
        <f>VLOOKUP(F477,'数据-省本级决算数'!$A:$B,2,0)</f>
        <v>0</v>
      </c>
      <c r="K477" s="175">
        <f t="shared" si="48"/>
        <v>0</v>
      </c>
      <c r="L477" s="175"/>
      <c r="M477" s="175">
        <f t="shared" si="46"/>
        <v>0</v>
      </c>
      <c r="N477" s="132">
        <f t="shared" si="44"/>
        <v>-1</v>
      </c>
      <c r="O477" s="176" t="str">
        <f t="shared" si="45"/>
        <v>是</v>
      </c>
      <c r="P477" s="176" t="str">
        <f t="shared" si="47"/>
        <v>是</v>
      </c>
    </row>
    <row r="478" ht="18.95" customHeight="1" spans="1:16">
      <c r="A478" s="171" t="s">
        <v>135</v>
      </c>
      <c r="B478" s="465" t="s">
        <v>850</v>
      </c>
      <c r="C478" s="172"/>
      <c r="D478" s="173" t="s">
        <v>931</v>
      </c>
      <c r="E478" s="172"/>
      <c r="F478" s="49" t="s">
        <v>932</v>
      </c>
      <c r="G478" s="174">
        <f ca="1">SUMIF($C477:$C1699,$D478,$G477:$G1698)</f>
        <v>1612</v>
      </c>
      <c r="H478" s="36">
        <f ca="1">SUMIF($C477:$C1698,$D478,$H477:$H1697)</f>
        <v>5990</v>
      </c>
      <c r="I478" s="36">
        <f>IFERROR(VLOOKUP(F478,'数据-省本级调整数'!$A:$B,2,0),0)</f>
        <v>2941</v>
      </c>
      <c r="J478" s="36">
        <f>VLOOKUP(F478,'数据-省本级决算数'!$A:$B,2,0)</f>
        <v>2664</v>
      </c>
      <c r="K478" s="175">
        <f ca="1" t="shared" si="48"/>
        <v>1.65</v>
      </c>
      <c r="L478" s="175">
        <f ca="1" t="shared" si="49"/>
        <v>0.44</v>
      </c>
      <c r="M478" s="175">
        <f t="shared" si="46"/>
        <v>0.91</v>
      </c>
      <c r="N478" s="129">
        <f ca="1" t="shared" si="44"/>
        <v>0.653</v>
      </c>
      <c r="O478" s="176" t="str">
        <f ca="1" t="shared" si="45"/>
        <v>是</v>
      </c>
      <c r="P478" s="176" t="str">
        <f t="shared" si="47"/>
        <v>是</v>
      </c>
    </row>
    <row r="479" ht="18.95" customHeight="1" spans="1:16">
      <c r="A479" s="171" t="s">
        <v>135</v>
      </c>
      <c r="B479" s="172"/>
      <c r="C479" s="465" t="s">
        <v>931</v>
      </c>
      <c r="D479" s="173" t="s">
        <v>933</v>
      </c>
      <c r="E479" s="172" t="s">
        <v>147</v>
      </c>
      <c r="F479" s="49" t="s">
        <v>934</v>
      </c>
      <c r="G479" s="36">
        <v>201</v>
      </c>
      <c r="H479" s="36">
        <f>IFERROR(VLOOKUP(D479,'数据-省本级预算数'!D:H,4,0),"0")</f>
        <v>5000</v>
      </c>
      <c r="I479" s="36"/>
      <c r="J479" s="36">
        <f>VLOOKUP(F479,'数据-省本级决算数'!$A:$B,2,0)</f>
        <v>1849</v>
      </c>
      <c r="K479" s="175">
        <f t="shared" si="48"/>
        <v>9.2</v>
      </c>
      <c r="L479" s="175">
        <f t="shared" si="49"/>
        <v>0.37</v>
      </c>
      <c r="M479" s="175">
        <f t="shared" si="46"/>
        <v>0</v>
      </c>
      <c r="N479" s="132">
        <f t="shared" si="44"/>
        <v>8.199</v>
      </c>
      <c r="O479" s="176" t="str">
        <f t="shared" si="45"/>
        <v>是</v>
      </c>
      <c r="P479" s="176" t="str">
        <f t="shared" si="47"/>
        <v>是</v>
      </c>
    </row>
    <row r="480" ht="18.95" customHeight="1" spans="1:16">
      <c r="A480" s="171" t="s">
        <v>135</v>
      </c>
      <c r="B480" s="172"/>
      <c r="C480" s="465" t="s">
        <v>931</v>
      </c>
      <c r="D480" s="173" t="s">
        <v>935</v>
      </c>
      <c r="E480" s="172" t="s">
        <v>147</v>
      </c>
      <c r="F480" s="49" t="s">
        <v>936</v>
      </c>
      <c r="G480" s="36">
        <v>0</v>
      </c>
      <c r="H480" s="36">
        <f>IFERROR(VLOOKUP(D480,'数据-省本级预算数'!D:H,4,0),"0")</f>
        <v>0</v>
      </c>
      <c r="I480" s="36"/>
      <c r="J480" s="36">
        <f>VLOOKUP(F480,'数据-省本级决算数'!$A:$B,2,0)</f>
        <v>0</v>
      </c>
      <c r="K480" s="175"/>
      <c r="L480" s="175"/>
      <c r="M480" s="175">
        <f t="shared" si="46"/>
        <v>0</v>
      </c>
      <c r="N480" s="132" t="str">
        <f t="shared" si="44"/>
        <v/>
      </c>
      <c r="O480" s="176" t="str">
        <f t="shared" si="45"/>
        <v>否</v>
      </c>
      <c r="P480" s="176" t="str">
        <f t="shared" si="47"/>
        <v>是</v>
      </c>
    </row>
    <row r="481" ht="18.95" customHeight="1" spans="1:16">
      <c r="A481" s="171" t="s">
        <v>135</v>
      </c>
      <c r="B481" s="172" t="s">
        <v>135</v>
      </c>
      <c r="C481" s="465" t="s">
        <v>931</v>
      </c>
      <c r="D481" s="173" t="s">
        <v>937</v>
      </c>
      <c r="E481" s="172" t="s">
        <v>147</v>
      </c>
      <c r="F481" s="49" t="s">
        <v>938</v>
      </c>
      <c r="G481" s="36">
        <v>1411</v>
      </c>
      <c r="H481" s="36">
        <f>IFERROR(VLOOKUP(D481,'数据-省本级预算数'!D:H,4,0),"0")</f>
        <v>990</v>
      </c>
      <c r="I481" s="36"/>
      <c r="J481" s="36">
        <f>VLOOKUP(F481,'数据-省本级决算数'!$A:$B,2,0)</f>
        <v>815</v>
      </c>
      <c r="K481" s="175">
        <f t="shared" si="48"/>
        <v>0.58</v>
      </c>
      <c r="L481" s="175">
        <f t="shared" si="49"/>
        <v>0.82</v>
      </c>
      <c r="M481" s="175">
        <f t="shared" si="46"/>
        <v>0</v>
      </c>
      <c r="N481" s="132">
        <f t="shared" si="44"/>
        <v>-0.422</v>
      </c>
      <c r="O481" s="176" t="str">
        <f t="shared" si="45"/>
        <v>是</v>
      </c>
      <c r="P481" s="176" t="str">
        <f t="shared" si="47"/>
        <v>是</v>
      </c>
    </row>
    <row r="482" ht="18.95" customHeight="1" spans="1:16">
      <c r="A482" s="171" t="s">
        <v>135</v>
      </c>
      <c r="B482" s="465" t="s">
        <v>850</v>
      </c>
      <c r="C482" s="172"/>
      <c r="D482" s="173" t="s">
        <v>939</v>
      </c>
      <c r="E482" s="172" t="s">
        <v>147</v>
      </c>
      <c r="F482" s="49" t="s">
        <v>940</v>
      </c>
      <c r="G482" s="174">
        <v>1370</v>
      </c>
      <c r="H482" s="36">
        <f>IFERROR(VLOOKUP(D482,'数据-省本级预算数'!D:H,4,0),"0")</f>
        <v>8900</v>
      </c>
      <c r="I482" s="36">
        <f>IFERROR(VLOOKUP(F482,'数据-省本级调整数'!$A:$B,2,0),0)</f>
        <v>1932</v>
      </c>
      <c r="J482" s="36">
        <f>VLOOKUP(F482,'数据-省本级决算数'!$A:$B,2,0)</f>
        <v>1653</v>
      </c>
      <c r="K482" s="175">
        <f t="shared" si="48"/>
        <v>1.21</v>
      </c>
      <c r="L482" s="175">
        <f t="shared" si="49"/>
        <v>0.19</v>
      </c>
      <c r="M482" s="175">
        <f t="shared" si="46"/>
        <v>0.86</v>
      </c>
      <c r="N482" s="129">
        <f t="shared" si="44"/>
        <v>0.207</v>
      </c>
      <c r="O482" s="176" t="str">
        <f t="shared" si="45"/>
        <v>是</v>
      </c>
      <c r="P482" s="176" t="str">
        <f t="shared" si="47"/>
        <v>是</v>
      </c>
    </row>
    <row r="483" ht="18.95" customHeight="1" spans="1:16">
      <c r="A483" s="171" t="s">
        <v>135</v>
      </c>
      <c r="B483" s="465" t="s">
        <v>850</v>
      </c>
      <c r="C483" s="172"/>
      <c r="D483" s="173" t="s">
        <v>941</v>
      </c>
      <c r="E483" s="172"/>
      <c r="F483" s="49" t="s">
        <v>942</v>
      </c>
      <c r="G483" s="174">
        <f ca="1">SUMIF($C482:$C1704,$D483,$G482:$G1703)</f>
        <v>35865</v>
      </c>
      <c r="H483" s="36">
        <f ca="1">SUMIF($C482:$C1703,$D483,$H482:$H1702)</f>
        <v>30585</v>
      </c>
      <c r="I483" s="36">
        <f>IFERROR(VLOOKUP(F483,'数据-省本级调整数'!$A:$B,2,0),0)</f>
        <v>75101</v>
      </c>
      <c r="J483" s="36">
        <f>VLOOKUP(F483,'数据-省本级决算数'!$A:$B,2,0)</f>
        <v>74436</v>
      </c>
      <c r="K483" s="175">
        <f ca="1" t="shared" si="48"/>
        <v>2.08</v>
      </c>
      <c r="L483" s="175">
        <f ca="1" t="shared" si="49"/>
        <v>2.43</v>
      </c>
      <c r="M483" s="175">
        <f t="shared" si="46"/>
        <v>0.99</v>
      </c>
      <c r="N483" s="129">
        <f ca="1" t="shared" si="44"/>
        <v>1.075</v>
      </c>
      <c r="O483" s="176" t="str">
        <f ca="1" t="shared" si="45"/>
        <v>是</v>
      </c>
      <c r="P483" s="176" t="str">
        <f t="shared" si="47"/>
        <v>是</v>
      </c>
    </row>
    <row r="484" ht="18.95" customHeight="1" spans="1:16">
      <c r="A484" s="171" t="s">
        <v>135</v>
      </c>
      <c r="B484" s="172" t="s">
        <v>135</v>
      </c>
      <c r="C484" s="172" t="s">
        <v>941</v>
      </c>
      <c r="D484" s="173" t="s">
        <v>943</v>
      </c>
      <c r="E484" s="172" t="s">
        <v>147</v>
      </c>
      <c r="F484" s="49" t="s">
        <v>944</v>
      </c>
      <c r="G484" s="36">
        <v>2339</v>
      </c>
      <c r="H484" s="36">
        <f>IFERROR(VLOOKUP(D484,'数据-省本级预算数'!D:H,4,0),"0")</f>
        <v>1680</v>
      </c>
      <c r="I484" s="36"/>
      <c r="J484" s="36">
        <f>VLOOKUP(F484,'数据-省本级决算数'!$A:$B,2,0)</f>
        <v>1771</v>
      </c>
      <c r="K484" s="175">
        <f t="shared" si="48"/>
        <v>0.76</v>
      </c>
      <c r="L484" s="175">
        <f t="shared" si="49"/>
        <v>1.05</v>
      </c>
      <c r="M484" s="175">
        <f t="shared" si="46"/>
        <v>0</v>
      </c>
      <c r="N484" s="132">
        <f t="shared" si="44"/>
        <v>-0.243</v>
      </c>
      <c r="O484" s="176" t="str">
        <f t="shared" si="45"/>
        <v>是</v>
      </c>
      <c r="P484" s="176" t="str">
        <f t="shared" si="47"/>
        <v>是</v>
      </c>
    </row>
    <row r="485" ht="18.95" customHeight="1" spans="1:16">
      <c r="A485" s="171"/>
      <c r="B485" s="172" t="s">
        <v>135</v>
      </c>
      <c r="C485" s="172" t="s">
        <v>941</v>
      </c>
      <c r="D485" s="173" t="s">
        <v>945</v>
      </c>
      <c r="E485" s="172" t="s">
        <v>147</v>
      </c>
      <c r="F485" s="49" t="s">
        <v>946</v>
      </c>
      <c r="G485" s="36">
        <v>0</v>
      </c>
      <c r="H485" s="36">
        <f>IFERROR(VLOOKUP(D485,'数据-省本级预算数'!D:H,4,0),"0")</f>
        <v>0</v>
      </c>
      <c r="I485" s="36"/>
      <c r="J485" s="36">
        <f>VLOOKUP(F485,'数据-省本级决算数'!$A:$B,2,0)</f>
        <v>0</v>
      </c>
      <c r="K485" s="175"/>
      <c r="L485" s="175"/>
      <c r="M485" s="175">
        <f t="shared" si="46"/>
        <v>0</v>
      </c>
      <c r="N485" s="132" t="str">
        <f t="shared" si="44"/>
        <v/>
      </c>
      <c r="O485" s="176" t="str">
        <f t="shared" si="45"/>
        <v>否</v>
      </c>
      <c r="P485" s="176" t="str">
        <f t="shared" si="47"/>
        <v>是</v>
      </c>
    </row>
    <row r="486" ht="18.95" customHeight="1" spans="1:16">
      <c r="A486" s="171" t="s">
        <v>135</v>
      </c>
      <c r="B486" s="172"/>
      <c r="C486" s="172" t="s">
        <v>941</v>
      </c>
      <c r="D486" s="173" t="s">
        <v>947</v>
      </c>
      <c r="E486" s="172" t="s">
        <v>147</v>
      </c>
      <c r="F486" s="49" t="s">
        <v>948</v>
      </c>
      <c r="G486" s="36">
        <v>1200</v>
      </c>
      <c r="H486" s="36">
        <f>IFERROR(VLOOKUP(D486,'数据-省本级预算数'!D:H,4,0),"0")</f>
        <v>9309</v>
      </c>
      <c r="I486" s="36"/>
      <c r="J486" s="36">
        <f>VLOOKUP(F486,'数据-省本级决算数'!$A:$B,2,0)</f>
        <v>9143</v>
      </c>
      <c r="K486" s="175">
        <f t="shared" si="48"/>
        <v>7.62</v>
      </c>
      <c r="L486" s="175">
        <f t="shared" si="49"/>
        <v>0.98</v>
      </c>
      <c r="M486" s="175">
        <f t="shared" si="46"/>
        <v>0</v>
      </c>
      <c r="N486" s="132">
        <f t="shared" si="44"/>
        <v>6.619</v>
      </c>
      <c r="O486" s="176" t="str">
        <f t="shared" si="45"/>
        <v>是</v>
      </c>
      <c r="P486" s="176" t="str">
        <f t="shared" si="47"/>
        <v>是</v>
      </c>
    </row>
    <row r="487" ht="18.95" customHeight="1" spans="1:16">
      <c r="A487" s="171" t="s">
        <v>135</v>
      </c>
      <c r="B487" s="172" t="s">
        <v>135</v>
      </c>
      <c r="C487" s="172" t="s">
        <v>941</v>
      </c>
      <c r="D487" s="173" t="s">
        <v>949</v>
      </c>
      <c r="E487" s="172" t="s">
        <v>147</v>
      </c>
      <c r="F487" s="49" t="s">
        <v>950</v>
      </c>
      <c r="G487" s="36">
        <v>32326</v>
      </c>
      <c r="H487" s="36">
        <f>IFERROR(VLOOKUP(D487,'数据-省本级预算数'!D:H,4,0),"0")</f>
        <v>19596</v>
      </c>
      <c r="I487" s="36"/>
      <c r="J487" s="36">
        <f>VLOOKUP(F487,'数据-省本级决算数'!$A:$B,2,0)</f>
        <v>63522</v>
      </c>
      <c r="K487" s="175">
        <f t="shared" si="48"/>
        <v>1.97</v>
      </c>
      <c r="L487" s="175">
        <f t="shared" si="49"/>
        <v>3.24</v>
      </c>
      <c r="M487" s="175">
        <f t="shared" si="46"/>
        <v>0</v>
      </c>
      <c r="N487" s="132">
        <f t="shared" si="44"/>
        <v>0.965</v>
      </c>
      <c r="O487" s="176" t="str">
        <f t="shared" si="45"/>
        <v>是</v>
      </c>
      <c r="P487" s="176" t="str">
        <f t="shared" si="47"/>
        <v>是</v>
      </c>
    </row>
    <row r="488" ht="18.95" customHeight="1" spans="1:16">
      <c r="A488" s="171" t="s">
        <v>134</v>
      </c>
      <c r="B488" s="172" t="s">
        <v>135</v>
      </c>
      <c r="C488" s="172"/>
      <c r="D488" s="173" t="s">
        <v>951</v>
      </c>
      <c r="E488" s="172"/>
      <c r="F488" s="50" t="s">
        <v>952</v>
      </c>
      <c r="G488" s="174">
        <f ca="1">SUMIF($B489:$B$1300,$D488,$G489:$G$1300)</f>
        <v>104498</v>
      </c>
      <c r="H488" s="174">
        <f ca="1">SUMIF($B489:$B$1300,$D488,$H489:$H$1300)</f>
        <v>154031</v>
      </c>
      <c r="I488" s="174">
        <f>SUMIF($B489:$B$1300,$D488,$I489:$I$1300)</f>
        <v>168394</v>
      </c>
      <c r="J488" s="36">
        <f>VLOOKUP(F488,'数据-省本级决算数'!$A:$B,2,0)</f>
        <v>89185</v>
      </c>
      <c r="K488" s="175">
        <f ca="1" t="shared" si="48"/>
        <v>0.85</v>
      </c>
      <c r="L488" s="175">
        <f ca="1" t="shared" si="49"/>
        <v>0.58</v>
      </c>
      <c r="M488" s="175">
        <f t="shared" si="46"/>
        <v>0.53</v>
      </c>
      <c r="N488" s="129">
        <f ca="1" t="shared" si="44"/>
        <v>-0.147</v>
      </c>
      <c r="O488" s="176" t="str">
        <f ca="1" t="shared" si="45"/>
        <v>是</v>
      </c>
      <c r="P488" s="176" t="str">
        <f t="shared" si="47"/>
        <v>是</v>
      </c>
    </row>
    <row r="489" ht="18.95" customHeight="1" spans="1:16">
      <c r="A489" s="171" t="s">
        <v>135</v>
      </c>
      <c r="B489" s="465" t="s">
        <v>951</v>
      </c>
      <c r="C489" s="172"/>
      <c r="D489" s="173" t="s">
        <v>953</v>
      </c>
      <c r="E489" s="172"/>
      <c r="F489" s="49" t="s">
        <v>954</v>
      </c>
      <c r="G489" s="174">
        <f ca="1">SUMIF($C488:$C1710,$D489,$G488:$G1709)</f>
        <v>30982</v>
      </c>
      <c r="H489" s="36">
        <f ca="1">SUMIF($C488:$C1709,$D489,$H488:$H1708)</f>
        <v>55329</v>
      </c>
      <c r="I489" s="36">
        <f>IFERROR(VLOOKUP(F489,'数据-省本级调整数'!$A:$B,2,0),0)</f>
        <v>33413</v>
      </c>
      <c r="J489" s="36">
        <f>VLOOKUP(F489,'数据-省本级决算数'!$A:$B,2,0)</f>
        <v>29213</v>
      </c>
      <c r="K489" s="175">
        <f ca="1" t="shared" si="48"/>
        <v>0.94</v>
      </c>
      <c r="L489" s="175">
        <f ca="1" t="shared" si="49"/>
        <v>0.53</v>
      </c>
      <c r="M489" s="175">
        <f t="shared" si="46"/>
        <v>0.87</v>
      </c>
      <c r="N489" s="129">
        <f ca="1" t="shared" si="44"/>
        <v>-0.057</v>
      </c>
      <c r="O489" s="176" t="str">
        <f ca="1" t="shared" si="45"/>
        <v>是</v>
      </c>
      <c r="P489" s="176" t="str">
        <f t="shared" si="47"/>
        <v>是</v>
      </c>
    </row>
    <row r="490" ht="18.95" customHeight="1" spans="1:16">
      <c r="A490" s="171" t="s">
        <v>135</v>
      </c>
      <c r="B490" s="172" t="s">
        <v>135</v>
      </c>
      <c r="C490" s="172" t="s">
        <v>953</v>
      </c>
      <c r="D490" s="173" t="s">
        <v>955</v>
      </c>
      <c r="E490" s="172" t="s">
        <v>147</v>
      </c>
      <c r="F490" s="49" t="s">
        <v>141</v>
      </c>
      <c r="G490" s="36">
        <v>1150</v>
      </c>
      <c r="H490" s="36">
        <f>IFERROR(VLOOKUP(D490,'数据-省本级预算数'!D:H,4,0),"0")</f>
        <v>1266</v>
      </c>
      <c r="I490" s="36"/>
      <c r="J490" s="36">
        <f>VLOOKUP(F490,'数据-省本级决算数'!$A:$B,2,0)</f>
        <v>4776</v>
      </c>
      <c r="K490" s="175">
        <f t="shared" si="48"/>
        <v>4.15</v>
      </c>
      <c r="L490" s="175">
        <f t="shared" si="49"/>
        <v>3.77</v>
      </c>
      <c r="M490" s="175">
        <f t="shared" si="46"/>
        <v>0</v>
      </c>
      <c r="N490" s="132">
        <f t="shared" si="44"/>
        <v>3.153</v>
      </c>
      <c r="O490" s="176" t="str">
        <f t="shared" si="45"/>
        <v>是</v>
      </c>
      <c r="P490" s="176" t="str">
        <f t="shared" si="47"/>
        <v>是</v>
      </c>
    </row>
    <row r="491" ht="18.95" customHeight="1" spans="1:16">
      <c r="A491" s="171" t="s">
        <v>135</v>
      </c>
      <c r="B491" s="172" t="s">
        <v>135</v>
      </c>
      <c r="C491" s="172" t="s">
        <v>953</v>
      </c>
      <c r="D491" s="173" t="s">
        <v>956</v>
      </c>
      <c r="E491" s="172" t="s">
        <v>147</v>
      </c>
      <c r="F491" s="49" t="s">
        <v>143</v>
      </c>
      <c r="G491" s="36">
        <v>0</v>
      </c>
      <c r="H491" s="36">
        <f>IFERROR(VLOOKUP(D491,'数据-省本级预算数'!D:H,4,0),"0")</f>
        <v>180</v>
      </c>
      <c r="I491" s="36"/>
      <c r="J491" s="36">
        <f>VLOOKUP(F491,'数据-省本级决算数'!$A:$B,2,0)</f>
        <v>590</v>
      </c>
      <c r="K491" s="175"/>
      <c r="L491" s="175">
        <f t="shared" si="49"/>
        <v>3.28</v>
      </c>
      <c r="M491" s="175">
        <f t="shared" si="46"/>
        <v>0</v>
      </c>
      <c r="N491" s="132" t="str">
        <f t="shared" si="44"/>
        <v/>
      </c>
      <c r="O491" s="176" t="str">
        <f t="shared" si="45"/>
        <v>是</v>
      </c>
      <c r="P491" s="176" t="str">
        <f t="shared" si="47"/>
        <v>是</v>
      </c>
    </row>
    <row r="492" ht="18.95" customHeight="1" spans="1:16">
      <c r="A492" s="171" t="s">
        <v>135</v>
      </c>
      <c r="B492" s="172" t="s">
        <v>135</v>
      </c>
      <c r="C492" s="172" t="s">
        <v>953</v>
      </c>
      <c r="D492" s="173" t="s">
        <v>957</v>
      </c>
      <c r="E492" s="172" t="s">
        <v>147</v>
      </c>
      <c r="F492" s="49" t="s">
        <v>145</v>
      </c>
      <c r="G492" s="36">
        <v>112</v>
      </c>
      <c r="H492" s="36">
        <f>IFERROR(VLOOKUP(D492,'数据-省本级预算数'!D:H,4,0),"0")</f>
        <v>157</v>
      </c>
      <c r="I492" s="36"/>
      <c r="J492" s="36">
        <f>VLOOKUP(F492,'数据-省本级决算数'!$A:$B,2,0)</f>
        <v>713</v>
      </c>
      <c r="K492" s="175">
        <f t="shared" si="48"/>
        <v>6.37</v>
      </c>
      <c r="L492" s="175">
        <f t="shared" si="49"/>
        <v>4.54</v>
      </c>
      <c r="M492" s="175">
        <f t="shared" si="46"/>
        <v>0</v>
      </c>
      <c r="N492" s="132">
        <f t="shared" si="44"/>
        <v>5.366</v>
      </c>
      <c r="O492" s="176" t="str">
        <f t="shared" si="45"/>
        <v>是</v>
      </c>
      <c r="P492" s="176" t="str">
        <f t="shared" si="47"/>
        <v>是</v>
      </c>
    </row>
    <row r="493" ht="18.95" customHeight="1" spans="1:16">
      <c r="A493" s="171" t="s">
        <v>135</v>
      </c>
      <c r="B493" s="172" t="s">
        <v>135</v>
      </c>
      <c r="C493" s="172" t="s">
        <v>953</v>
      </c>
      <c r="D493" s="173" t="s">
        <v>958</v>
      </c>
      <c r="E493" s="172" t="s">
        <v>147</v>
      </c>
      <c r="F493" s="49" t="s">
        <v>959</v>
      </c>
      <c r="G493" s="36">
        <v>2373</v>
      </c>
      <c r="H493" s="36">
        <f>IFERROR(VLOOKUP(D493,'数据-省本级预算数'!D:H,4,0),"0")</f>
        <v>2309</v>
      </c>
      <c r="I493" s="36"/>
      <c r="J493" s="36">
        <f>VLOOKUP(F493,'数据-省本级决算数'!$A:$B,2,0)</f>
        <v>2782</v>
      </c>
      <c r="K493" s="175">
        <f t="shared" si="48"/>
        <v>1.17</v>
      </c>
      <c r="L493" s="175">
        <f t="shared" si="49"/>
        <v>1.2</v>
      </c>
      <c r="M493" s="175">
        <f t="shared" si="46"/>
        <v>0</v>
      </c>
      <c r="N493" s="132">
        <f t="shared" si="44"/>
        <v>0.172</v>
      </c>
      <c r="O493" s="176" t="str">
        <f t="shared" si="45"/>
        <v>是</v>
      </c>
      <c r="P493" s="176" t="str">
        <f t="shared" si="47"/>
        <v>是</v>
      </c>
    </row>
    <row r="494" ht="18.95" customHeight="1" spans="1:16">
      <c r="A494" s="171" t="s">
        <v>135</v>
      </c>
      <c r="B494" s="172" t="s">
        <v>135</v>
      </c>
      <c r="C494" s="172" t="s">
        <v>953</v>
      </c>
      <c r="D494" s="173" t="s">
        <v>960</v>
      </c>
      <c r="E494" s="172" t="s">
        <v>147</v>
      </c>
      <c r="F494" s="49" t="s">
        <v>961</v>
      </c>
      <c r="G494" s="36">
        <v>100</v>
      </c>
      <c r="H494" s="36">
        <f>IFERROR(VLOOKUP(D494,'数据-省本级预算数'!D:H,4,0),"0")</f>
        <v>690</v>
      </c>
      <c r="I494" s="36"/>
      <c r="J494" s="36">
        <f>VLOOKUP(F494,'数据-省本级决算数'!$A:$B,2,0)</f>
        <v>290</v>
      </c>
      <c r="K494" s="175">
        <f t="shared" si="48"/>
        <v>2.9</v>
      </c>
      <c r="L494" s="175">
        <f t="shared" si="49"/>
        <v>0.42</v>
      </c>
      <c r="M494" s="175">
        <f t="shared" si="46"/>
        <v>0</v>
      </c>
      <c r="N494" s="132">
        <f t="shared" si="44"/>
        <v>1.9</v>
      </c>
      <c r="O494" s="176" t="str">
        <f t="shared" si="45"/>
        <v>是</v>
      </c>
      <c r="P494" s="176" t="str">
        <f t="shared" si="47"/>
        <v>是</v>
      </c>
    </row>
    <row r="495" ht="18.95" customHeight="1" spans="1:16">
      <c r="A495" s="171" t="s">
        <v>135</v>
      </c>
      <c r="B495" s="172" t="s">
        <v>135</v>
      </c>
      <c r="C495" s="172" t="s">
        <v>953</v>
      </c>
      <c r="D495" s="173" t="s">
        <v>962</v>
      </c>
      <c r="E495" s="172" t="s">
        <v>147</v>
      </c>
      <c r="F495" s="49" t="s">
        <v>963</v>
      </c>
      <c r="G495" s="36">
        <v>0</v>
      </c>
      <c r="H495" s="36">
        <f>IFERROR(VLOOKUP(D495,'数据-省本级预算数'!D:H,4,0),"0")</f>
        <v>0</v>
      </c>
      <c r="I495" s="36"/>
      <c r="J495" s="36">
        <f>VLOOKUP(F495,'数据-省本级决算数'!$A:$B,2,0)</f>
        <v>0</v>
      </c>
      <c r="K495" s="175"/>
      <c r="L495" s="175"/>
      <c r="M495" s="175">
        <f t="shared" si="46"/>
        <v>0</v>
      </c>
      <c r="N495" s="132" t="str">
        <f t="shared" si="44"/>
        <v/>
      </c>
      <c r="O495" s="176" t="str">
        <f t="shared" si="45"/>
        <v>否</v>
      </c>
      <c r="P495" s="176" t="str">
        <f t="shared" si="47"/>
        <v>是</v>
      </c>
    </row>
    <row r="496" ht="18.95" customHeight="1" spans="1:16">
      <c r="A496" s="171" t="s">
        <v>135</v>
      </c>
      <c r="B496" s="172" t="s">
        <v>135</v>
      </c>
      <c r="C496" s="172" t="s">
        <v>953</v>
      </c>
      <c r="D496" s="173" t="s">
        <v>964</v>
      </c>
      <c r="E496" s="172" t="s">
        <v>147</v>
      </c>
      <c r="F496" s="49" t="s">
        <v>965</v>
      </c>
      <c r="G496" s="36">
        <v>7025</v>
      </c>
      <c r="H496" s="36">
        <f>IFERROR(VLOOKUP(D496,'数据-省本级预算数'!D:H,4,0),"0")</f>
        <v>6580</v>
      </c>
      <c r="I496" s="36"/>
      <c r="J496" s="36">
        <f>VLOOKUP(F496,'数据-省本级决算数'!$A:$B,2,0)</f>
        <v>6707</v>
      </c>
      <c r="K496" s="175">
        <f t="shared" si="48"/>
        <v>0.95</v>
      </c>
      <c r="L496" s="175">
        <f t="shared" si="49"/>
        <v>1.02</v>
      </c>
      <c r="M496" s="175">
        <f t="shared" si="46"/>
        <v>0</v>
      </c>
      <c r="N496" s="132">
        <f t="shared" si="44"/>
        <v>-0.045</v>
      </c>
      <c r="O496" s="176" t="str">
        <f t="shared" si="45"/>
        <v>是</v>
      </c>
      <c r="P496" s="176" t="str">
        <f t="shared" si="47"/>
        <v>是</v>
      </c>
    </row>
    <row r="497" ht="18.95" customHeight="1" spans="1:16">
      <c r="A497" s="171" t="s">
        <v>135</v>
      </c>
      <c r="B497" s="172" t="s">
        <v>135</v>
      </c>
      <c r="C497" s="172" t="s">
        <v>953</v>
      </c>
      <c r="D497" s="173" t="s">
        <v>966</v>
      </c>
      <c r="E497" s="172" t="s">
        <v>147</v>
      </c>
      <c r="F497" s="49" t="s">
        <v>967</v>
      </c>
      <c r="G497" s="36">
        <v>2872</v>
      </c>
      <c r="H497" s="36">
        <f>IFERROR(VLOOKUP(D497,'数据-省本级预算数'!D:H,4,0),"0")</f>
        <v>1150</v>
      </c>
      <c r="I497" s="36"/>
      <c r="J497" s="36">
        <f>VLOOKUP(F497,'数据-省本级决算数'!$A:$B,2,0)</f>
        <v>1167</v>
      </c>
      <c r="K497" s="175">
        <f t="shared" si="48"/>
        <v>0.41</v>
      </c>
      <c r="L497" s="175">
        <f t="shared" si="49"/>
        <v>1.01</v>
      </c>
      <c r="M497" s="175">
        <f t="shared" si="46"/>
        <v>0</v>
      </c>
      <c r="N497" s="132">
        <f t="shared" si="44"/>
        <v>-0.594</v>
      </c>
      <c r="O497" s="176" t="str">
        <f t="shared" si="45"/>
        <v>是</v>
      </c>
      <c r="P497" s="176" t="str">
        <f t="shared" si="47"/>
        <v>是</v>
      </c>
    </row>
    <row r="498" ht="18.95" customHeight="1" spans="1:16">
      <c r="A498" s="171" t="s">
        <v>135</v>
      </c>
      <c r="B498" s="172" t="s">
        <v>135</v>
      </c>
      <c r="C498" s="172" t="s">
        <v>953</v>
      </c>
      <c r="D498" s="173" t="s">
        <v>968</v>
      </c>
      <c r="E498" s="172" t="s">
        <v>147</v>
      </c>
      <c r="F498" s="49" t="s">
        <v>969</v>
      </c>
      <c r="G498" s="36">
        <v>2665</v>
      </c>
      <c r="H498" s="36">
        <f>IFERROR(VLOOKUP(D498,'数据-省本级预算数'!D:H,4,0),"0")</f>
        <v>16607</v>
      </c>
      <c r="I498" s="36"/>
      <c r="J498" s="36">
        <f>VLOOKUP(F498,'数据-省本级决算数'!$A:$B,2,0)</f>
        <v>2029</v>
      </c>
      <c r="K498" s="175">
        <f t="shared" si="48"/>
        <v>0.76</v>
      </c>
      <c r="L498" s="175">
        <f t="shared" si="49"/>
        <v>0.12</v>
      </c>
      <c r="M498" s="175">
        <f t="shared" si="46"/>
        <v>0</v>
      </c>
      <c r="N498" s="132">
        <f t="shared" si="44"/>
        <v>-0.239</v>
      </c>
      <c r="O498" s="176" t="str">
        <f t="shared" si="45"/>
        <v>是</v>
      </c>
      <c r="P498" s="176" t="str">
        <f t="shared" si="47"/>
        <v>是</v>
      </c>
    </row>
    <row r="499" ht="18.95" customHeight="1" spans="1:16">
      <c r="A499" s="171" t="s">
        <v>135</v>
      </c>
      <c r="B499" s="172" t="s">
        <v>135</v>
      </c>
      <c r="C499" s="172" t="s">
        <v>953</v>
      </c>
      <c r="D499" s="173" t="s">
        <v>970</v>
      </c>
      <c r="E499" s="172" t="s">
        <v>147</v>
      </c>
      <c r="F499" s="49" t="s">
        <v>971</v>
      </c>
      <c r="G499" s="36">
        <v>383</v>
      </c>
      <c r="H499" s="36">
        <f>IFERROR(VLOOKUP(D499,'数据-省本级预算数'!D:H,4,0),"0")</f>
        <v>300</v>
      </c>
      <c r="I499" s="36"/>
      <c r="J499" s="36">
        <f>VLOOKUP(F499,'数据-省本级决算数'!$A:$B,2,0)</f>
        <v>300</v>
      </c>
      <c r="K499" s="175">
        <f t="shared" si="48"/>
        <v>0.78</v>
      </c>
      <c r="L499" s="175">
        <f t="shared" si="49"/>
        <v>1</v>
      </c>
      <c r="M499" s="175">
        <f t="shared" si="46"/>
        <v>0</v>
      </c>
      <c r="N499" s="132">
        <f t="shared" si="44"/>
        <v>-0.217</v>
      </c>
      <c r="O499" s="176" t="str">
        <f t="shared" si="45"/>
        <v>是</v>
      </c>
      <c r="P499" s="176" t="str">
        <f t="shared" si="47"/>
        <v>是</v>
      </c>
    </row>
    <row r="500" ht="18.95" customHeight="1" spans="1:16">
      <c r="A500" s="171" t="s">
        <v>135</v>
      </c>
      <c r="B500" s="172"/>
      <c r="C500" s="172" t="s">
        <v>953</v>
      </c>
      <c r="D500" s="173" t="s">
        <v>972</v>
      </c>
      <c r="E500" s="172" t="s">
        <v>147</v>
      </c>
      <c r="F500" s="49" t="s">
        <v>973</v>
      </c>
      <c r="G500" s="36">
        <v>10876</v>
      </c>
      <c r="H500" s="36">
        <f>IFERROR(VLOOKUP(D500,'数据-省本级预算数'!D:H,4,0),"0")</f>
        <v>7397</v>
      </c>
      <c r="I500" s="36"/>
      <c r="J500" s="36">
        <f>VLOOKUP(F500,'数据-省本级决算数'!$A:$B,2,0)</f>
        <v>3799</v>
      </c>
      <c r="K500" s="175">
        <f t="shared" si="48"/>
        <v>0.35</v>
      </c>
      <c r="L500" s="175">
        <f t="shared" si="49"/>
        <v>0.51</v>
      </c>
      <c r="M500" s="175">
        <f t="shared" si="46"/>
        <v>0</v>
      </c>
      <c r="N500" s="132">
        <f t="shared" si="44"/>
        <v>-0.651</v>
      </c>
      <c r="O500" s="176" t="str">
        <f t="shared" si="45"/>
        <v>是</v>
      </c>
      <c r="P500" s="176" t="str">
        <f t="shared" si="47"/>
        <v>是</v>
      </c>
    </row>
    <row r="501" ht="18.95" customHeight="1" spans="1:16">
      <c r="A501" s="171" t="s">
        <v>135</v>
      </c>
      <c r="B501" s="172" t="s">
        <v>135</v>
      </c>
      <c r="C501" s="172" t="s">
        <v>953</v>
      </c>
      <c r="D501" s="173" t="s">
        <v>974</v>
      </c>
      <c r="E501" s="172" t="s">
        <v>147</v>
      </c>
      <c r="F501" s="49" t="s">
        <v>975</v>
      </c>
      <c r="G501" s="36">
        <v>100</v>
      </c>
      <c r="H501" s="36">
        <f>IFERROR(VLOOKUP(D501,'数据-省本级预算数'!D:H,4,0),"0")</f>
        <v>100</v>
      </c>
      <c r="I501" s="36"/>
      <c r="J501" s="36">
        <f>VLOOKUP(F501,'数据-省本级决算数'!$A:$B,2,0)</f>
        <v>100</v>
      </c>
      <c r="K501" s="175">
        <f t="shared" si="48"/>
        <v>1</v>
      </c>
      <c r="L501" s="175">
        <f t="shared" si="49"/>
        <v>1</v>
      </c>
      <c r="M501" s="175">
        <f t="shared" si="46"/>
        <v>0</v>
      </c>
      <c r="N501" s="132">
        <f t="shared" si="44"/>
        <v>0</v>
      </c>
      <c r="O501" s="176" t="str">
        <f t="shared" si="45"/>
        <v>是</v>
      </c>
      <c r="P501" s="176" t="str">
        <f t="shared" si="47"/>
        <v>是</v>
      </c>
    </row>
    <row r="502" ht="18.95" customHeight="1" spans="1:16">
      <c r="A502" s="171" t="s">
        <v>135</v>
      </c>
      <c r="B502" s="172" t="s">
        <v>135</v>
      </c>
      <c r="C502" s="172" t="s">
        <v>953</v>
      </c>
      <c r="D502" s="173" t="s">
        <v>976</v>
      </c>
      <c r="E502" s="172" t="s">
        <v>147</v>
      </c>
      <c r="F502" s="49" t="s">
        <v>977</v>
      </c>
      <c r="G502" s="36">
        <v>3326</v>
      </c>
      <c r="H502" s="36">
        <f>IFERROR(VLOOKUP(D502,'数据-省本级预算数'!D:H,4,0),"0")</f>
        <v>18593</v>
      </c>
      <c r="I502" s="36"/>
      <c r="J502" s="36">
        <f>VLOOKUP(F502,'数据-省本级决算数'!$A:$B,2,0)</f>
        <v>10340</v>
      </c>
      <c r="K502" s="175">
        <f t="shared" si="48"/>
        <v>3.11</v>
      </c>
      <c r="L502" s="175">
        <f t="shared" si="49"/>
        <v>0.56</v>
      </c>
      <c r="M502" s="175">
        <f t="shared" si="46"/>
        <v>0</v>
      </c>
      <c r="N502" s="132">
        <f t="shared" si="44"/>
        <v>2.109</v>
      </c>
      <c r="O502" s="176" t="str">
        <f t="shared" si="45"/>
        <v>是</v>
      </c>
      <c r="P502" s="176" t="str">
        <f t="shared" si="47"/>
        <v>是</v>
      </c>
    </row>
    <row r="503" ht="18.95" customHeight="1" spans="1:16">
      <c r="A503" s="171" t="s">
        <v>135</v>
      </c>
      <c r="B503" s="465" t="s">
        <v>951</v>
      </c>
      <c r="C503" s="172"/>
      <c r="D503" s="173" t="s">
        <v>978</v>
      </c>
      <c r="E503" s="172"/>
      <c r="F503" s="37" t="s">
        <v>979</v>
      </c>
      <c r="G503" s="174">
        <f ca="1">SUMIF($C502:$C1724,$D503,$G502:$G1723)</f>
        <v>6235</v>
      </c>
      <c r="H503" s="36">
        <f ca="1">SUMIF($C502:$C1723,$D503,$H502:$H1722)</f>
        <v>23517</v>
      </c>
      <c r="I503" s="36">
        <f>IFERROR(VLOOKUP(F503,'数据-省本级调整数'!$A:$B,2,0),0)</f>
        <v>8496</v>
      </c>
      <c r="J503" s="36">
        <f>VLOOKUP(F503,'数据-省本级决算数'!$A:$B,2,0)</f>
        <v>4375</v>
      </c>
      <c r="K503" s="175">
        <f ca="1" t="shared" si="48"/>
        <v>0.7</v>
      </c>
      <c r="L503" s="175">
        <f ca="1" t="shared" si="49"/>
        <v>0.19</v>
      </c>
      <c r="M503" s="175">
        <f t="shared" si="46"/>
        <v>0.51</v>
      </c>
      <c r="N503" s="129">
        <f ca="1" t="shared" si="44"/>
        <v>-0.298</v>
      </c>
      <c r="O503" s="176" t="str">
        <f ca="1" t="shared" si="45"/>
        <v>是</v>
      </c>
      <c r="P503" s="176" t="str">
        <f t="shared" si="47"/>
        <v>是</v>
      </c>
    </row>
    <row r="504" ht="18.95" customHeight="1" spans="1:16">
      <c r="A504" s="171" t="s">
        <v>135</v>
      </c>
      <c r="B504" s="172" t="s">
        <v>135</v>
      </c>
      <c r="C504" s="172" t="s">
        <v>978</v>
      </c>
      <c r="D504" s="173" t="s">
        <v>980</v>
      </c>
      <c r="E504" s="172" t="s">
        <v>147</v>
      </c>
      <c r="F504" s="49" t="s">
        <v>141</v>
      </c>
      <c r="G504" s="36">
        <v>0</v>
      </c>
      <c r="H504" s="36">
        <f>IFERROR(VLOOKUP(D504,'数据-省本级预算数'!D:H,4,0),"0")</f>
        <v>0</v>
      </c>
      <c r="I504" s="36"/>
      <c r="J504" s="36">
        <f>VLOOKUP(F504,'数据-省本级决算数'!$A:$B,2,0)</f>
        <v>4776</v>
      </c>
      <c r="K504" s="175"/>
      <c r="L504" s="175"/>
      <c r="M504" s="175">
        <f t="shared" si="46"/>
        <v>0</v>
      </c>
      <c r="N504" s="132" t="str">
        <f t="shared" ref="N504:N567" si="50">IF(ISERROR(J504/G504-1),"",J504/G504-1)</f>
        <v/>
      </c>
      <c r="O504" s="176" t="str">
        <f t="shared" si="45"/>
        <v>是</v>
      </c>
      <c r="P504" s="176" t="str">
        <f t="shared" si="47"/>
        <v>是</v>
      </c>
    </row>
    <row r="505" ht="18.95" customHeight="1" spans="1:16">
      <c r="A505" s="171" t="s">
        <v>135</v>
      </c>
      <c r="B505" s="172" t="s">
        <v>135</v>
      </c>
      <c r="C505" s="172" t="s">
        <v>978</v>
      </c>
      <c r="D505" s="173" t="s">
        <v>981</v>
      </c>
      <c r="E505" s="172" t="s">
        <v>147</v>
      </c>
      <c r="F505" s="49" t="s">
        <v>143</v>
      </c>
      <c r="G505" s="36">
        <v>0</v>
      </c>
      <c r="H505" s="36">
        <f>IFERROR(VLOOKUP(D505,'数据-省本级预算数'!D:H,4,0),"0")</f>
        <v>0</v>
      </c>
      <c r="I505" s="36"/>
      <c r="J505" s="36">
        <f>VLOOKUP(F505,'数据-省本级决算数'!$A:$B,2,0)</f>
        <v>590</v>
      </c>
      <c r="K505" s="175"/>
      <c r="L505" s="175"/>
      <c r="M505" s="175">
        <f t="shared" si="46"/>
        <v>0</v>
      </c>
      <c r="N505" s="132" t="str">
        <f t="shared" si="50"/>
        <v/>
      </c>
      <c r="O505" s="176" t="str">
        <f t="shared" si="45"/>
        <v>是</v>
      </c>
      <c r="P505" s="176" t="str">
        <f t="shared" si="47"/>
        <v>是</v>
      </c>
    </row>
    <row r="506" ht="18.95" customHeight="1" spans="1:16">
      <c r="A506" s="171" t="s">
        <v>135</v>
      </c>
      <c r="B506" s="172" t="s">
        <v>135</v>
      </c>
      <c r="C506" s="172" t="s">
        <v>978</v>
      </c>
      <c r="D506" s="173" t="s">
        <v>982</v>
      </c>
      <c r="E506" s="172" t="s">
        <v>147</v>
      </c>
      <c r="F506" s="49" t="s">
        <v>145</v>
      </c>
      <c r="G506" s="36">
        <v>0</v>
      </c>
      <c r="H506" s="36">
        <f>IFERROR(VLOOKUP(D506,'数据-省本级预算数'!D:H,4,0),"0")</f>
        <v>0</v>
      </c>
      <c r="I506" s="36"/>
      <c r="J506" s="36">
        <f>VLOOKUP(F506,'数据-省本级决算数'!$A:$B,2,0)</f>
        <v>713</v>
      </c>
      <c r="K506" s="175"/>
      <c r="L506" s="175"/>
      <c r="M506" s="175">
        <f t="shared" si="46"/>
        <v>0</v>
      </c>
      <c r="N506" s="132" t="str">
        <f t="shared" si="50"/>
        <v/>
      </c>
      <c r="O506" s="176" t="str">
        <f t="shared" si="45"/>
        <v>是</v>
      </c>
      <c r="P506" s="176" t="str">
        <f t="shared" si="47"/>
        <v>是</v>
      </c>
    </row>
    <row r="507" ht="18.95" customHeight="1" spans="1:16">
      <c r="A507" s="171" t="s">
        <v>135</v>
      </c>
      <c r="B507" s="172" t="s">
        <v>135</v>
      </c>
      <c r="C507" s="172" t="s">
        <v>978</v>
      </c>
      <c r="D507" s="173" t="s">
        <v>983</v>
      </c>
      <c r="E507" s="172" t="s">
        <v>147</v>
      </c>
      <c r="F507" s="49" t="s">
        <v>984</v>
      </c>
      <c r="G507" s="36">
        <v>2908</v>
      </c>
      <c r="H507" s="36">
        <f>IFERROR(VLOOKUP(D507,'数据-省本级预算数'!D:H,4,0),"0")</f>
        <v>20500</v>
      </c>
      <c r="I507" s="36"/>
      <c r="J507" s="36">
        <f>VLOOKUP(F507,'数据-省本级决算数'!$A:$B,2,0)</f>
        <v>1369</v>
      </c>
      <c r="K507" s="175">
        <f t="shared" si="48"/>
        <v>0.47</v>
      </c>
      <c r="L507" s="175">
        <f t="shared" si="49"/>
        <v>0.07</v>
      </c>
      <c r="M507" s="175">
        <f t="shared" si="46"/>
        <v>0</v>
      </c>
      <c r="N507" s="132">
        <f t="shared" si="50"/>
        <v>-0.529</v>
      </c>
      <c r="O507" s="176" t="str">
        <f t="shared" si="45"/>
        <v>是</v>
      </c>
      <c r="P507" s="176" t="str">
        <f t="shared" si="47"/>
        <v>是</v>
      </c>
    </row>
    <row r="508" ht="18.95" customHeight="1" spans="1:16">
      <c r="A508" s="171" t="s">
        <v>135</v>
      </c>
      <c r="B508" s="172"/>
      <c r="C508" s="172" t="s">
        <v>978</v>
      </c>
      <c r="D508" s="173" t="s">
        <v>985</v>
      </c>
      <c r="E508" s="172" t="s">
        <v>147</v>
      </c>
      <c r="F508" s="49" t="s">
        <v>986</v>
      </c>
      <c r="G508" s="36">
        <v>3196</v>
      </c>
      <c r="H508" s="36">
        <f>IFERROR(VLOOKUP(D508,'数据-省本级预算数'!D:H,4,0),"0")</f>
        <v>2873</v>
      </c>
      <c r="I508" s="36"/>
      <c r="J508" s="36">
        <f>VLOOKUP(F508,'数据-省本级决算数'!$A:$B,2,0)</f>
        <v>2795</v>
      </c>
      <c r="K508" s="175">
        <f t="shared" si="48"/>
        <v>0.87</v>
      </c>
      <c r="L508" s="175">
        <f t="shared" si="49"/>
        <v>0.97</v>
      </c>
      <c r="M508" s="175">
        <f t="shared" si="46"/>
        <v>0</v>
      </c>
      <c r="N508" s="132">
        <f t="shared" si="50"/>
        <v>-0.125</v>
      </c>
      <c r="O508" s="176" t="str">
        <f t="shared" si="45"/>
        <v>是</v>
      </c>
      <c r="P508" s="176" t="str">
        <f t="shared" si="47"/>
        <v>是</v>
      </c>
    </row>
    <row r="509" ht="18.95" customHeight="1" spans="1:16">
      <c r="A509" s="171" t="s">
        <v>135</v>
      </c>
      <c r="B509" s="172" t="s">
        <v>135</v>
      </c>
      <c r="C509" s="172" t="s">
        <v>978</v>
      </c>
      <c r="D509" s="173" t="s">
        <v>987</v>
      </c>
      <c r="E509" s="172" t="s">
        <v>147</v>
      </c>
      <c r="F509" s="49" t="s">
        <v>988</v>
      </c>
      <c r="G509" s="36">
        <v>0</v>
      </c>
      <c r="H509" s="36">
        <f>IFERROR(VLOOKUP(D509,'数据-省本级预算数'!D:H,4,0),"0")</f>
        <v>0</v>
      </c>
      <c r="I509" s="36"/>
      <c r="J509" s="36">
        <f>VLOOKUP(F509,'数据-省本级决算数'!$A:$B,2,0)</f>
        <v>0</v>
      </c>
      <c r="K509" s="175"/>
      <c r="L509" s="175"/>
      <c r="M509" s="175">
        <f t="shared" si="46"/>
        <v>0</v>
      </c>
      <c r="N509" s="132" t="str">
        <f t="shared" si="50"/>
        <v/>
      </c>
      <c r="O509" s="176" t="str">
        <f t="shared" si="45"/>
        <v>否</v>
      </c>
      <c r="P509" s="176" t="str">
        <f t="shared" si="47"/>
        <v>是</v>
      </c>
    </row>
    <row r="510" ht="18.95" customHeight="1" spans="1:16">
      <c r="A510" s="171" t="s">
        <v>135</v>
      </c>
      <c r="B510" s="172" t="s">
        <v>135</v>
      </c>
      <c r="C510" s="172" t="s">
        <v>978</v>
      </c>
      <c r="D510" s="173" t="s">
        <v>989</v>
      </c>
      <c r="E510" s="172" t="s">
        <v>147</v>
      </c>
      <c r="F510" s="49" t="s">
        <v>990</v>
      </c>
      <c r="G510" s="36">
        <v>131</v>
      </c>
      <c r="H510" s="36">
        <f>IFERROR(VLOOKUP(D510,'数据-省本级预算数'!D:H,4,0),"0")</f>
        <v>144</v>
      </c>
      <c r="I510" s="36"/>
      <c r="J510" s="36">
        <f>VLOOKUP(F510,'数据-省本级决算数'!$A:$B,2,0)</f>
        <v>211</v>
      </c>
      <c r="K510" s="175">
        <f t="shared" si="48"/>
        <v>1.61</v>
      </c>
      <c r="L510" s="175">
        <f t="shared" si="49"/>
        <v>1.47</v>
      </c>
      <c r="M510" s="175">
        <f t="shared" si="46"/>
        <v>0</v>
      </c>
      <c r="N510" s="132">
        <f t="shared" si="50"/>
        <v>0.611</v>
      </c>
      <c r="O510" s="176" t="str">
        <f t="shared" si="45"/>
        <v>是</v>
      </c>
      <c r="P510" s="176" t="str">
        <f t="shared" si="47"/>
        <v>是</v>
      </c>
    </row>
    <row r="511" ht="18.95" customHeight="1" spans="1:16">
      <c r="A511" s="171" t="s">
        <v>135</v>
      </c>
      <c r="B511" s="465" t="s">
        <v>951</v>
      </c>
      <c r="C511" s="172"/>
      <c r="D511" s="173" t="s">
        <v>991</v>
      </c>
      <c r="E511" s="172"/>
      <c r="F511" s="49" t="s">
        <v>992</v>
      </c>
      <c r="G511" s="174">
        <f ca="1">SUMIF($C510:$C1732,$D511,$G510:$G1731)</f>
        <v>11649</v>
      </c>
      <c r="H511" s="36">
        <f ca="1">SUMIF($C510:$C1731,$D511,$H510:$H1730)</f>
        <v>9868</v>
      </c>
      <c r="I511" s="36">
        <f>IFERROR(VLOOKUP(F511,'数据-省本级调整数'!$A:$B,2,0),0)</f>
        <v>9278</v>
      </c>
      <c r="J511" s="36">
        <f>VLOOKUP(F511,'数据-省本级决算数'!$A:$B,2,0)</f>
        <v>8943</v>
      </c>
      <c r="K511" s="175">
        <f ca="1" t="shared" si="48"/>
        <v>0.77</v>
      </c>
      <c r="L511" s="175">
        <f ca="1" t="shared" si="49"/>
        <v>0.91</v>
      </c>
      <c r="M511" s="175">
        <f t="shared" si="46"/>
        <v>0.96</v>
      </c>
      <c r="N511" s="129">
        <f ca="1" t="shared" si="50"/>
        <v>-0.232</v>
      </c>
      <c r="O511" s="176" t="str">
        <f ca="1" t="shared" si="45"/>
        <v>是</v>
      </c>
      <c r="P511" s="176" t="str">
        <f t="shared" si="47"/>
        <v>是</v>
      </c>
    </row>
    <row r="512" ht="18.95" customHeight="1" spans="1:16">
      <c r="A512" s="171" t="s">
        <v>135</v>
      </c>
      <c r="B512" s="172" t="s">
        <v>135</v>
      </c>
      <c r="C512" s="172" t="s">
        <v>991</v>
      </c>
      <c r="D512" s="173" t="s">
        <v>993</v>
      </c>
      <c r="E512" s="172" t="s">
        <v>147</v>
      </c>
      <c r="F512" s="49" t="s">
        <v>141</v>
      </c>
      <c r="G512" s="36">
        <v>553</v>
      </c>
      <c r="H512" s="36">
        <f>IFERROR(VLOOKUP(D512,'数据-省本级预算数'!D:H,4,0),"0")</f>
        <v>590</v>
      </c>
      <c r="I512" s="36"/>
      <c r="J512" s="36">
        <f>VLOOKUP(F512,'数据-省本级决算数'!$A:$B,2,0)</f>
        <v>4776</v>
      </c>
      <c r="K512" s="175">
        <f t="shared" si="48"/>
        <v>8.64</v>
      </c>
      <c r="L512" s="175">
        <f t="shared" si="49"/>
        <v>8.09</v>
      </c>
      <c r="M512" s="175">
        <f t="shared" si="46"/>
        <v>0</v>
      </c>
      <c r="N512" s="132">
        <f t="shared" si="50"/>
        <v>7.637</v>
      </c>
      <c r="O512" s="176" t="str">
        <f t="shared" si="45"/>
        <v>是</v>
      </c>
      <c r="P512" s="176" t="str">
        <f t="shared" si="47"/>
        <v>是</v>
      </c>
    </row>
    <row r="513" ht="18.95" customHeight="1" spans="1:16">
      <c r="A513" s="171" t="s">
        <v>135</v>
      </c>
      <c r="B513" s="172" t="s">
        <v>135</v>
      </c>
      <c r="C513" s="172" t="s">
        <v>991</v>
      </c>
      <c r="D513" s="173" t="s">
        <v>994</v>
      </c>
      <c r="E513" s="172" t="s">
        <v>147</v>
      </c>
      <c r="F513" s="49" t="s">
        <v>143</v>
      </c>
      <c r="G513" s="36">
        <v>0</v>
      </c>
      <c r="H513" s="36">
        <f>IFERROR(VLOOKUP(D513,'数据-省本级预算数'!D:H,4,0),"0")</f>
        <v>0</v>
      </c>
      <c r="I513" s="36"/>
      <c r="J513" s="36">
        <f>VLOOKUP(F513,'数据-省本级决算数'!$A:$B,2,0)</f>
        <v>590</v>
      </c>
      <c r="K513" s="175"/>
      <c r="L513" s="175"/>
      <c r="M513" s="175">
        <f t="shared" si="46"/>
        <v>0</v>
      </c>
      <c r="N513" s="132" t="str">
        <f t="shared" si="50"/>
        <v/>
      </c>
      <c r="O513" s="176" t="str">
        <f t="shared" si="45"/>
        <v>是</v>
      </c>
      <c r="P513" s="176" t="str">
        <f t="shared" si="47"/>
        <v>是</v>
      </c>
    </row>
    <row r="514" ht="18.95" customHeight="1" spans="1:16">
      <c r="A514" s="171" t="s">
        <v>135</v>
      </c>
      <c r="B514" s="172" t="s">
        <v>135</v>
      </c>
      <c r="C514" s="172" t="s">
        <v>991</v>
      </c>
      <c r="D514" s="173" t="s">
        <v>995</v>
      </c>
      <c r="E514" s="172" t="s">
        <v>147</v>
      </c>
      <c r="F514" s="49" t="s">
        <v>145</v>
      </c>
      <c r="G514" s="36">
        <v>289</v>
      </c>
      <c r="H514" s="36">
        <f>IFERROR(VLOOKUP(D514,'数据-省本级预算数'!D:H,4,0),"0")</f>
        <v>285</v>
      </c>
      <c r="I514" s="36"/>
      <c r="J514" s="36">
        <f>VLOOKUP(F514,'数据-省本级决算数'!$A:$B,2,0)</f>
        <v>713</v>
      </c>
      <c r="K514" s="175">
        <f t="shared" si="48"/>
        <v>2.47</v>
      </c>
      <c r="L514" s="175">
        <f t="shared" si="49"/>
        <v>2.5</v>
      </c>
      <c r="M514" s="175">
        <f t="shared" si="46"/>
        <v>0</v>
      </c>
      <c r="N514" s="132">
        <f t="shared" si="50"/>
        <v>1.467</v>
      </c>
      <c r="O514" s="176" t="str">
        <f t="shared" si="45"/>
        <v>是</v>
      </c>
      <c r="P514" s="176" t="str">
        <f t="shared" si="47"/>
        <v>是</v>
      </c>
    </row>
    <row r="515" ht="18.95" customHeight="1" spans="1:16">
      <c r="A515" s="171" t="s">
        <v>135</v>
      </c>
      <c r="B515" s="172" t="s">
        <v>135</v>
      </c>
      <c r="C515" s="172" t="s">
        <v>991</v>
      </c>
      <c r="D515" s="173" t="s">
        <v>996</v>
      </c>
      <c r="E515" s="172" t="s">
        <v>147</v>
      </c>
      <c r="F515" s="49" t="s">
        <v>997</v>
      </c>
      <c r="G515" s="36">
        <v>580</v>
      </c>
      <c r="H515" s="36">
        <f>IFERROR(VLOOKUP(D515,'数据-省本级预算数'!D:H,4,0),"0")</f>
        <v>563</v>
      </c>
      <c r="I515" s="36"/>
      <c r="J515" s="36">
        <f>VLOOKUP(F515,'数据-省本级决算数'!$A:$B,2,0)</f>
        <v>620</v>
      </c>
      <c r="K515" s="175">
        <f t="shared" si="48"/>
        <v>1.07</v>
      </c>
      <c r="L515" s="175">
        <f t="shared" si="49"/>
        <v>1.1</v>
      </c>
      <c r="M515" s="175">
        <f t="shared" si="46"/>
        <v>0</v>
      </c>
      <c r="N515" s="132">
        <f t="shared" si="50"/>
        <v>0.069</v>
      </c>
      <c r="O515" s="176" t="str">
        <f t="shared" si="45"/>
        <v>是</v>
      </c>
      <c r="P515" s="176" t="str">
        <f t="shared" si="47"/>
        <v>是</v>
      </c>
    </row>
    <row r="516" ht="18.95" customHeight="1" spans="1:16">
      <c r="A516" s="171" t="s">
        <v>135</v>
      </c>
      <c r="B516" s="172" t="s">
        <v>135</v>
      </c>
      <c r="C516" s="172" t="s">
        <v>991</v>
      </c>
      <c r="D516" s="173" t="s">
        <v>998</v>
      </c>
      <c r="E516" s="172" t="s">
        <v>147</v>
      </c>
      <c r="F516" s="49" t="s">
        <v>999</v>
      </c>
      <c r="G516" s="36">
        <v>900</v>
      </c>
      <c r="H516" s="36">
        <f>IFERROR(VLOOKUP(D516,'数据-省本级预算数'!D:H,4,0),"0")</f>
        <v>0</v>
      </c>
      <c r="I516" s="36"/>
      <c r="J516" s="36">
        <f>VLOOKUP(F516,'数据-省本级决算数'!$A:$B,2,0)</f>
        <v>0</v>
      </c>
      <c r="K516" s="175">
        <f t="shared" si="48"/>
        <v>0</v>
      </c>
      <c r="L516" s="175"/>
      <c r="M516" s="175">
        <f t="shared" si="46"/>
        <v>0</v>
      </c>
      <c r="N516" s="132">
        <f t="shared" si="50"/>
        <v>-1</v>
      </c>
      <c r="O516" s="176" t="str">
        <f t="shared" ref="O516:O579" si="51">IF(F516&lt;&gt;"",IF(SUM(G516:J516)&lt;&gt;0,"是","否"),"空")</f>
        <v>是</v>
      </c>
      <c r="P516" s="176" t="str">
        <f t="shared" si="47"/>
        <v>是</v>
      </c>
    </row>
    <row r="517" ht="18.95" customHeight="1" spans="1:16">
      <c r="A517" s="171" t="s">
        <v>135</v>
      </c>
      <c r="B517" s="172" t="s">
        <v>135</v>
      </c>
      <c r="C517" s="172" t="s">
        <v>991</v>
      </c>
      <c r="D517" s="173" t="s">
        <v>1000</v>
      </c>
      <c r="E517" s="172" t="s">
        <v>147</v>
      </c>
      <c r="F517" s="49" t="s">
        <v>1001</v>
      </c>
      <c r="G517" s="36">
        <v>6696</v>
      </c>
      <c r="H517" s="36">
        <f>IFERROR(VLOOKUP(D517,'数据-省本级预算数'!D:H,4,0),"0")</f>
        <v>7852</v>
      </c>
      <c r="I517" s="36"/>
      <c r="J517" s="36">
        <f>VLOOKUP(F517,'数据-省本级决算数'!$A:$B,2,0)</f>
        <v>7648</v>
      </c>
      <c r="K517" s="175">
        <f t="shared" ref="K517:K580" si="52">J517/G517</f>
        <v>1.14</v>
      </c>
      <c r="L517" s="175">
        <f t="shared" ref="L517:L580" si="53">J517/H517</f>
        <v>0.97</v>
      </c>
      <c r="M517" s="175">
        <f t="shared" ref="M517:M580" si="54">IFERROR(J517/I517,0)</f>
        <v>0</v>
      </c>
      <c r="N517" s="132">
        <f t="shared" si="50"/>
        <v>0.142</v>
      </c>
      <c r="O517" s="176" t="str">
        <f t="shared" si="51"/>
        <v>是</v>
      </c>
      <c r="P517" s="176" t="str">
        <f t="shared" ref="P517:P580" si="55">IF(C517&lt;&gt;"",IF(OR(LEFT(D517,3)="205",LEFT(D517,3)="206",LEFT(D517,3)="207",LEFT(D517,3)="208",LEFT(D517,3)="210",LEFT(D517,3)="213"),"是","否"),"是")</f>
        <v>是</v>
      </c>
    </row>
    <row r="518" ht="18.95" customHeight="1" spans="1:16">
      <c r="A518" s="171" t="s">
        <v>135</v>
      </c>
      <c r="B518" s="172" t="s">
        <v>135</v>
      </c>
      <c r="C518" s="172" t="s">
        <v>991</v>
      </c>
      <c r="D518" s="173" t="s">
        <v>1002</v>
      </c>
      <c r="E518" s="172" t="s">
        <v>147</v>
      </c>
      <c r="F518" s="49" t="s">
        <v>1003</v>
      </c>
      <c r="G518" s="36">
        <v>2224</v>
      </c>
      <c r="H518" s="36">
        <f>IFERROR(VLOOKUP(D518,'数据-省本级预算数'!D:H,4,0),"0")</f>
        <v>191</v>
      </c>
      <c r="I518" s="36"/>
      <c r="J518" s="36">
        <f>VLOOKUP(F518,'数据-省本级决算数'!$A:$B,2,0)</f>
        <v>-607</v>
      </c>
      <c r="K518" s="175">
        <f t="shared" si="52"/>
        <v>-0.27</v>
      </c>
      <c r="L518" s="175">
        <f t="shared" si="53"/>
        <v>-3.18</v>
      </c>
      <c r="M518" s="175">
        <f t="shared" si="54"/>
        <v>0</v>
      </c>
      <c r="N518" s="132">
        <f t="shared" si="50"/>
        <v>-1.273</v>
      </c>
      <c r="O518" s="176" t="str">
        <f t="shared" si="51"/>
        <v>是</v>
      </c>
      <c r="P518" s="176" t="str">
        <f t="shared" si="55"/>
        <v>是</v>
      </c>
    </row>
    <row r="519" ht="18.95" customHeight="1" spans="1:16">
      <c r="A519" s="171" t="s">
        <v>135</v>
      </c>
      <c r="B519" s="172"/>
      <c r="C519" s="172" t="s">
        <v>991</v>
      </c>
      <c r="D519" s="173" t="s">
        <v>1004</v>
      </c>
      <c r="E519" s="172" t="s">
        <v>147</v>
      </c>
      <c r="F519" s="49" t="s">
        <v>1005</v>
      </c>
      <c r="G519" s="36">
        <v>311</v>
      </c>
      <c r="H519" s="36">
        <f>IFERROR(VLOOKUP(D519,'数据-省本级预算数'!D:H,4,0),"0")</f>
        <v>304</v>
      </c>
      <c r="I519" s="36"/>
      <c r="J519" s="36">
        <f>VLOOKUP(F519,'数据-省本级决算数'!$A:$B,2,0)</f>
        <v>335</v>
      </c>
      <c r="K519" s="175">
        <f t="shared" si="52"/>
        <v>1.08</v>
      </c>
      <c r="L519" s="175">
        <f t="shared" si="53"/>
        <v>1.1</v>
      </c>
      <c r="M519" s="175">
        <f t="shared" si="54"/>
        <v>0</v>
      </c>
      <c r="N519" s="132">
        <f t="shared" si="50"/>
        <v>0.077</v>
      </c>
      <c r="O519" s="176" t="str">
        <f t="shared" si="51"/>
        <v>是</v>
      </c>
      <c r="P519" s="176" t="str">
        <f t="shared" si="55"/>
        <v>是</v>
      </c>
    </row>
    <row r="520" ht="18.95" customHeight="1" spans="1:16">
      <c r="A520" s="171" t="s">
        <v>135</v>
      </c>
      <c r="B520" s="172" t="s">
        <v>135</v>
      </c>
      <c r="C520" s="172" t="s">
        <v>991</v>
      </c>
      <c r="D520" s="173" t="s">
        <v>1006</v>
      </c>
      <c r="E520" s="172" t="s">
        <v>147</v>
      </c>
      <c r="F520" s="49" t="s">
        <v>1007</v>
      </c>
      <c r="G520" s="36">
        <v>30</v>
      </c>
      <c r="H520" s="36">
        <f>IFERROR(VLOOKUP(D520,'数据-省本级预算数'!D:H,4,0),"0")</f>
        <v>27</v>
      </c>
      <c r="I520" s="36"/>
      <c r="J520" s="36">
        <f>VLOOKUP(F520,'数据-省本级决算数'!$A:$B,2,0)</f>
        <v>33</v>
      </c>
      <c r="K520" s="175">
        <f t="shared" si="52"/>
        <v>1.1</v>
      </c>
      <c r="L520" s="175">
        <f t="shared" si="53"/>
        <v>1.22</v>
      </c>
      <c r="M520" s="175">
        <f t="shared" si="54"/>
        <v>0</v>
      </c>
      <c r="N520" s="132">
        <f t="shared" si="50"/>
        <v>0.1</v>
      </c>
      <c r="O520" s="176" t="str">
        <f t="shared" si="51"/>
        <v>是</v>
      </c>
      <c r="P520" s="176" t="str">
        <f t="shared" si="55"/>
        <v>是</v>
      </c>
    </row>
    <row r="521" ht="18.95" customHeight="1" spans="1:16">
      <c r="A521" s="171" t="s">
        <v>135</v>
      </c>
      <c r="B521" s="172" t="s">
        <v>135</v>
      </c>
      <c r="C521" s="172" t="s">
        <v>991</v>
      </c>
      <c r="D521" s="173" t="s">
        <v>1008</v>
      </c>
      <c r="E521" s="172" t="s">
        <v>147</v>
      </c>
      <c r="F521" s="49" t="s">
        <v>1009</v>
      </c>
      <c r="G521" s="36">
        <v>66</v>
      </c>
      <c r="H521" s="36">
        <f>IFERROR(VLOOKUP(D521,'数据-省本级预算数'!D:H,4,0),"0")</f>
        <v>56</v>
      </c>
      <c r="I521" s="36"/>
      <c r="J521" s="36">
        <f>VLOOKUP(F521,'数据-省本级决算数'!$A:$B,2,0)</f>
        <v>-61</v>
      </c>
      <c r="K521" s="175">
        <f t="shared" si="52"/>
        <v>-0.92</v>
      </c>
      <c r="L521" s="175">
        <f t="shared" si="53"/>
        <v>-1.09</v>
      </c>
      <c r="M521" s="175">
        <f t="shared" si="54"/>
        <v>0</v>
      </c>
      <c r="N521" s="132">
        <f t="shared" si="50"/>
        <v>-1.924</v>
      </c>
      <c r="O521" s="176" t="str">
        <f t="shared" si="51"/>
        <v>是</v>
      </c>
      <c r="P521" s="176" t="str">
        <f t="shared" si="55"/>
        <v>是</v>
      </c>
    </row>
    <row r="522" ht="18.95" customHeight="1" spans="1:16">
      <c r="A522" s="171" t="s">
        <v>135</v>
      </c>
      <c r="B522" s="465" t="s">
        <v>951</v>
      </c>
      <c r="C522" s="172"/>
      <c r="D522" s="173" t="s">
        <v>1010</v>
      </c>
      <c r="E522" s="172"/>
      <c r="F522" s="49" t="s">
        <v>1011</v>
      </c>
      <c r="G522" s="174">
        <f ca="1">SUMIF($C521:$C1743,$D522,$G521:$G1742)</f>
        <v>30010</v>
      </c>
      <c r="H522" s="36">
        <f ca="1">SUMIF($C521:$C1742,$D522,$H521:$H1741)</f>
        <v>31990</v>
      </c>
      <c r="I522" s="36">
        <f>IFERROR(VLOOKUP(F522,'数据-省本级调整数'!$A:$B,2,0),0)</f>
        <v>87383</v>
      </c>
      <c r="J522" s="36">
        <f>VLOOKUP(F522,'数据-省本级决算数'!$A:$B,2,0)</f>
        <v>20720</v>
      </c>
      <c r="K522" s="175">
        <f ca="1" t="shared" si="52"/>
        <v>0.69</v>
      </c>
      <c r="L522" s="175">
        <f ca="1" t="shared" si="53"/>
        <v>0.65</v>
      </c>
      <c r="M522" s="175">
        <f t="shared" si="54"/>
        <v>0.24</v>
      </c>
      <c r="N522" s="129">
        <f ca="1" t="shared" si="50"/>
        <v>-0.31</v>
      </c>
      <c r="O522" s="176" t="str">
        <f ca="1" t="shared" si="51"/>
        <v>是</v>
      </c>
      <c r="P522" s="176" t="str">
        <f t="shared" si="55"/>
        <v>是</v>
      </c>
    </row>
    <row r="523" ht="18.95" customHeight="1" spans="1:16">
      <c r="A523" s="171" t="s">
        <v>135</v>
      </c>
      <c r="B523" s="172" t="s">
        <v>135</v>
      </c>
      <c r="C523" s="172" t="s">
        <v>1010</v>
      </c>
      <c r="D523" s="173" t="s">
        <v>1012</v>
      </c>
      <c r="E523" s="172" t="s">
        <v>147</v>
      </c>
      <c r="F523" s="49" t="s">
        <v>141</v>
      </c>
      <c r="G523" s="36">
        <v>757</v>
      </c>
      <c r="H523" s="36">
        <f>IFERROR(VLOOKUP(D523,'数据-省本级预算数'!D:H,4,0),"0")</f>
        <v>806</v>
      </c>
      <c r="I523" s="36"/>
      <c r="J523" s="36">
        <f>VLOOKUP(F523,'数据-省本级决算数'!$A:$B,2,0)</f>
        <v>4776</v>
      </c>
      <c r="K523" s="175">
        <f t="shared" si="52"/>
        <v>6.31</v>
      </c>
      <c r="L523" s="175">
        <f t="shared" si="53"/>
        <v>5.93</v>
      </c>
      <c r="M523" s="175">
        <f t="shared" si="54"/>
        <v>0</v>
      </c>
      <c r="N523" s="132">
        <f t="shared" si="50"/>
        <v>5.309</v>
      </c>
      <c r="O523" s="176" t="str">
        <f t="shared" si="51"/>
        <v>是</v>
      </c>
      <c r="P523" s="176" t="str">
        <f t="shared" si="55"/>
        <v>是</v>
      </c>
    </row>
    <row r="524" ht="18.95" customHeight="1" spans="1:16">
      <c r="A524" s="171" t="s">
        <v>135</v>
      </c>
      <c r="B524" s="172" t="s">
        <v>135</v>
      </c>
      <c r="C524" s="172" t="s">
        <v>1010</v>
      </c>
      <c r="D524" s="173" t="s">
        <v>1013</v>
      </c>
      <c r="E524" s="172" t="s">
        <v>147</v>
      </c>
      <c r="F524" s="49" t="s">
        <v>143</v>
      </c>
      <c r="G524" s="36">
        <v>0</v>
      </c>
      <c r="H524" s="36">
        <f>IFERROR(VLOOKUP(D524,'数据-省本级预算数'!D:H,4,0),"0")</f>
        <v>0</v>
      </c>
      <c r="I524" s="36"/>
      <c r="J524" s="36">
        <f>VLOOKUP(F524,'数据-省本级决算数'!$A:$B,2,0)</f>
        <v>590</v>
      </c>
      <c r="K524" s="175"/>
      <c r="L524" s="175"/>
      <c r="M524" s="175">
        <f t="shared" si="54"/>
        <v>0</v>
      </c>
      <c r="N524" s="132" t="str">
        <f t="shared" si="50"/>
        <v/>
      </c>
      <c r="O524" s="176" t="str">
        <f t="shared" si="51"/>
        <v>是</v>
      </c>
      <c r="P524" s="176" t="str">
        <f t="shared" si="55"/>
        <v>是</v>
      </c>
    </row>
    <row r="525" ht="18.95" customHeight="1" spans="1:16">
      <c r="A525" s="171" t="s">
        <v>135</v>
      </c>
      <c r="B525" s="172" t="s">
        <v>135</v>
      </c>
      <c r="C525" s="172" t="s">
        <v>1010</v>
      </c>
      <c r="D525" s="173" t="s">
        <v>1014</v>
      </c>
      <c r="E525" s="172" t="s">
        <v>147</v>
      </c>
      <c r="F525" s="49" t="s">
        <v>145</v>
      </c>
      <c r="G525" s="36">
        <v>0</v>
      </c>
      <c r="H525" s="36">
        <f>IFERROR(VLOOKUP(D525,'数据-省本级预算数'!D:H,4,0),"0")</f>
        <v>0</v>
      </c>
      <c r="I525" s="36"/>
      <c r="J525" s="36">
        <f>VLOOKUP(F525,'数据-省本级决算数'!$A:$B,2,0)</f>
        <v>713</v>
      </c>
      <c r="K525" s="175"/>
      <c r="L525" s="175"/>
      <c r="M525" s="175">
        <f t="shared" si="54"/>
        <v>0</v>
      </c>
      <c r="N525" s="132" t="str">
        <f t="shared" si="50"/>
        <v/>
      </c>
      <c r="O525" s="176" t="str">
        <f t="shared" si="51"/>
        <v>是</v>
      </c>
      <c r="P525" s="176" t="str">
        <f t="shared" si="55"/>
        <v>是</v>
      </c>
    </row>
    <row r="526" ht="18.95" customHeight="1" spans="1:16">
      <c r="A526" s="171" t="s">
        <v>135</v>
      </c>
      <c r="B526" s="172" t="s">
        <v>135</v>
      </c>
      <c r="C526" s="172" t="s">
        <v>1010</v>
      </c>
      <c r="D526" s="173" t="s">
        <v>1015</v>
      </c>
      <c r="E526" s="172" t="s">
        <v>147</v>
      </c>
      <c r="F526" s="49" t="s">
        <v>1016</v>
      </c>
      <c r="G526" s="36">
        <v>4038</v>
      </c>
      <c r="H526" s="36">
        <f>IFERROR(VLOOKUP(D526,'数据-省本级预算数'!D:H,4,0),"0")</f>
        <v>4406</v>
      </c>
      <c r="I526" s="36"/>
      <c r="J526" s="36">
        <f>VLOOKUP(F526,'数据-省本级决算数'!$A:$B,2,0)</f>
        <v>4913</v>
      </c>
      <c r="K526" s="175">
        <f t="shared" si="52"/>
        <v>1.22</v>
      </c>
      <c r="L526" s="175">
        <f t="shared" si="53"/>
        <v>1.12</v>
      </c>
      <c r="M526" s="175">
        <f t="shared" si="54"/>
        <v>0</v>
      </c>
      <c r="N526" s="132">
        <f t="shared" si="50"/>
        <v>0.217</v>
      </c>
      <c r="O526" s="176" t="str">
        <f t="shared" si="51"/>
        <v>是</v>
      </c>
      <c r="P526" s="176" t="str">
        <f t="shared" si="55"/>
        <v>是</v>
      </c>
    </row>
    <row r="527" ht="18.95" customHeight="1" spans="1:16">
      <c r="A527" s="171" t="s">
        <v>135</v>
      </c>
      <c r="B527" s="172" t="s">
        <v>135</v>
      </c>
      <c r="C527" s="172" t="s">
        <v>1010</v>
      </c>
      <c r="D527" s="173" t="s">
        <v>1017</v>
      </c>
      <c r="E527" s="172" t="s">
        <v>147</v>
      </c>
      <c r="F527" s="49" t="s">
        <v>1018</v>
      </c>
      <c r="G527" s="36">
        <v>768</v>
      </c>
      <c r="H527" s="36">
        <f>IFERROR(VLOOKUP(D527,'数据-省本级预算数'!D:H,4,0),"0")</f>
        <v>5868</v>
      </c>
      <c r="I527" s="36"/>
      <c r="J527" s="36">
        <f>VLOOKUP(F527,'数据-省本级决算数'!$A:$B,2,0)</f>
        <v>1127</v>
      </c>
      <c r="K527" s="175">
        <f t="shared" si="52"/>
        <v>1.47</v>
      </c>
      <c r="L527" s="175">
        <f t="shared" si="53"/>
        <v>0.19</v>
      </c>
      <c r="M527" s="175">
        <f t="shared" si="54"/>
        <v>0</v>
      </c>
      <c r="N527" s="132">
        <f t="shared" si="50"/>
        <v>0.467</v>
      </c>
      <c r="O527" s="176" t="str">
        <f t="shared" si="51"/>
        <v>是</v>
      </c>
      <c r="P527" s="176" t="str">
        <f t="shared" si="55"/>
        <v>是</v>
      </c>
    </row>
    <row r="528" ht="18.95" customHeight="1" spans="1:16">
      <c r="A528" s="171" t="s">
        <v>135</v>
      </c>
      <c r="B528" s="172"/>
      <c r="C528" s="172" t="s">
        <v>1010</v>
      </c>
      <c r="D528" s="173" t="s">
        <v>1019</v>
      </c>
      <c r="E528" s="172" t="s">
        <v>147</v>
      </c>
      <c r="F528" s="49" t="s">
        <v>1020</v>
      </c>
      <c r="G528" s="36">
        <v>1549</v>
      </c>
      <c r="H528" s="36">
        <f>IFERROR(VLOOKUP(D528,'数据-省本级预算数'!D:H,4,0),"0")</f>
        <v>10067</v>
      </c>
      <c r="I528" s="36"/>
      <c r="J528" s="36">
        <f>VLOOKUP(F528,'数据-省本级决算数'!$A:$B,2,0)</f>
        <v>73</v>
      </c>
      <c r="K528" s="175">
        <f t="shared" si="52"/>
        <v>0.05</v>
      </c>
      <c r="L528" s="175">
        <f t="shared" si="53"/>
        <v>0.01</v>
      </c>
      <c r="M528" s="175">
        <f t="shared" si="54"/>
        <v>0</v>
      </c>
      <c r="N528" s="132">
        <f t="shared" si="50"/>
        <v>-0.953</v>
      </c>
      <c r="O528" s="176" t="str">
        <f t="shared" si="51"/>
        <v>是</v>
      </c>
      <c r="P528" s="176" t="str">
        <f t="shared" si="55"/>
        <v>是</v>
      </c>
    </row>
    <row r="529" ht="18.95" customHeight="1" spans="1:16">
      <c r="A529" s="171" t="s">
        <v>135</v>
      </c>
      <c r="B529" s="172" t="s">
        <v>135</v>
      </c>
      <c r="C529" s="172" t="s">
        <v>1010</v>
      </c>
      <c r="D529" s="173" t="s">
        <v>1021</v>
      </c>
      <c r="E529" s="172" t="s">
        <v>147</v>
      </c>
      <c r="F529" s="49" t="s">
        <v>1022</v>
      </c>
      <c r="G529" s="36">
        <v>22898</v>
      </c>
      <c r="H529" s="36">
        <f>IFERROR(VLOOKUP(D529,'数据-省本级预算数'!D:H,4,0),"0")</f>
        <v>10843</v>
      </c>
      <c r="I529" s="36"/>
      <c r="J529" s="36">
        <f>VLOOKUP(F529,'数据-省本级决算数'!$A:$B,2,0)</f>
        <v>13691</v>
      </c>
      <c r="K529" s="175">
        <f t="shared" si="52"/>
        <v>0.6</v>
      </c>
      <c r="L529" s="175">
        <f t="shared" si="53"/>
        <v>1.26</v>
      </c>
      <c r="M529" s="175">
        <f t="shared" si="54"/>
        <v>0</v>
      </c>
      <c r="N529" s="132">
        <f t="shared" si="50"/>
        <v>-0.402</v>
      </c>
      <c r="O529" s="176" t="str">
        <f t="shared" si="51"/>
        <v>是</v>
      </c>
      <c r="P529" s="176" t="str">
        <f t="shared" si="55"/>
        <v>是</v>
      </c>
    </row>
    <row r="530" ht="18.95" customHeight="1" spans="1:16">
      <c r="A530" s="171" t="s">
        <v>135</v>
      </c>
      <c r="B530" s="465" t="s">
        <v>951</v>
      </c>
      <c r="C530" s="172"/>
      <c r="D530" s="173" t="s">
        <v>1023</v>
      </c>
      <c r="E530" s="172"/>
      <c r="F530" s="49" t="s">
        <v>1024</v>
      </c>
      <c r="G530" s="174">
        <f ca="1">SUMIF($C529:$C1751,$D530,$G529:$G1750)</f>
        <v>8470</v>
      </c>
      <c r="H530" s="36">
        <f ca="1">SUMIF($C529:$C1750,$D530,$H529:$H1749)</f>
        <v>4187</v>
      </c>
      <c r="I530" s="36">
        <f>IFERROR(VLOOKUP(F530,'数据-省本级调整数'!$A:$B,2,0),0)</f>
        <v>5353</v>
      </c>
      <c r="J530" s="36">
        <f>VLOOKUP(F530,'数据-省本级决算数'!$A:$B,2,0)</f>
        <v>5353</v>
      </c>
      <c r="K530" s="175">
        <f ca="1" t="shared" si="52"/>
        <v>0.63</v>
      </c>
      <c r="L530" s="175">
        <f ca="1" t="shared" si="53"/>
        <v>1.28</v>
      </c>
      <c r="M530" s="175">
        <f t="shared" si="54"/>
        <v>1</v>
      </c>
      <c r="N530" s="129">
        <f ca="1" t="shared" si="50"/>
        <v>-0.368</v>
      </c>
      <c r="O530" s="176" t="str">
        <f ca="1" t="shared" si="51"/>
        <v>是</v>
      </c>
      <c r="P530" s="176" t="str">
        <f t="shared" si="55"/>
        <v>是</v>
      </c>
    </row>
    <row r="531" ht="18.95" customHeight="1" spans="1:16">
      <c r="A531" s="171" t="s">
        <v>135</v>
      </c>
      <c r="B531" s="172" t="s">
        <v>135</v>
      </c>
      <c r="C531" s="172" t="s">
        <v>1023</v>
      </c>
      <c r="D531" s="173" t="s">
        <v>1025</v>
      </c>
      <c r="E531" s="172" t="s">
        <v>147</v>
      </c>
      <c r="F531" s="49" t="s">
        <v>141</v>
      </c>
      <c r="G531" s="36">
        <v>714</v>
      </c>
      <c r="H531" s="36">
        <f>IFERROR(VLOOKUP(D531,'数据-省本级预算数'!D:H,4,0),"0")</f>
        <v>797</v>
      </c>
      <c r="I531" s="36"/>
      <c r="J531" s="36">
        <f>VLOOKUP(F531,'数据-省本级决算数'!$A:$B,2,0)</f>
        <v>4776</v>
      </c>
      <c r="K531" s="175">
        <f t="shared" si="52"/>
        <v>6.69</v>
      </c>
      <c r="L531" s="175">
        <f t="shared" si="53"/>
        <v>5.99</v>
      </c>
      <c r="M531" s="175">
        <f t="shared" si="54"/>
        <v>0</v>
      </c>
      <c r="N531" s="132">
        <f t="shared" si="50"/>
        <v>5.689</v>
      </c>
      <c r="O531" s="176" t="str">
        <f t="shared" si="51"/>
        <v>是</v>
      </c>
      <c r="P531" s="176" t="str">
        <f t="shared" si="55"/>
        <v>是</v>
      </c>
    </row>
    <row r="532" ht="18.95" customHeight="1" spans="1:16">
      <c r="A532" s="171" t="s">
        <v>135</v>
      </c>
      <c r="B532" s="172" t="s">
        <v>135</v>
      </c>
      <c r="C532" s="172" t="s">
        <v>1023</v>
      </c>
      <c r="D532" s="173" t="s">
        <v>1026</v>
      </c>
      <c r="E532" s="172" t="s">
        <v>147</v>
      </c>
      <c r="F532" s="49" t="s">
        <v>143</v>
      </c>
      <c r="G532" s="36">
        <v>160</v>
      </c>
      <c r="H532" s="36">
        <f>IFERROR(VLOOKUP(D532,'数据-省本级预算数'!D:H,4,0),"0")</f>
        <v>160</v>
      </c>
      <c r="I532" s="36"/>
      <c r="J532" s="36">
        <f>VLOOKUP(F532,'数据-省本级决算数'!$A:$B,2,0)</f>
        <v>590</v>
      </c>
      <c r="K532" s="175">
        <f t="shared" si="52"/>
        <v>3.69</v>
      </c>
      <c r="L532" s="175">
        <f t="shared" si="53"/>
        <v>3.69</v>
      </c>
      <c r="M532" s="175">
        <f t="shared" si="54"/>
        <v>0</v>
      </c>
      <c r="N532" s="132">
        <f t="shared" si="50"/>
        <v>2.688</v>
      </c>
      <c r="O532" s="176" t="str">
        <f t="shared" si="51"/>
        <v>是</v>
      </c>
      <c r="P532" s="176" t="str">
        <f t="shared" si="55"/>
        <v>是</v>
      </c>
    </row>
    <row r="533" ht="18.95" customHeight="1" spans="1:16">
      <c r="A533" s="171" t="s">
        <v>135</v>
      </c>
      <c r="B533" s="172" t="s">
        <v>135</v>
      </c>
      <c r="C533" s="172" t="s">
        <v>1023</v>
      </c>
      <c r="D533" s="173" t="s">
        <v>1027</v>
      </c>
      <c r="E533" s="172" t="s">
        <v>147</v>
      </c>
      <c r="F533" s="49" t="s">
        <v>145</v>
      </c>
      <c r="G533" s="36">
        <v>50</v>
      </c>
      <c r="H533" s="36">
        <f>IFERROR(VLOOKUP(D533,'数据-省本级预算数'!D:H,4,0),"0")</f>
        <v>46</v>
      </c>
      <c r="I533" s="36"/>
      <c r="J533" s="36">
        <f>VLOOKUP(F533,'数据-省本级决算数'!$A:$B,2,0)</f>
        <v>713</v>
      </c>
      <c r="K533" s="175">
        <f t="shared" si="52"/>
        <v>14.26</v>
      </c>
      <c r="L533" s="175">
        <f t="shared" si="53"/>
        <v>15.5</v>
      </c>
      <c r="M533" s="175">
        <f t="shared" si="54"/>
        <v>0</v>
      </c>
      <c r="N533" s="132">
        <f t="shared" si="50"/>
        <v>13.26</v>
      </c>
      <c r="O533" s="176" t="str">
        <f t="shared" si="51"/>
        <v>是</v>
      </c>
      <c r="P533" s="176" t="str">
        <f t="shared" si="55"/>
        <v>是</v>
      </c>
    </row>
    <row r="534" ht="18.95" customHeight="1" spans="1:16">
      <c r="A534" s="171" t="s">
        <v>135</v>
      </c>
      <c r="B534" s="172" t="s">
        <v>135</v>
      </c>
      <c r="C534" s="172" t="s">
        <v>1023</v>
      </c>
      <c r="D534" s="173" t="s">
        <v>1028</v>
      </c>
      <c r="E534" s="172" t="s">
        <v>147</v>
      </c>
      <c r="F534" s="49" t="s">
        <v>1029</v>
      </c>
      <c r="G534" s="36">
        <v>0</v>
      </c>
      <c r="H534" s="36">
        <f>IFERROR(VLOOKUP(D534,'数据-省本级预算数'!D:H,4,0),"0")</f>
        <v>0</v>
      </c>
      <c r="I534" s="36"/>
      <c r="J534" s="36">
        <f>VLOOKUP(F534,'数据-省本级决算数'!$A:$B,2,0)</f>
        <v>0</v>
      </c>
      <c r="K534" s="175"/>
      <c r="L534" s="175"/>
      <c r="M534" s="175">
        <f t="shared" si="54"/>
        <v>0</v>
      </c>
      <c r="N534" s="132" t="str">
        <f t="shared" si="50"/>
        <v/>
      </c>
      <c r="O534" s="176" t="str">
        <f t="shared" si="51"/>
        <v>否</v>
      </c>
      <c r="P534" s="176" t="str">
        <f t="shared" si="55"/>
        <v>是</v>
      </c>
    </row>
    <row r="535" ht="18.95" customHeight="1" spans="1:16">
      <c r="A535" s="171" t="s">
        <v>135</v>
      </c>
      <c r="B535" s="172" t="s">
        <v>135</v>
      </c>
      <c r="C535" s="172" t="s">
        <v>1023</v>
      </c>
      <c r="D535" s="173" t="s">
        <v>1030</v>
      </c>
      <c r="E535" s="172" t="s">
        <v>147</v>
      </c>
      <c r="F535" s="49" t="s">
        <v>1031</v>
      </c>
      <c r="G535" s="36">
        <v>6090</v>
      </c>
      <c r="H535" s="36">
        <f>IFERROR(VLOOKUP(D535,'数据-省本级预算数'!D:H,4,0),"0")</f>
        <v>2894</v>
      </c>
      <c r="I535" s="36"/>
      <c r="J535" s="36">
        <f>VLOOKUP(F535,'数据-省本级决算数'!$A:$B,2,0)</f>
        <v>4131</v>
      </c>
      <c r="K535" s="175">
        <f t="shared" si="52"/>
        <v>0.68</v>
      </c>
      <c r="L535" s="175">
        <f t="shared" si="53"/>
        <v>1.43</v>
      </c>
      <c r="M535" s="175">
        <f t="shared" si="54"/>
        <v>0</v>
      </c>
      <c r="N535" s="132">
        <f t="shared" si="50"/>
        <v>-0.322</v>
      </c>
      <c r="O535" s="176" t="str">
        <f t="shared" si="51"/>
        <v>是</v>
      </c>
      <c r="P535" s="176" t="str">
        <f t="shared" si="55"/>
        <v>是</v>
      </c>
    </row>
    <row r="536" ht="18.95" customHeight="1" spans="1:16">
      <c r="A536" s="171" t="s">
        <v>135</v>
      </c>
      <c r="B536" s="172"/>
      <c r="C536" s="172" t="s">
        <v>1023</v>
      </c>
      <c r="D536" s="173" t="s">
        <v>1032</v>
      </c>
      <c r="E536" s="172" t="s">
        <v>147</v>
      </c>
      <c r="F536" s="49" t="s">
        <v>1033</v>
      </c>
      <c r="G536" s="36">
        <v>100</v>
      </c>
      <c r="H536" s="36">
        <f>IFERROR(VLOOKUP(D536,'数据-省本级预算数'!D:H,4,0),"0")</f>
        <v>100</v>
      </c>
      <c r="I536" s="36"/>
      <c r="J536" s="36">
        <f>VLOOKUP(F536,'数据-省本级决算数'!$A:$B,2,0)</f>
        <v>57</v>
      </c>
      <c r="K536" s="175">
        <f t="shared" si="52"/>
        <v>0.57</v>
      </c>
      <c r="L536" s="175">
        <f t="shared" si="53"/>
        <v>0.57</v>
      </c>
      <c r="M536" s="175">
        <f t="shared" si="54"/>
        <v>0</v>
      </c>
      <c r="N536" s="132">
        <f t="shared" si="50"/>
        <v>-0.43</v>
      </c>
      <c r="O536" s="176" t="str">
        <f t="shared" si="51"/>
        <v>是</v>
      </c>
      <c r="P536" s="176" t="str">
        <f t="shared" si="55"/>
        <v>是</v>
      </c>
    </row>
    <row r="537" ht="18.95" customHeight="1" spans="1:16">
      <c r="A537" s="171" t="s">
        <v>135</v>
      </c>
      <c r="B537" s="172" t="s">
        <v>135</v>
      </c>
      <c r="C537" s="172" t="s">
        <v>1023</v>
      </c>
      <c r="D537" s="173" t="s">
        <v>1034</v>
      </c>
      <c r="E537" s="172" t="s">
        <v>147</v>
      </c>
      <c r="F537" s="49" t="s">
        <v>1035</v>
      </c>
      <c r="G537" s="36">
        <v>140</v>
      </c>
      <c r="H537" s="36">
        <f>IFERROR(VLOOKUP(D537,'数据-省本级预算数'!D:H,4,0),"0")</f>
        <v>140</v>
      </c>
      <c r="I537" s="36"/>
      <c r="J537" s="36">
        <f>VLOOKUP(F537,'数据-省本级决算数'!$A:$B,2,0)</f>
        <v>59</v>
      </c>
      <c r="K537" s="175">
        <f t="shared" si="52"/>
        <v>0.42</v>
      </c>
      <c r="L537" s="175">
        <f t="shared" si="53"/>
        <v>0.42</v>
      </c>
      <c r="M537" s="175">
        <f t="shared" si="54"/>
        <v>0</v>
      </c>
      <c r="N537" s="132">
        <f t="shared" si="50"/>
        <v>-0.579</v>
      </c>
      <c r="O537" s="176" t="str">
        <f t="shared" si="51"/>
        <v>是</v>
      </c>
      <c r="P537" s="176" t="str">
        <f t="shared" si="55"/>
        <v>是</v>
      </c>
    </row>
    <row r="538" ht="18.95" customHeight="1" spans="1:16">
      <c r="A538" s="171" t="s">
        <v>135</v>
      </c>
      <c r="B538" s="172" t="s">
        <v>135</v>
      </c>
      <c r="C538" s="172" t="s">
        <v>1023</v>
      </c>
      <c r="D538" s="173" t="s">
        <v>1036</v>
      </c>
      <c r="E538" s="172" t="s">
        <v>147</v>
      </c>
      <c r="F538" s="49" t="s">
        <v>1037</v>
      </c>
      <c r="G538" s="36">
        <v>1216</v>
      </c>
      <c r="H538" s="36">
        <f>IFERROR(VLOOKUP(D538,'数据-省本级预算数'!D:H,4,0),"0")</f>
        <v>50</v>
      </c>
      <c r="I538" s="36"/>
      <c r="J538" s="36">
        <f>VLOOKUP(F538,'数据-省本级决算数'!$A:$B,2,0)</f>
        <v>140</v>
      </c>
      <c r="K538" s="175">
        <f t="shared" si="52"/>
        <v>0.12</v>
      </c>
      <c r="L538" s="175">
        <f t="shared" si="53"/>
        <v>2.8</v>
      </c>
      <c r="M538" s="175">
        <f t="shared" si="54"/>
        <v>0</v>
      </c>
      <c r="N538" s="132">
        <f t="shared" si="50"/>
        <v>-0.885</v>
      </c>
      <c r="O538" s="176" t="str">
        <f t="shared" si="51"/>
        <v>是</v>
      </c>
      <c r="P538" s="176" t="str">
        <f t="shared" si="55"/>
        <v>是</v>
      </c>
    </row>
    <row r="539" ht="18.95" customHeight="1" spans="1:16">
      <c r="A539" s="171"/>
      <c r="B539" s="465" t="s">
        <v>951</v>
      </c>
      <c r="C539" s="172" t="s">
        <v>135</v>
      </c>
      <c r="D539" s="173" t="s">
        <v>1038</v>
      </c>
      <c r="E539" s="172" t="s">
        <v>135</v>
      </c>
      <c r="F539" s="49" t="s">
        <v>1039</v>
      </c>
      <c r="G539" s="174">
        <f ca="1">SUMIF($C538:$C1760,$D539,$G538:$G1759)</f>
        <v>17152</v>
      </c>
      <c r="H539" s="36">
        <f ca="1">SUMIF($C538:$C1759,$D539,$H538:$H1758)</f>
        <v>29140</v>
      </c>
      <c r="I539" s="36">
        <f>IFERROR(VLOOKUP(F539,'数据-省本级调整数'!$A:$B,2,0),0)</f>
        <v>24471</v>
      </c>
      <c r="J539" s="36">
        <f>VLOOKUP(F539,'数据-省本级决算数'!$A:$B,2,0)</f>
        <v>20581</v>
      </c>
      <c r="K539" s="175">
        <f ca="1" t="shared" si="52"/>
        <v>1.2</v>
      </c>
      <c r="L539" s="175">
        <f ca="1" t="shared" si="53"/>
        <v>0.71</v>
      </c>
      <c r="M539" s="175">
        <f t="shared" si="54"/>
        <v>0.84</v>
      </c>
      <c r="N539" s="129">
        <f ca="1" t="shared" si="50"/>
        <v>0.2</v>
      </c>
      <c r="O539" s="176" t="str">
        <f ca="1" t="shared" si="51"/>
        <v>是</v>
      </c>
      <c r="P539" s="176" t="str">
        <f t="shared" si="55"/>
        <v>是</v>
      </c>
    </row>
    <row r="540" ht="18.95" customHeight="1" spans="1:16">
      <c r="A540" s="171" t="s">
        <v>135</v>
      </c>
      <c r="B540" s="172"/>
      <c r="C540" s="465" t="s">
        <v>1038</v>
      </c>
      <c r="D540" s="173" t="s">
        <v>1040</v>
      </c>
      <c r="E540" s="172" t="s">
        <v>147</v>
      </c>
      <c r="F540" s="49" t="s">
        <v>1041</v>
      </c>
      <c r="G540" s="36">
        <v>3656</v>
      </c>
      <c r="H540" s="36">
        <f>IFERROR(VLOOKUP(D540,'数据-省本级预算数'!D:H,4,0),"0")</f>
        <v>3656</v>
      </c>
      <c r="I540" s="36"/>
      <c r="J540" s="36">
        <f>VLOOKUP(F540,'数据-省本级决算数'!$A:$B,2,0)</f>
        <v>3656</v>
      </c>
      <c r="K540" s="175">
        <f t="shared" si="52"/>
        <v>1</v>
      </c>
      <c r="L540" s="175">
        <f t="shared" si="53"/>
        <v>1</v>
      </c>
      <c r="M540" s="175">
        <f t="shared" si="54"/>
        <v>0</v>
      </c>
      <c r="N540" s="132">
        <f t="shared" si="50"/>
        <v>0</v>
      </c>
      <c r="O540" s="176" t="str">
        <f t="shared" si="51"/>
        <v>是</v>
      </c>
      <c r="P540" s="176" t="str">
        <f t="shared" si="55"/>
        <v>是</v>
      </c>
    </row>
    <row r="541" ht="18.95" customHeight="1" spans="1:16">
      <c r="A541" s="171" t="s">
        <v>135</v>
      </c>
      <c r="B541" s="172" t="s">
        <v>135</v>
      </c>
      <c r="C541" s="465" t="s">
        <v>1038</v>
      </c>
      <c r="D541" s="173" t="s">
        <v>1042</v>
      </c>
      <c r="E541" s="172" t="s">
        <v>147</v>
      </c>
      <c r="F541" s="49" t="s">
        <v>1043</v>
      </c>
      <c r="G541" s="36">
        <v>0</v>
      </c>
      <c r="H541" s="36">
        <f>IFERROR(VLOOKUP(D541,'数据-省本级预算数'!D:H,4,0),"0")</f>
        <v>21000</v>
      </c>
      <c r="I541" s="36"/>
      <c r="J541" s="36">
        <f>VLOOKUP(F541,'数据-省本级决算数'!$A:$B,2,0)</f>
        <v>15570</v>
      </c>
      <c r="K541" s="175"/>
      <c r="L541" s="175">
        <f t="shared" si="53"/>
        <v>0.74</v>
      </c>
      <c r="M541" s="175">
        <f t="shared" si="54"/>
        <v>0</v>
      </c>
      <c r="N541" s="132" t="str">
        <f t="shared" si="50"/>
        <v/>
      </c>
      <c r="O541" s="176" t="str">
        <f t="shared" si="51"/>
        <v>是</v>
      </c>
      <c r="P541" s="176" t="str">
        <f t="shared" si="55"/>
        <v>是</v>
      </c>
    </row>
    <row r="542" ht="18.95" customHeight="1" spans="1:16">
      <c r="A542" s="171" t="s">
        <v>135</v>
      </c>
      <c r="B542" s="172" t="s">
        <v>135</v>
      </c>
      <c r="C542" s="465" t="s">
        <v>1038</v>
      </c>
      <c r="D542" s="173" t="s">
        <v>1044</v>
      </c>
      <c r="E542" s="172" t="s">
        <v>147</v>
      </c>
      <c r="F542" s="49" t="s">
        <v>1045</v>
      </c>
      <c r="G542" s="36">
        <v>13496</v>
      </c>
      <c r="H542" s="36">
        <f>IFERROR(VLOOKUP(D542,'数据-省本级预算数'!D:H,4,0),"0")</f>
        <v>4484</v>
      </c>
      <c r="I542" s="36"/>
      <c r="J542" s="36">
        <f>VLOOKUP(F542,'数据-省本级决算数'!$A:$B,2,0)</f>
        <v>1355</v>
      </c>
      <c r="K542" s="175">
        <f t="shared" si="52"/>
        <v>0.1</v>
      </c>
      <c r="L542" s="175">
        <f t="shared" si="53"/>
        <v>0.3</v>
      </c>
      <c r="M542" s="175">
        <f t="shared" si="54"/>
        <v>0</v>
      </c>
      <c r="N542" s="132">
        <f t="shared" si="50"/>
        <v>-0.9</v>
      </c>
      <c r="O542" s="176" t="str">
        <f t="shared" si="51"/>
        <v>是</v>
      </c>
      <c r="P542" s="176" t="str">
        <f t="shared" si="55"/>
        <v>是</v>
      </c>
    </row>
    <row r="543" ht="18.95" customHeight="1" spans="1:16">
      <c r="A543" s="171" t="s">
        <v>134</v>
      </c>
      <c r="B543" s="172" t="s">
        <v>135</v>
      </c>
      <c r="C543" s="172"/>
      <c r="D543" s="173" t="s">
        <v>1046</v>
      </c>
      <c r="E543" s="172"/>
      <c r="F543" s="50" t="s">
        <v>1047</v>
      </c>
      <c r="G543" s="174">
        <f ca="1">SUMIF($B544:$B$1300,$D543,$G544:$G$1300)</f>
        <v>939523</v>
      </c>
      <c r="H543" s="174">
        <f ca="1">SUMIF($B544:$B$1300,$D543,$H544:$H$1300)</f>
        <v>979248</v>
      </c>
      <c r="I543" s="174">
        <f>SUMIF($B544:$B$1300,$D543,$I544:$I$1300)</f>
        <v>1201399</v>
      </c>
      <c r="J543" s="36">
        <f>VLOOKUP(F543,'数据-省本级决算数'!$A:$B,2,0)</f>
        <v>1187282</v>
      </c>
      <c r="K543" s="175">
        <f ca="1" t="shared" si="52"/>
        <v>1.26</v>
      </c>
      <c r="L543" s="175">
        <f ca="1" t="shared" si="53"/>
        <v>1.21</v>
      </c>
      <c r="M543" s="175">
        <f t="shared" si="54"/>
        <v>0.99</v>
      </c>
      <c r="N543" s="129">
        <f ca="1" t="shared" si="50"/>
        <v>0.264</v>
      </c>
      <c r="O543" s="176" t="str">
        <f ca="1" t="shared" si="51"/>
        <v>是</v>
      </c>
      <c r="P543" s="176" t="str">
        <f t="shared" si="55"/>
        <v>是</v>
      </c>
    </row>
    <row r="544" ht="18.95" customHeight="1" spans="1:16">
      <c r="A544" s="171" t="s">
        <v>135</v>
      </c>
      <c r="B544" s="465" t="s">
        <v>1046</v>
      </c>
      <c r="C544" s="172"/>
      <c r="D544" s="173" t="s">
        <v>1048</v>
      </c>
      <c r="E544" s="172"/>
      <c r="F544" s="49" t="s">
        <v>1049</v>
      </c>
      <c r="G544" s="174">
        <f ca="1">SUMIF($C543:$C1765,$D544,$G543:$G1764)</f>
        <v>7536</v>
      </c>
      <c r="H544" s="36">
        <f ca="1">SUMIF($C543:$C1764,$D544,$H543:$H1763)</f>
        <v>10579</v>
      </c>
      <c r="I544" s="36">
        <f>IFERROR(VLOOKUP(F544,'数据-省本级调整数'!$A:$B,2,0),0)</f>
        <v>8604</v>
      </c>
      <c r="J544" s="36">
        <f>VLOOKUP(F544,'数据-省本级决算数'!$A:$B,2,0)</f>
        <v>8342</v>
      </c>
      <c r="K544" s="175">
        <f ca="1" t="shared" si="52"/>
        <v>1.11</v>
      </c>
      <c r="L544" s="175">
        <f ca="1" t="shared" si="53"/>
        <v>0.79</v>
      </c>
      <c r="M544" s="175">
        <f t="shared" si="54"/>
        <v>0.97</v>
      </c>
      <c r="N544" s="129">
        <f ca="1" t="shared" si="50"/>
        <v>0.107</v>
      </c>
      <c r="O544" s="176" t="str">
        <f ca="1" t="shared" si="51"/>
        <v>是</v>
      </c>
      <c r="P544" s="176" t="str">
        <f t="shared" si="55"/>
        <v>是</v>
      </c>
    </row>
    <row r="545" ht="18.95" customHeight="1" spans="1:16">
      <c r="A545" s="171" t="s">
        <v>135</v>
      </c>
      <c r="B545" s="172" t="s">
        <v>135</v>
      </c>
      <c r="C545" s="172" t="s">
        <v>1048</v>
      </c>
      <c r="D545" s="173" t="s">
        <v>1050</v>
      </c>
      <c r="E545" s="172" t="s">
        <v>147</v>
      </c>
      <c r="F545" s="49" t="s">
        <v>141</v>
      </c>
      <c r="G545" s="36">
        <v>1247</v>
      </c>
      <c r="H545" s="36">
        <f>IFERROR(VLOOKUP(D545,'数据-省本级预算数'!D:H,4,0),"0")</f>
        <v>1153</v>
      </c>
      <c r="I545" s="36"/>
      <c r="J545" s="36">
        <f>VLOOKUP(F545,'数据-省本级决算数'!$A:$B,2,0)</f>
        <v>4776</v>
      </c>
      <c r="K545" s="175">
        <f t="shared" si="52"/>
        <v>3.83</v>
      </c>
      <c r="L545" s="175">
        <f t="shared" si="53"/>
        <v>4.14</v>
      </c>
      <c r="M545" s="175">
        <f t="shared" si="54"/>
        <v>0</v>
      </c>
      <c r="N545" s="132">
        <f t="shared" si="50"/>
        <v>2.83</v>
      </c>
      <c r="O545" s="176" t="str">
        <f t="shared" si="51"/>
        <v>是</v>
      </c>
      <c r="P545" s="176" t="str">
        <f t="shared" si="55"/>
        <v>是</v>
      </c>
    </row>
    <row r="546" ht="18.95" customHeight="1" spans="1:16">
      <c r="A546" s="171" t="s">
        <v>135</v>
      </c>
      <c r="B546" s="172" t="s">
        <v>135</v>
      </c>
      <c r="C546" s="172" t="s">
        <v>1048</v>
      </c>
      <c r="D546" s="173" t="s">
        <v>1051</v>
      </c>
      <c r="E546" s="172" t="s">
        <v>147</v>
      </c>
      <c r="F546" s="49" t="s">
        <v>143</v>
      </c>
      <c r="G546" s="36">
        <v>0</v>
      </c>
      <c r="H546" s="36">
        <f>IFERROR(VLOOKUP(D546,'数据-省本级预算数'!D:H,4,0),"0")</f>
        <v>22</v>
      </c>
      <c r="I546" s="36"/>
      <c r="J546" s="36">
        <f>VLOOKUP(F546,'数据-省本级决算数'!$A:$B,2,0)</f>
        <v>590</v>
      </c>
      <c r="K546" s="175"/>
      <c r="L546" s="175">
        <f t="shared" si="53"/>
        <v>26.82</v>
      </c>
      <c r="M546" s="175">
        <f t="shared" si="54"/>
        <v>0</v>
      </c>
      <c r="N546" s="132" t="str">
        <f t="shared" si="50"/>
        <v/>
      </c>
      <c r="O546" s="176" t="str">
        <f t="shared" si="51"/>
        <v>是</v>
      </c>
      <c r="P546" s="176" t="str">
        <f t="shared" si="55"/>
        <v>是</v>
      </c>
    </row>
    <row r="547" ht="18.95" customHeight="1" spans="1:16">
      <c r="A547" s="171" t="s">
        <v>135</v>
      </c>
      <c r="B547" s="172" t="s">
        <v>135</v>
      </c>
      <c r="C547" s="172" t="s">
        <v>1048</v>
      </c>
      <c r="D547" s="173" t="s">
        <v>1052</v>
      </c>
      <c r="E547" s="172" t="s">
        <v>147</v>
      </c>
      <c r="F547" s="51" t="s">
        <v>145</v>
      </c>
      <c r="G547" s="36">
        <v>370</v>
      </c>
      <c r="H547" s="36">
        <f>IFERROR(VLOOKUP(D547,'数据-省本级预算数'!D:H,4,0),"0")</f>
        <v>309</v>
      </c>
      <c r="I547" s="36"/>
      <c r="J547" s="36">
        <f>VLOOKUP(F547,'数据-省本级决算数'!$A:$B,2,0)</f>
        <v>713</v>
      </c>
      <c r="K547" s="175">
        <f t="shared" si="52"/>
        <v>1.93</v>
      </c>
      <c r="L547" s="175">
        <f t="shared" si="53"/>
        <v>2.31</v>
      </c>
      <c r="M547" s="175">
        <f t="shared" si="54"/>
        <v>0</v>
      </c>
      <c r="N547" s="132">
        <f t="shared" si="50"/>
        <v>0.927</v>
      </c>
      <c r="O547" s="176" t="str">
        <f t="shared" si="51"/>
        <v>是</v>
      </c>
      <c r="P547" s="176" t="str">
        <f t="shared" si="55"/>
        <v>是</v>
      </c>
    </row>
    <row r="548" ht="18.95" customHeight="1" spans="1:16">
      <c r="A548" s="171" t="s">
        <v>135</v>
      </c>
      <c r="B548" s="172" t="s">
        <v>135</v>
      </c>
      <c r="C548" s="172" t="s">
        <v>1048</v>
      </c>
      <c r="D548" s="173" t="s">
        <v>1053</v>
      </c>
      <c r="E548" s="172" t="s">
        <v>147</v>
      </c>
      <c r="F548" s="51" t="s">
        <v>1054</v>
      </c>
      <c r="G548" s="36">
        <v>155</v>
      </c>
      <c r="H548" s="36">
        <f>IFERROR(VLOOKUP(D548,'数据-省本级预算数'!D:H,4,0),"0")</f>
        <v>0</v>
      </c>
      <c r="I548" s="36"/>
      <c r="J548" s="36">
        <f>VLOOKUP(F548,'数据-省本级决算数'!$A:$B,2,0)</f>
        <v>0</v>
      </c>
      <c r="K548" s="175">
        <f t="shared" si="52"/>
        <v>0</v>
      </c>
      <c r="L548" s="175"/>
      <c r="M548" s="175">
        <f t="shared" si="54"/>
        <v>0</v>
      </c>
      <c r="N548" s="132">
        <f t="shared" si="50"/>
        <v>-1</v>
      </c>
      <c r="O548" s="176" t="str">
        <f t="shared" si="51"/>
        <v>是</v>
      </c>
      <c r="P548" s="176" t="str">
        <f t="shared" si="55"/>
        <v>是</v>
      </c>
    </row>
    <row r="549" ht="18.95" customHeight="1" spans="1:16">
      <c r="A549" s="171" t="s">
        <v>135</v>
      </c>
      <c r="B549" s="172" t="s">
        <v>135</v>
      </c>
      <c r="C549" s="172" t="s">
        <v>1048</v>
      </c>
      <c r="D549" s="173" t="s">
        <v>1055</v>
      </c>
      <c r="E549" s="172" t="s">
        <v>147</v>
      </c>
      <c r="F549" s="51" t="s">
        <v>1056</v>
      </c>
      <c r="G549" s="36">
        <v>100</v>
      </c>
      <c r="H549" s="36">
        <f>IFERROR(VLOOKUP(D549,'数据-省本级预算数'!D:H,4,0),"0")</f>
        <v>130</v>
      </c>
      <c r="I549" s="36"/>
      <c r="J549" s="36">
        <f>VLOOKUP(F549,'数据-省本级决算数'!$A:$B,2,0)</f>
        <v>100</v>
      </c>
      <c r="K549" s="175">
        <f t="shared" si="52"/>
        <v>1</v>
      </c>
      <c r="L549" s="175">
        <f t="shared" si="53"/>
        <v>0.77</v>
      </c>
      <c r="M549" s="175">
        <f t="shared" si="54"/>
        <v>0</v>
      </c>
      <c r="N549" s="132">
        <f t="shared" si="50"/>
        <v>0</v>
      </c>
      <c r="O549" s="176" t="str">
        <f t="shared" si="51"/>
        <v>是</v>
      </c>
      <c r="P549" s="176" t="str">
        <f t="shared" si="55"/>
        <v>是</v>
      </c>
    </row>
    <row r="550" ht="18.95" customHeight="1" spans="1:16">
      <c r="A550" s="171" t="s">
        <v>135</v>
      </c>
      <c r="B550" s="172" t="s">
        <v>135</v>
      </c>
      <c r="C550" s="172" t="s">
        <v>1048</v>
      </c>
      <c r="D550" s="173" t="s">
        <v>1057</v>
      </c>
      <c r="E550" s="172" t="s">
        <v>147</v>
      </c>
      <c r="F550" s="51" t="s">
        <v>1058</v>
      </c>
      <c r="G550" s="36">
        <v>21</v>
      </c>
      <c r="H550" s="36">
        <f>IFERROR(VLOOKUP(D550,'数据-省本级预算数'!D:H,4,0),"0")</f>
        <v>53</v>
      </c>
      <c r="I550" s="36"/>
      <c r="J550" s="36">
        <f>VLOOKUP(F550,'数据-省本级决算数'!$A:$B,2,0)</f>
        <v>53</v>
      </c>
      <c r="K550" s="175">
        <f t="shared" si="52"/>
        <v>2.52</v>
      </c>
      <c r="L550" s="175">
        <f t="shared" si="53"/>
        <v>1</v>
      </c>
      <c r="M550" s="175">
        <f t="shared" si="54"/>
        <v>0</v>
      </c>
      <c r="N550" s="132">
        <f t="shared" si="50"/>
        <v>1.524</v>
      </c>
      <c r="O550" s="176" t="str">
        <f t="shared" si="51"/>
        <v>是</v>
      </c>
      <c r="P550" s="176" t="str">
        <f t="shared" si="55"/>
        <v>是</v>
      </c>
    </row>
    <row r="551" ht="18.95" customHeight="1" spans="1:16">
      <c r="A551" s="171" t="s">
        <v>135</v>
      </c>
      <c r="B551" s="172" t="s">
        <v>135</v>
      </c>
      <c r="C551" s="172" t="s">
        <v>1048</v>
      </c>
      <c r="D551" s="173" t="s">
        <v>1059</v>
      </c>
      <c r="E551" s="172" t="s">
        <v>147</v>
      </c>
      <c r="F551" s="51" t="s">
        <v>1060</v>
      </c>
      <c r="G551" s="36">
        <v>1806</v>
      </c>
      <c r="H551" s="36">
        <f>IFERROR(VLOOKUP(D551,'数据-省本级预算数'!D:H,4,0),"0")</f>
        <v>5734</v>
      </c>
      <c r="I551" s="36"/>
      <c r="J551" s="36">
        <f>VLOOKUP(F551,'数据-省本级决算数'!$A:$B,2,0)</f>
        <v>2309</v>
      </c>
      <c r="K551" s="175">
        <f t="shared" si="52"/>
        <v>1.28</v>
      </c>
      <c r="L551" s="175">
        <f t="shared" si="53"/>
        <v>0.4</v>
      </c>
      <c r="M551" s="175">
        <f t="shared" si="54"/>
        <v>0</v>
      </c>
      <c r="N551" s="132">
        <f t="shared" si="50"/>
        <v>0.279</v>
      </c>
      <c r="O551" s="176" t="str">
        <f t="shared" si="51"/>
        <v>是</v>
      </c>
      <c r="P551" s="176" t="str">
        <f t="shared" si="55"/>
        <v>是</v>
      </c>
    </row>
    <row r="552" ht="18.95" customHeight="1" spans="1:16">
      <c r="A552" s="171" t="s">
        <v>135</v>
      </c>
      <c r="B552" s="172" t="s">
        <v>135</v>
      </c>
      <c r="C552" s="172" t="s">
        <v>1048</v>
      </c>
      <c r="D552" s="464" t="s">
        <v>1061</v>
      </c>
      <c r="E552" s="172" t="s">
        <v>147</v>
      </c>
      <c r="F552" s="51" t="s">
        <v>248</v>
      </c>
      <c r="G552" s="36">
        <v>2013</v>
      </c>
      <c r="H552" s="36">
        <f>IFERROR(VLOOKUP(D552,'数据-省本级预算数'!D:H,4,0),"0")</f>
        <v>324</v>
      </c>
      <c r="I552" s="36"/>
      <c r="J552" s="36">
        <f>VLOOKUP(F552,'数据-省本级决算数'!$A:$B,2,0)</f>
        <v>869</v>
      </c>
      <c r="K552" s="175">
        <f t="shared" si="52"/>
        <v>0.43</v>
      </c>
      <c r="L552" s="175">
        <f t="shared" si="53"/>
        <v>2.68</v>
      </c>
      <c r="M552" s="175">
        <f t="shared" si="54"/>
        <v>0</v>
      </c>
      <c r="N552" s="132">
        <f t="shared" si="50"/>
        <v>-0.568</v>
      </c>
      <c r="O552" s="176" t="str">
        <f t="shared" si="51"/>
        <v>是</v>
      </c>
      <c r="P552" s="176" t="str">
        <f t="shared" si="55"/>
        <v>是</v>
      </c>
    </row>
    <row r="553" ht="18.95" customHeight="1" spans="1:16">
      <c r="A553" s="171" t="s">
        <v>135</v>
      </c>
      <c r="B553" s="172" t="s">
        <v>135</v>
      </c>
      <c r="C553" s="172" t="s">
        <v>1048</v>
      </c>
      <c r="D553" s="173" t="s">
        <v>1062</v>
      </c>
      <c r="E553" s="172" t="s">
        <v>147</v>
      </c>
      <c r="F553" s="51" t="s">
        <v>1063</v>
      </c>
      <c r="G553" s="36">
        <v>1081</v>
      </c>
      <c r="H553" s="36">
        <f>IFERROR(VLOOKUP(D553,'数据-省本级预算数'!D:H,4,0),"0")</f>
        <v>2353</v>
      </c>
      <c r="I553" s="36"/>
      <c r="J553" s="36">
        <f>VLOOKUP(F553,'数据-省本级决算数'!$A:$B,2,0)</f>
        <v>555</v>
      </c>
      <c r="K553" s="175">
        <f t="shared" si="52"/>
        <v>0.51</v>
      </c>
      <c r="L553" s="175">
        <f t="shared" si="53"/>
        <v>0.24</v>
      </c>
      <c r="M553" s="175">
        <f t="shared" si="54"/>
        <v>0</v>
      </c>
      <c r="N553" s="132">
        <f t="shared" si="50"/>
        <v>-0.487</v>
      </c>
      <c r="O553" s="176" t="str">
        <f t="shared" si="51"/>
        <v>是</v>
      </c>
      <c r="P553" s="176" t="str">
        <f t="shared" si="55"/>
        <v>是</v>
      </c>
    </row>
    <row r="554" ht="18.95" customHeight="1" spans="1:16">
      <c r="A554" s="171" t="s">
        <v>135</v>
      </c>
      <c r="B554" s="172"/>
      <c r="C554" s="172" t="s">
        <v>1048</v>
      </c>
      <c r="D554" s="173" t="s">
        <v>1064</v>
      </c>
      <c r="E554" s="172" t="s">
        <v>147</v>
      </c>
      <c r="F554" s="51" t="s">
        <v>1065</v>
      </c>
      <c r="G554" s="36">
        <v>0</v>
      </c>
      <c r="H554" s="36">
        <f>IFERROR(VLOOKUP(D554,'数据-省本级预算数'!D:H,4,0),"0")</f>
        <v>0</v>
      </c>
      <c r="I554" s="36"/>
      <c r="J554" s="36">
        <f>VLOOKUP(F554,'数据-省本级决算数'!$A:$B,2,0)</f>
        <v>0</v>
      </c>
      <c r="K554" s="175"/>
      <c r="L554" s="175"/>
      <c r="M554" s="175">
        <f t="shared" si="54"/>
        <v>0</v>
      </c>
      <c r="N554" s="132" t="str">
        <f t="shared" si="50"/>
        <v/>
      </c>
      <c r="O554" s="176" t="str">
        <f t="shared" si="51"/>
        <v>否</v>
      </c>
      <c r="P554" s="176" t="str">
        <f t="shared" si="55"/>
        <v>是</v>
      </c>
    </row>
    <row r="555" ht="18.95" customHeight="1" spans="1:16">
      <c r="A555" s="171" t="s">
        <v>135</v>
      </c>
      <c r="B555" s="172" t="s">
        <v>135</v>
      </c>
      <c r="C555" s="172" t="s">
        <v>1048</v>
      </c>
      <c r="D555" s="173" t="s">
        <v>1066</v>
      </c>
      <c r="E555" s="172" t="s">
        <v>147</v>
      </c>
      <c r="F555" s="49" t="s">
        <v>1067</v>
      </c>
      <c r="G555" s="36">
        <v>186</v>
      </c>
      <c r="H555" s="36">
        <f>IFERROR(VLOOKUP(D555,'数据-省本级预算数'!D:H,4,0),"0")</f>
        <v>34</v>
      </c>
      <c r="I555" s="36"/>
      <c r="J555" s="36">
        <f>VLOOKUP(F555,'数据-省本级决算数'!$A:$B,2,0)</f>
        <v>169</v>
      </c>
      <c r="K555" s="175">
        <f t="shared" si="52"/>
        <v>0.91</v>
      </c>
      <c r="L555" s="175">
        <f t="shared" si="53"/>
        <v>4.97</v>
      </c>
      <c r="M555" s="175">
        <f t="shared" si="54"/>
        <v>0</v>
      </c>
      <c r="N555" s="132">
        <f t="shared" si="50"/>
        <v>-0.091</v>
      </c>
      <c r="O555" s="176" t="str">
        <f t="shared" si="51"/>
        <v>是</v>
      </c>
      <c r="P555" s="176" t="str">
        <f t="shared" si="55"/>
        <v>是</v>
      </c>
    </row>
    <row r="556" ht="18.95" customHeight="1" spans="1:16">
      <c r="A556" s="171" t="s">
        <v>135</v>
      </c>
      <c r="B556" s="172" t="s">
        <v>135</v>
      </c>
      <c r="C556" s="172" t="s">
        <v>1048</v>
      </c>
      <c r="D556" s="173" t="s">
        <v>1068</v>
      </c>
      <c r="E556" s="172" t="s">
        <v>147</v>
      </c>
      <c r="F556" s="49" t="s">
        <v>1069</v>
      </c>
      <c r="G556" s="36">
        <v>80</v>
      </c>
      <c r="H556" s="36">
        <f>IFERROR(VLOOKUP(D556,'数据-省本级预算数'!D:H,4,0),"0")</f>
        <v>0</v>
      </c>
      <c r="I556" s="36"/>
      <c r="J556" s="36">
        <f>VLOOKUP(F556,'数据-省本级决算数'!$A:$B,2,0)</f>
        <v>115</v>
      </c>
      <c r="K556" s="175">
        <f t="shared" si="52"/>
        <v>1.44</v>
      </c>
      <c r="L556" s="175"/>
      <c r="M556" s="175">
        <f t="shared" si="54"/>
        <v>0</v>
      </c>
      <c r="N556" s="132">
        <f t="shared" si="50"/>
        <v>0.438</v>
      </c>
      <c r="O556" s="176" t="str">
        <f t="shared" si="51"/>
        <v>是</v>
      </c>
      <c r="P556" s="176" t="str">
        <f t="shared" si="55"/>
        <v>是</v>
      </c>
    </row>
    <row r="557" ht="18.95" customHeight="1" spans="1:16">
      <c r="A557" s="171" t="s">
        <v>135</v>
      </c>
      <c r="B557" s="172" t="s">
        <v>135</v>
      </c>
      <c r="C557" s="172" t="s">
        <v>1048</v>
      </c>
      <c r="D557" s="173" t="s">
        <v>1070</v>
      </c>
      <c r="E557" s="172" t="s">
        <v>147</v>
      </c>
      <c r="F557" s="37" t="s">
        <v>1071</v>
      </c>
      <c r="G557" s="36">
        <v>477</v>
      </c>
      <c r="H557" s="36">
        <f>IFERROR(VLOOKUP(D557,'数据-省本级预算数'!D:H,4,0),"0")</f>
        <v>467</v>
      </c>
      <c r="I557" s="36"/>
      <c r="J557" s="36">
        <f>VLOOKUP(F557,'数据-省本级决算数'!$A:$B,2,0)</f>
        <v>1934</v>
      </c>
      <c r="K557" s="175">
        <f t="shared" si="52"/>
        <v>4.05</v>
      </c>
      <c r="L557" s="175">
        <f t="shared" si="53"/>
        <v>4.14</v>
      </c>
      <c r="M557" s="175">
        <f t="shared" si="54"/>
        <v>0</v>
      </c>
      <c r="N557" s="132">
        <f t="shared" si="50"/>
        <v>3.055</v>
      </c>
      <c r="O557" s="176" t="str">
        <f t="shared" si="51"/>
        <v>是</v>
      </c>
      <c r="P557" s="176" t="str">
        <f t="shared" si="55"/>
        <v>是</v>
      </c>
    </row>
    <row r="558" ht="18.95" customHeight="1" spans="1:16">
      <c r="A558" s="171" t="s">
        <v>135</v>
      </c>
      <c r="B558" s="465" t="s">
        <v>1046</v>
      </c>
      <c r="C558" s="172"/>
      <c r="D558" s="173" t="s">
        <v>1072</v>
      </c>
      <c r="E558" s="172"/>
      <c r="F558" s="49" t="s">
        <v>1073</v>
      </c>
      <c r="G558" s="174">
        <f ca="1">SUMIF($C557:$C1779,$D558,$G557:$G1778)</f>
        <v>14265</v>
      </c>
      <c r="H558" s="36">
        <f ca="1">SUMIF($C557:$C1778,$D558,$H557:$H1777)</f>
        <v>32962</v>
      </c>
      <c r="I558" s="36">
        <f>IFERROR(VLOOKUP(F558,'数据-省本级调整数'!$A:$B,2,0),0)</f>
        <v>13663</v>
      </c>
      <c r="J558" s="36">
        <f>VLOOKUP(F558,'数据-省本级决算数'!$A:$B,2,0)</f>
        <v>13372</v>
      </c>
      <c r="K558" s="175">
        <f ca="1" t="shared" si="52"/>
        <v>0.94</v>
      </c>
      <c r="L558" s="175">
        <f ca="1" t="shared" si="53"/>
        <v>0.41</v>
      </c>
      <c r="M558" s="175">
        <f t="shared" si="54"/>
        <v>0.98</v>
      </c>
      <c r="N558" s="129">
        <f ca="1" t="shared" si="50"/>
        <v>-0.063</v>
      </c>
      <c r="O558" s="176" t="str">
        <f ca="1" t="shared" si="51"/>
        <v>是</v>
      </c>
      <c r="P558" s="176" t="str">
        <f t="shared" si="55"/>
        <v>是</v>
      </c>
    </row>
    <row r="559" ht="18.95" customHeight="1" spans="1:16">
      <c r="A559" s="171" t="s">
        <v>135</v>
      </c>
      <c r="B559" s="172" t="s">
        <v>135</v>
      </c>
      <c r="C559" s="172" t="s">
        <v>1072</v>
      </c>
      <c r="D559" s="173" t="s">
        <v>1074</v>
      </c>
      <c r="E559" s="172" t="s">
        <v>147</v>
      </c>
      <c r="F559" s="32" t="s">
        <v>141</v>
      </c>
      <c r="G559" s="36">
        <v>1665</v>
      </c>
      <c r="H559" s="36">
        <f>IFERROR(VLOOKUP(D559,'数据-省本级预算数'!D:H,4,0),"0")</f>
        <v>1719</v>
      </c>
      <c r="I559" s="36"/>
      <c r="J559" s="36">
        <f>VLOOKUP(F559,'数据-省本级决算数'!$A:$B,2,0)</f>
        <v>4776</v>
      </c>
      <c r="K559" s="175">
        <f t="shared" si="52"/>
        <v>2.87</v>
      </c>
      <c r="L559" s="175">
        <f t="shared" si="53"/>
        <v>2.78</v>
      </c>
      <c r="M559" s="175">
        <f t="shared" si="54"/>
        <v>0</v>
      </c>
      <c r="N559" s="132">
        <f t="shared" si="50"/>
        <v>1.868</v>
      </c>
      <c r="O559" s="176" t="str">
        <f t="shared" si="51"/>
        <v>是</v>
      </c>
      <c r="P559" s="176" t="str">
        <f t="shared" si="55"/>
        <v>是</v>
      </c>
    </row>
    <row r="560" ht="18.95" customHeight="1" spans="1:16">
      <c r="A560" s="171" t="s">
        <v>135</v>
      </c>
      <c r="B560" s="172" t="s">
        <v>135</v>
      </c>
      <c r="C560" s="172" t="s">
        <v>1072</v>
      </c>
      <c r="D560" s="173" t="s">
        <v>1075</v>
      </c>
      <c r="E560" s="172" t="s">
        <v>147</v>
      </c>
      <c r="F560" s="49" t="s">
        <v>143</v>
      </c>
      <c r="G560" s="36">
        <v>0</v>
      </c>
      <c r="H560" s="36">
        <f>IFERROR(VLOOKUP(D560,'数据-省本级预算数'!D:H,4,0),"0")</f>
        <v>0</v>
      </c>
      <c r="I560" s="36"/>
      <c r="J560" s="36">
        <f>VLOOKUP(F560,'数据-省本级决算数'!$A:$B,2,0)</f>
        <v>590</v>
      </c>
      <c r="K560" s="175"/>
      <c r="L560" s="175"/>
      <c r="M560" s="175">
        <f t="shared" si="54"/>
        <v>0</v>
      </c>
      <c r="N560" s="132" t="str">
        <f t="shared" si="50"/>
        <v/>
      </c>
      <c r="O560" s="176" t="str">
        <f t="shared" si="51"/>
        <v>是</v>
      </c>
      <c r="P560" s="176" t="str">
        <f t="shared" si="55"/>
        <v>是</v>
      </c>
    </row>
    <row r="561" ht="18.95" customHeight="1" spans="1:16">
      <c r="A561" s="171" t="s">
        <v>135</v>
      </c>
      <c r="B561" s="172" t="s">
        <v>135</v>
      </c>
      <c r="C561" s="172" t="s">
        <v>1072</v>
      </c>
      <c r="D561" s="173" t="s">
        <v>1076</v>
      </c>
      <c r="E561" s="172" t="s">
        <v>147</v>
      </c>
      <c r="F561" s="49" t="s">
        <v>145</v>
      </c>
      <c r="G561" s="36">
        <v>188</v>
      </c>
      <c r="H561" s="36">
        <f>IFERROR(VLOOKUP(D561,'数据-省本级预算数'!D:H,4,0),"0")</f>
        <v>154</v>
      </c>
      <c r="I561" s="36"/>
      <c r="J561" s="36">
        <f>VLOOKUP(F561,'数据-省本级决算数'!$A:$B,2,0)</f>
        <v>713</v>
      </c>
      <c r="K561" s="175">
        <f t="shared" si="52"/>
        <v>3.79</v>
      </c>
      <c r="L561" s="175">
        <f t="shared" si="53"/>
        <v>4.63</v>
      </c>
      <c r="M561" s="175">
        <f t="shared" si="54"/>
        <v>0</v>
      </c>
      <c r="N561" s="132">
        <f t="shared" si="50"/>
        <v>2.793</v>
      </c>
      <c r="O561" s="176" t="str">
        <f t="shared" si="51"/>
        <v>是</v>
      </c>
      <c r="P561" s="176" t="str">
        <f t="shared" si="55"/>
        <v>是</v>
      </c>
    </row>
    <row r="562" ht="18.95" customHeight="1" spans="1:16">
      <c r="A562" s="171" t="s">
        <v>135</v>
      </c>
      <c r="B562" s="172" t="s">
        <v>135</v>
      </c>
      <c r="C562" s="172" t="s">
        <v>1072</v>
      </c>
      <c r="D562" s="173" t="s">
        <v>1077</v>
      </c>
      <c r="E562" s="172" t="s">
        <v>147</v>
      </c>
      <c r="F562" s="49" t="s">
        <v>1078</v>
      </c>
      <c r="G562" s="36">
        <v>532</v>
      </c>
      <c r="H562" s="36">
        <f>IFERROR(VLOOKUP(D562,'数据-省本级预算数'!D:H,4,0),"0")</f>
        <v>1085</v>
      </c>
      <c r="I562" s="36"/>
      <c r="J562" s="36">
        <f>VLOOKUP(F562,'数据-省本级决算数'!$A:$B,2,0)</f>
        <v>1349</v>
      </c>
      <c r="K562" s="175">
        <f t="shared" si="52"/>
        <v>2.54</v>
      </c>
      <c r="L562" s="175">
        <f t="shared" si="53"/>
        <v>1.24</v>
      </c>
      <c r="M562" s="175">
        <f t="shared" si="54"/>
        <v>0</v>
      </c>
      <c r="N562" s="132">
        <f t="shared" si="50"/>
        <v>1.536</v>
      </c>
      <c r="O562" s="176" t="str">
        <f t="shared" si="51"/>
        <v>是</v>
      </c>
      <c r="P562" s="176" t="str">
        <f t="shared" si="55"/>
        <v>是</v>
      </c>
    </row>
    <row r="563" ht="18.95" customHeight="1" spans="1:16">
      <c r="A563" s="171" t="s">
        <v>135</v>
      </c>
      <c r="B563" s="172" t="s">
        <v>135</v>
      </c>
      <c r="C563" s="172" t="s">
        <v>1072</v>
      </c>
      <c r="D563" s="173" t="s">
        <v>1079</v>
      </c>
      <c r="E563" s="172" t="s">
        <v>147</v>
      </c>
      <c r="F563" s="49" t="s">
        <v>1080</v>
      </c>
      <c r="G563" s="36">
        <v>6175</v>
      </c>
      <c r="H563" s="36">
        <f>IFERROR(VLOOKUP(D563,'数据-省本级预算数'!D:H,4,0),"0")</f>
        <v>23808</v>
      </c>
      <c r="I563" s="36"/>
      <c r="J563" s="36">
        <f>VLOOKUP(F563,'数据-省本级决算数'!$A:$B,2,0)</f>
        <v>4377</v>
      </c>
      <c r="K563" s="175">
        <f t="shared" si="52"/>
        <v>0.71</v>
      </c>
      <c r="L563" s="175">
        <f t="shared" si="53"/>
        <v>0.18</v>
      </c>
      <c r="M563" s="175">
        <f t="shared" si="54"/>
        <v>0</v>
      </c>
      <c r="N563" s="132">
        <f t="shared" si="50"/>
        <v>-0.291</v>
      </c>
      <c r="O563" s="176" t="str">
        <f t="shared" si="51"/>
        <v>是</v>
      </c>
      <c r="P563" s="176" t="str">
        <f t="shared" si="55"/>
        <v>是</v>
      </c>
    </row>
    <row r="564" ht="18.95" customHeight="1" spans="1:16">
      <c r="A564" s="171" t="s">
        <v>135</v>
      </c>
      <c r="B564" s="172" t="s">
        <v>135</v>
      </c>
      <c r="C564" s="172" t="s">
        <v>1072</v>
      </c>
      <c r="D564" s="173" t="s">
        <v>1081</v>
      </c>
      <c r="E564" s="172" t="s">
        <v>147</v>
      </c>
      <c r="F564" s="49" t="s">
        <v>1082</v>
      </c>
      <c r="G564" s="36">
        <v>102</v>
      </c>
      <c r="H564" s="36">
        <f>IFERROR(VLOOKUP(D564,'数据-省本级预算数'!D:H,4,0),"0")</f>
        <v>0</v>
      </c>
      <c r="I564" s="36"/>
      <c r="J564" s="36">
        <f>VLOOKUP(F564,'数据-省本级决算数'!$A:$B,2,0)</f>
        <v>0</v>
      </c>
      <c r="K564" s="175">
        <f t="shared" si="52"/>
        <v>0</v>
      </c>
      <c r="L564" s="175"/>
      <c r="M564" s="175">
        <f t="shared" si="54"/>
        <v>0</v>
      </c>
      <c r="N564" s="132">
        <f t="shared" si="50"/>
        <v>-1</v>
      </c>
      <c r="O564" s="176" t="str">
        <f t="shared" si="51"/>
        <v>是</v>
      </c>
      <c r="P564" s="176" t="str">
        <f t="shared" si="55"/>
        <v>是</v>
      </c>
    </row>
    <row r="565" ht="18.95" customHeight="1" spans="1:16">
      <c r="A565" s="171" t="s">
        <v>135</v>
      </c>
      <c r="B565" s="172"/>
      <c r="C565" s="172" t="s">
        <v>1072</v>
      </c>
      <c r="D565" s="173" t="s">
        <v>1083</v>
      </c>
      <c r="E565" s="172" t="s">
        <v>147</v>
      </c>
      <c r="F565" s="49" t="s">
        <v>1084</v>
      </c>
      <c r="G565" s="36">
        <v>99</v>
      </c>
      <c r="H565" s="36">
        <f>IFERROR(VLOOKUP(D565,'数据-省本级预算数'!D:H,4,0),"0")</f>
        <v>1500</v>
      </c>
      <c r="I565" s="36"/>
      <c r="J565" s="36">
        <f>VLOOKUP(F565,'数据-省本级决算数'!$A:$B,2,0)</f>
        <v>3239</v>
      </c>
      <c r="K565" s="175">
        <f t="shared" si="52"/>
        <v>32.72</v>
      </c>
      <c r="L565" s="175">
        <f t="shared" si="53"/>
        <v>2.16</v>
      </c>
      <c r="M565" s="175">
        <f t="shared" si="54"/>
        <v>0</v>
      </c>
      <c r="N565" s="132">
        <f t="shared" si="50"/>
        <v>31.717</v>
      </c>
      <c r="O565" s="176" t="str">
        <f t="shared" si="51"/>
        <v>是</v>
      </c>
      <c r="P565" s="176" t="str">
        <f t="shared" si="55"/>
        <v>是</v>
      </c>
    </row>
    <row r="566" ht="18.95" customHeight="1" spans="1:16">
      <c r="A566" s="171" t="s">
        <v>135</v>
      </c>
      <c r="B566" s="172" t="s">
        <v>135</v>
      </c>
      <c r="C566" s="172" t="s">
        <v>1072</v>
      </c>
      <c r="D566" s="173" t="s">
        <v>1085</v>
      </c>
      <c r="E566" s="172" t="s">
        <v>147</v>
      </c>
      <c r="F566" s="49" t="s">
        <v>1086</v>
      </c>
      <c r="G566" s="36">
        <v>66</v>
      </c>
      <c r="H566" s="36">
        <f>IFERROR(VLOOKUP(D566,'数据-省本级预算数'!D:H,4,0),"0")</f>
        <v>311</v>
      </c>
      <c r="I566" s="36"/>
      <c r="J566" s="36">
        <f>VLOOKUP(F566,'数据-省本级决算数'!$A:$B,2,0)</f>
        <v>93</v>
      </c>
      <c r="K566" s="175">
        <f t="shared" si="52"/>
        <v>1.41</v>
      </c>
      <c r="L566" s="175">
        <f t="shared" si="53"/>
        <v>0.3</v>
      </c>
      <c r="M566" s="175">
        <f t="shared" si="54"/>
        <v>0</v>
      </c>
      <c r="N566" s="132">
        <f t="shared" si="50"/>
        <v>0.409</v>
      </c>
      <c r="O566" s="176" t="str">
        <f t="shared" si="51"/>
        <v>是</v>
      </c>
      <c r="P566" s="176" t="str">
        <f t="shared" si="55"/>
        <v>是</v>
      </c>
    </row>
    <row r="567" ht="18.95" customHeight="1" spans="1:16">
      <c r="A567" s="171" t="s">
        <v>135</v>
      </c>
      <c r="B567" s="172" t="s">
        <v>135</v>
      </c>
      <c r="C567" s="172" t="s">
        <v>1072</v>
      </c>
      <c r="D567" s="173" t="s">
        <v>1087</v>
      </c>
      <c r="E567" s="172" t="s">
        <v>147</v>
      </c>
      <c r="F567" s="49" t="s">
        <v>1088</v>
      </c>
      <c r="G567" s="36">
        <v>29</v>
      </c>
      <c r="H567" s="36">
        <f>IFERROR(VLOOKUP(D567,'数据-省本级预算数'!D:H,4,0),"0")</f>
        <v>33</v>
      </c>
      <c r="I567" s="36"/>
      <c r="J567" s="36">
        <f>VLOOKUP(F567,'数据-省本级决算数'!$A:$B,2,0)</f>
        <v>33</v>
      </c>
      <c r="K567" s="175">
        <f t="shared" si="52"/>
        <v>1.14</v>
      </c>
      <c r="L567" s="175">
        <f t="shared" si="53"/>
        <v>1</v>
      </c>
      <c r="M567" s="175">
        <f t="shared" si="54"/>
        <v>0</v>
      </c>
      <c r="N567" s="132">
        <f t="shared" si="50"/>
        <v>0.138</v>
      </c>
      <c r="O567" s="176" t="str">
        <f t="shared" si="51"/>
        <v>是</v>
      </c>
      <c r="P567" s="176" t="str">
        <f t="shared" si="55"/>
        <v>是</v>
      </c>
    </row>
    <row r="568" ht="18.95" customHeight="1" spans="1:16">
      <c r="A568" s="171" t="s">
        <v>135</v>
      </c>
      <c r="B568" s="172" t="s">
        <v>135</v>
      </c>
      <c r="C568" s="172" t="s">
        <v>1072</v>
      </c>
      <c r="D568" s="173" t="s">
        <v>1089</v>
      </c>
      <c r="E568" s="172" t="s">
        <v>147</v>
      </c>
      <c r="F568" s="49" t="s">
        <v>1090</v>
      </c>
      <c r="G568" s="36">
        <v>5409</v>
      </c>
      <c r="H568" s="36">
        <f>IFERROR(VLOOKUP(D568,'数据-省本级预算数'!D:H,4,0),"0")</f>
        <v>4352</v>
      </c>
      <c r="I568" s="36"/>
      <c r="J568" s="36">
        <f>VLOOKUP(F568,'数据-省本级决算数'!$A:$B,2,0)</f>
        <v>2173</v>
      </c>
      <c r="K568" s="175">
        <f t="shared" si="52"/>
        <v>0.4</v>
      </c>
      <c r="L568" s="175">
        <f t="shared" si="53"/>
        <v>0.5</v>
      </c>
      <c r="M568" s="175">
        <f t="shared" si="54"/>
        <v>0</v>
      </c>
      <c r="N568" s="132">
        <f t="shared" ref="N568:N631" si="56">IF(ISERROR(J568/G568-1),"",J568/G568-1)</f>
        <v>-0.598</v>
      </c>
      <c r="O568" s="176" t="str">
        <f t="shared" si="51"/>
        <v>是</v>
      </c>
      <c r="P568" s="176" t="str">
        <f t="shared" si="55"/>
        <v>是</v>
      </c>
    </row>
    <row r="569" ht="18.95" customHeight="1" spans="1:16">
      <c r="A569" s="171" t="s">
        <v>135</v>
      </c>
      <c r="B569" s="465" t="s">
        <v>1046</v>
      </c>
      <c r="C569" s="172"/>
      <c r="D569" s="173" t="s">
        <v>1091</v>
      </c>
      <c r="E569" s="172"/>
      <c r="F569" s="49" t="s">
        <v>1092</v>
      </c>
      <c r="G569" s="174">
        <f ca="1">SUMIF($C568:$C1790,$D569,$G568:$G1789)</f>
        <v>444334</v>
      </c>
      <c r="H569" s="36">
        <f ca="1">SUMIF($C568:$C1789,$D569,$H568:$H1788)</f>
        <v>111713</v>
      </c>
      <c r="I569" s="36">
        <f>IFERROR(VLOOKUP(F569,'数据-省本级调整数'!$A:$B,2,0),0)</f>
        <v>692401</v>
      </c>
      <c r="J569" s="36">
        <f>VLOOKUP(F569,'数据-省本级决算数'!$A:$B,2,0)</f>
        <v>692401</v>
      </c>
      <c r="K569" s="175">
        <f ca="1" t="shared" si="52"/>
        <v>1.56</v>
      </c>
      <c r="L569" s="175">
        <f ca="1" t="shared" si="53"/>
        <v>6.2</v>
      </c>
      <c r="M569" s="175">
        <f t="shared" si="54"/>
        <v>1</v>
      </c>
      <c r="N569" s="129">
        <f ca="1" t="shared" si="56"/>
        <v>0.558</v>
      </c>
      <c r="O569" s="176" t="str">
        <f ca="1" t="shared" si="51"/>
        <v>是</v>
      </c>
      <c r="P569" s="176" t="str">
        <f t="shared" si="55"/>
        <v>是</v>
      </c>
    </row>
    <row r="570" ht="18.95" customHeight="1" spans="1:16">
      <c r="A570" s="171" t="s">
        <v>135</v>
      </c>
      <c r="B570" s="172" t="s">
        <v>135</v>
      </c>
      <c r="C570" s="172" t="s">
        <v>1091</v>
      </c>
      <c r="D570" s="173" t="s">
        <v>1093</v>
      </c>
      <c r="E570" s="172" t="s">
        <v>147</v>
      </c>
      <c r="F570" s="49" t="s">
        <v>1094</v>
      </c>
      <c r="G570" s="36">
        <v>444334</v>
      </c>
      <c r="H570" s="36">
        <f>IFERROR(VLOOKUP(D570,'数据-省本级预算数'!D:H,4,0),"0")</f>
        <v>16693</v>
      </c>
      <c r="I570" s="36"/>
      <c r="J570" s="36">
        <f>VLOOKUP(F570,'数据-省本级决算数'!$A:$B,2,0)</f>
        <v>692401</v>
      </c>
      <c r="K570" s="175">
        <f t="shared" si="52"/>
        <v>1.56</v>
      </c>
      <c r="L570" s="175">
        <f t="shared" si="53"/>
        <v>41.48</v>
      </c>
      <c r="M570" s="175">
        <f t="shared" si="54"/>
        <v>0</v>
      </c>
      <c r="N570" s="132">
        <f t="shared" si="56"/>
        <v>0.558</v>
      </c>
      <c r="O570" s="176" t="str">
        <f t="shared" si="51"/>
        <v>是</v>
      </c>
      <c r="P570" s="176" t="str">
        <f t="shared" si="55"/>
        <v>是</v>
      </c>
    </row>
    <row r="571" ht="18.95" customHeight="1" spans="1:16">
      <c r="A571" s="171" t="s">
        <v>135</v>
      </c>
      <c r="B571" s="172" t="s">
        <v>135</v>
      </c>
      <c r="C571" s="172" t="s">
        <v>1091</v>
      </c>
      <c r="D571" s="173" t="s">
        <v>1095</v>
      </c>
      <c r="E571" s="172" t="s">
        <v>147</v>
      </c>
      <c r="F571" s="49" t="s">
        <v>1096</v>
      </c>
      <c r="G571" s="36">
        <v>0</v>
      </c>
      <c r="H571" s="36">
        <f>IFERROR(VLOOKUP(D571,'数据-省本级预算数'!D:H,4,0),"0")</f>
        <v>0</v>
      </c>
      <c r="I571" s="36"/>
      <c r="J571" s="36">
        <f>VLOOKUP(F571,'数据-省本级决算数'!$A:$B,2,0)</f>
        <v>0</v>
      </c>
      <c r="K571" s="175"/>
      <c r="L571" s="175"/>
      <c r="M571" s="175">
        <f t="shared" si="54"/>
        <v>0</v>
      </c>
      <c r="N571" s="132" t="str">
        <f t="shared" si="56"/>
        <v/>
      </c>
      <c r="O571" s="176" t="str">
        <f t="shared" si="51"/>
        <v>否</v>
      </c>
      <c r="P571" s="176" t="str">
        <f t="shared" si="55"/>
        <v>是</v>
      </c>
    </row>
    <row r="572" ht="18.95" customHeight="1" spans="1:16">
      <c r="A572" s="171" t="s">
        <v>135</v>
      </c>
      <c r="B572" s="172" t="s">
        <v>135</v>
      </c>
      <c r="C572" s="172" t="s">
        <v>1091</v>
      </c>
      <c r="D572" s="464" t="s">
        <v>1097</v>
      </c>
      <c r="E572" s="172" t="s">
        <v>147</v>
      </c>
      <c r="F572" s="49" t="s">
        <v>1098</v>
      </c>
      <c r="G572" s="36">
        <v>0</v>
      </c>
      <c r="H572" s="36">
        <f>IFERROR(VLOOKUP(D572,'数据-省本级预算数'!D:H,4,0),"0")</f>
        <v>0</v>
      </c>
      <c r="I572" s="36"/>
      <c r="J572" s="36">
        <f>VLOOKUP(F572,'数据-省本级决算数'!$A:$B,2,0)</f>
        <v>0</v>
      </c>
      <c r="K572" s="175"/>
      <c r="L572" s="175"/>
      <c r="M572" s="175">
        <f t="shared" si="54"/>
        <v>0</v>
      </c>
      <c r="N572" s="132" t="str">
        <f t="shared" si="56"/>
        <v/>
      </c>
      <c r="O572" s="176" t="str">
        <f t="shared" si="51"/>
        <v>否</v>
      </c>
      <c r="P572" s="176" t="str">
        <f t="shared" si="55"/>
        <v>是</v>
      </c>
    </row>
    <row r="573" ht="18.95" customHeight="1" spans="1:16">
      <c r="A573" s="171" t="s">
        <v>135</v>
      </c>
      <c r="B573" s="172" t="s">
        <v>135</v>
      </c>
      <c r="C573" s="172" t="s">
        <v>1091</v>
      </c>
      <c r="D573" s="173" t="s">
        <v>1099</v>
      </c>
      <c r="E573" s="172" t="s">
        <v>147</v>
      </c>
      <c r="F573" s="49" t="s">
        <v>1100</v>
      </c>
      <c r="G573" s="36">
        <v>0</v>
      </c>
      <c r="H573" s="36">
        <f>IFERROR(VLOOKUP(D573,'数据-省本级预算数'!D:H,4,0),"0")</f>
        <v>0</v>
      </c>
      <c r="I573" s="36"/>
      <c r="J573" s="36">
        <f>VLOOKUP(F573,'数据-省本级决算数'!$A:$B,2,0)</f>
        <v>0</v>
      </c>
      <c r="K573" s="175"/>
      <c r="L573" s="175"/>
      <c r="M573" s="175">
        <f t="shared" si="54"/>
        <v>0</v>
      </c>
      <c r="N573" s="132" t="str">
        <f t="shared" si="56"/>
        <v/>
      </c>
      <c r="O573" s="176" t="str">
        <f t="shared" si="51"/>
        <v>否</v>
      </c>
      <c r="P573" s="176" t="str">
        <f t="shared" si="55"/>
        <v>是</v>
      </c>
    </row>
    <row r="574" ht="18.95" customHeight="1" spans="1:16">
      <c r="A574" s="171" t="s">
        <v>135</v>
      </c>
      <c r="B574" s="172"/>
      <c r="C574" s="172" t="s">
        <v>1091</v>
      </c>
      <c r="D574" s="173" t="s">
        <v>1101</v>
      </c>
      <c r="E574" s="172" t="s">
        <v>147</v>
      </c>
      <c r="F574" s="49" t="s">
        <v>1102</v>
      </c>
      <c r="G574" s="36">
        <v>0</v>
      </c>
      <c r="H574" s="36">
        <f>IFERROR(VLOOKUP(D574,'数据-省本级预算数'!D:H,4,0),"0")</f>
        <v>0</v>
      </c>
      <c r="I574" s="36"/>
      <c r="J574" s="36">
        <f>VLOOKUP(F574,'数据-省本级决算数'!$A:$B,2,0)</f>
        <v>0</v>
      </c>
      <c r="K574" s="175"/>
      <c r="L574" s="175"/>
      <c r="M574" s="175">
        <f t="shared" si="54"/>
        <v>0</v>
      </c>
      <c r="N574" s="132" t="str">
        <f t="shared" si="56"/>
        <v/>
      </c>
      <c r="O574" s="176" t="str">
        <f t="shared" si="51"/>
        <v>否</v>
      </c>
      <c r="P574" s="176" t="str">
        <f t="shared" si="55"/>
        <v>是</v>
      </c>
    </row>
    <row r="575" ht="18.95" customHeight="1" spans="1:16">
      <c r="A575" s="171" t="s">
        <v>135</v>
      </c>
      <c r="B575" s="172" t="s">
        <v>135</v>
      </c>
      <c r="C575" s="172" t="s">
        <v>1091</v>
      </c>
      <c r="D575" s="173" t="s">
        <v>1103</v>
      </c>
      <c r="E575" s="172" t="s">
        <v>147</v>
      </c>
      <c r="F575" s="49" t="s">
        <v>1104</v>
      </c>
      <c r="G575" s="36">
        <v>0</v>
      </c>
      <c r="H575" s="36">
        <f>IFERROR(VLOOKUP(D575,'数据-省本级预算数'!D:H,4,0),"0")</f>
        <v>95020</v>
      </c>
      <c r="I575" s="36"/>
      <c r="J575" s="36">
        <f>VLOOKUP(F575,'数据-省本级决算数'!$A:$B,2,0)</f>
        <v>0</v>
      </c>
      <c r="K575" s="175"/>
      <c r="L575" s="175">
        <f t="shared" si="53"/>
        <v>0</v>
      </c>
      <c r="M575" s="175">
        <f t="shared" si="54"/>
        <v>0</v>
      </c>
      <c r="N575" s="132" t="str">
        <f t="shared" si="56"/>
        <v/>
      </c>
      <c r="O575" s="176" t="str">
        <f t="shared" si="51"/>
        <v>是</v>
      </c>
      <c r="P575" s="176" t="str">
        <f t="shared" si="55"/>
        <v>是</v>
      </c>
    </row>
    <row r="576" ht="18.95" customHeight="1" spans="1:16">
      <c r="A576" s="171" t="s">
        <v>135</v>
      </c>
      <c r="B576" s="172" t="s">
        <v>135</v>
      </c>
      <c r="C576" s="172" t="s">
        <v>1091</v>
      </c>
      <c r="D576" s="173" t="s">
        <v>1105</v>
      </c>
      <c r="E576" s="172" t="s">
        <v>147</v>
      </c>
      <c r="F576" s="49" t="s">
        <v>1106</v>
      </c>
      <c r="G576" s="36">
        <v>0</v>
      </c>
      <c r="H576" s="36">
        <f>IFERROR(VLOOKUP(D576,'数据-省本级预算数'!D:H,4,0),"0")</f>
        <v>0</v>
      </c>
      <c r="I576" s="36"/>
      <c r="J576" s="36">
        <f>VLOOKUP(F576,'数据-省本级决算数'!$A:$B,2,0)</f>
        <v>0</v>
      </c>
      <c r="K576" s="175"/>
      <c r="L576" s="175"/>
      <c r="M576" s="175">
        <f t="shared" si="54"/>
        <v>0</v>
      </c>
      <c r="N576" s="132" t="str">
        <f t="shared" si="56"/>
        <v/>
      </c>
      <c r="O576" s="176" t="str">
        <f t="shared" si="51"/>
        <v>否</v>
      </c>
      <c r="P576" s="176" t="str">
        <f t="shared" si="55"/>
        <v>是</v>
      </c>
    </row>
    <row r="577" ht="18.95" customHeight="1" spans="1:16">
      <c r="A577" s="171" t="s">
        <v>135</v>
      </c>
      <c r="B577" s="465" t="s">
        <v>1046</v>
      </c>
      <c r="C577" s="172"/>
      <c r="D577" s="173" t="s">
        <v>1107</v>
      </c>
      <c r="E577" s="172"/>
      <c r="F577" s="49" t="s">
        <v>1108</v>
      </c>
      <c r="G577" s="174">
        <f ca="1">SUMIF($C576:$C1798,$D577,$G576:$G1797)</f>
        <v>405058</v>
      </c>
      <c r="H577" s="36">
        <f ca="1">SUMIF($C576:$C1797,$D577,$H576:$H1796)</f>
        <v>386847</v>
      </c>
      <c r="I577" s="36">
        <f>IFERROR(VLOOKUP(F577,'数据-省本级调整数'!$A:$B,2,0),0)</f>
        <v>426171</v>
      </c>
      <c r="J577" s="36">
        <f>VLOOKUP(F577,'数据-省本级决算数'!$A:$B,2,0)</f>
        <v>422335</v>
      </c>
      <c r="K577" s="175">
        <f ca="1" t="shared" si="52"/>
        <v>1.04</v>
      </c>
      <c r="L577" s="175">
        <f ca="1" t="shared" si="53"/>
        <v>1.09</v>
      </c>
      <c r="M577" s="175">
        <f t="shared" si="54"/>
        <v>0.99</v>
      </c>
      <c r="N577" s="129">
        <f ca="1" t="shared" si="56"/>
        <v>0.043</v>
      </c>
      <c r="O577" s="176" t="str">
        <f ca="1" t="shared" si="51"/>
        <v>是</v>
      </c>
      <c r="P577" s="176" t="str">
        <f t="shared" si="55"/>
        <v>是</v>
      </c>
    </row>
    <row r="578" ht="18.95" customHeight="1" spans="1:16">
      <c r="A578" s="171" t="s">
        <v>135</v>
      </c>
      <c r="B578" s="172" t="s">
        <v>135</v>
      </c>
      <c r="C578" s="172" t="s">
        <v>1107</v>
      </c>
      <c r="D578" s="173" t="s">
        <v>1109</v>
      </c>
      <c r="E578" s="172" t="s">
        <v>147</v>
      </c>
      <c r="F578" s="49" t="s">
        <v>1110</v>
      </c>
      <c r="G578" s="36">
        <v>95066</v>
      </c>
      <c r="H578" s="36">
        <f>IFERROR(VLOOKUP(D578,'数据-省本级预算数'!D:H,4,0),"0")</f>
        <v>110764</v>
      </c>
      <c r="I578" s="36"/>
      <c r="J578" s="36">
        <f>VLOOKUP(F578,'数据-省本级决算数'!$A:$B,2,0)</f>
        <v>101609</v>
      </c>
      <c r="K578" s="175">
        <f t="shared" si="52"/>
        <v>1.07</v>
      </c>
      <c r="L578" s="175">
        <f t="shared" si="53"/>
        <v>0.92</v>
      </c>
      <c r="M578" s="175">
        <f t="shared" si="54"/>
        <v>0</v>
      </c>
      <c r="N578" s="132">
        <f t="shared" si="56"/>
        <v>0.069</v>
      </c>
      <c r="O578" s="176" t="str">
        <f t="shared" si="51"/>
        <v>是</v>
      </c>
      <c r="P578" s="176" t="str">
        <f t="shared" si="55"/>
        <v>是</v>
      </c>
    </row>
    <row r="579" ht="18.95" customHeight="1" spans="1:16">
      <c r="A579" s="171" t="s">
        <v>135</v>
      </c>
      <c r="B579" s="172"/>
      <c r="C579" s="172" t="s">
        <v>1107</v>
      </c>
      <c r="D579" s="173" t="s">
        <v>1111</v>
      </c>
      <c r="E579" s="172" t="s">
        <v>147</v>
      </c>
      <c r="F579" s="49" t="s">
        <v>1112</v>
      </c>
      <c r="G579" s="36">
        <v>268875</v>
      </c>
      <c r="H579" s="36">
        <f>IFERROR(VLOOKUP(D579,'数据-省本级预算数'!D:H,4,0),"0")</f>
        <v>253697</v>
      </c>
      <c r="I579" s="36"/>
      <c r="J579" s="36">
        <f>VLOOKUP(F579,'数据-省本级决算数'!$A:$B,2,0)</f>
        <v>296700</v>
      </c>
      <c r="K579" s="175">
        <f t="shared" si="52"/>
        <v>1.1</v>
      </c>
      <c r="L579" s="175">
        <f t="shared" si="53"/>
        <v>1.17</v>
      </c>
      <c r="M579" s="175">
        <f t="shared" si="54"/>
        <v>0</v>
      </c>
      <c r="N579" s="132">
        <f t="shared" si="56"/>
        <v>0.103</v>
      </c>
      <c r="O579" s="176" t="str">
        <f t="shared" si="51"/>
        <v>是</v>
      </c>
      <c r="P579" s="176" t="str">
        <f t="shared" si="55"/>
        <v>是</v>
      </c>
    </row>
    <row r="580" ht="18.95" customHeight="1" spans="1:16">
      <c r="A580" s="171" t="s">
        <v>135</v>
      </c>
      <c r="B580" s="172" t="s">
        <v>135</v>
      </c>
      <c r="C580" s="172" t="s">
        <v>1107</v>
      </c>
      <c r="D580" s="173" t="s">
        <v>1113</v>
      </c>
      <c r="E580" s="172" t="s">
        <v>147</v>
      </c>
      <c r="F580" s="49" t="s">
        <v>1114</v>
      </c>
      <c r="G580" s="36">
        <v>2023</v>
      </c>
      <c r="H580" s="36">
        <f>IFERROR(VLOOKUP(D580,'数据-省本级预算数'!D:H,4,0),"0")</f>
        <v>1773</v>
      </c>
      <c r="I580" s="36"/>
      <c r="J580" s="36">
        <f>VLOOKUP(F580,'数据-省本级决算数'!$A:$B,2,0)</f>
        <v>1809</v>
      </c>
      <c r="K580" s="175">
        <f t="shared" si="52"/>
        <v>0.89</v>
      </c>
      <c r="L580" s="175">
        <f t="shared" si="53"/>
        <v>1.02</v>
      </c>
      <c r="M580" s="175">
        <f t="shared" si="54"/>
        <v>0</v>
      </c>
      <c r="N580" s="132">
        <f t="shared" si="56"/>
        <v>-0.106</v>
      </c>
      <c r="O580" s="176" t="str">
        <f t="shared" ref="O580:O643" si="57">IF(F580&lt;&gt;"",IF(SUM(G580:J580)&lt;&gt;0,"是","否"),"空")</f>
        <v>是</v>
      </c>
      <c r="P580" s="176" t="str">
        <f t="shared" si="55"/>
        <v>是</v>
      </c>
    </row>
    <row r="581" ht="18.95" customHeight="1" spans="1:16">
      <c r="A581" s="171" t="s">
        <v>135</v>
      </c>
      <c r="B581" s="172" t="s">
        <v>135</v>
      </c>
      <c r="C581" s="172" t="s">
        <v>1107</v>
      </c>
      <c r="D581" s="173" t="s">
        <v>1115</v>
      </c>
      <c r="E581" s="172" t="s">
        <v>147</v>
      </c>
      <c r="F581" s="49" t="s">
        <v>1116</v>
      </c>
      <c r="G581" s="36">
        <v>0</v>
      </c>
      <c r="H581" s="36">
        <f>IFERROR(VLOOKUP(D581,'数据-省本级预算数'!D:H,4,0),"0")</f>
        <v>0</v>
      </c>
      <c r="I581" s="36"/>
      <c r="J581" s="36">
        <f>VLOOKUP(F581,'数据-省本级决算数'!$A:$B,2,0)</f>
        <v>0</v>
      </c>
      <c r="K581" s="175"/>
      <c r="L581" s="175"/>
      <c r="M581" s="175">
        <f t="shared" ref="M581:M644" si="58">IFERROR(J581/I581,0)</f>
        <v>0</v>
      </c>
      <c r="N581" s="132" t="str">
        <f t="shared" si="56"/>
        <v/>
      </c>
      <c r="O581" s="176" t="str">
        <f t="shared" si="57"/>
        <v>否</v>
      </c>
      <c r="P581" s="176" t="str">
        <f t="shared" ref="P581:P644" si="59">IF(C581&lt;&gt;"",IF(OR(LEFT(D581,3)="205",LEFT(D581,3)="206",LEFT(D581,3)="207",LEFT(D581,3)="208",LEFT(D581,3)="210",LEFT(D581,3)="213"),"是","否"),"是")</f>
        <v>是</v>
      </c>
    </row>
    <row r="582" ht="18.95" customHeight="1" spans="1:16">
      <c r="A582" s="171" t="s">
        <v>135</v>
      </c>
      <c r="B582" s="172" t="s">
        <v>135</v>
      </c>
      <c r="C582" s="172" t="s">
        <v>1107</v>
      </c>
      <c r="D582" s="173" t="s">
        <v>1117</v>
      </c>
      <c r="E582" s="172" t="s">
        <v>147</v>
      </c>
      <c r="F582" s="49" t="s">
        <v>1118</v>
      </c>
      <c r="G582" s="36">
        <v>39094</v>
      </c>
      <c r="H582" s="36">
        <f>IFERROR(VLOOKUP(D582,'数据-省本级预算数'!D:H,4,0),"0")</f>
        <v>20613</v>
      </c>
      <c r="I582" s="36"/>
      <c r="J582" s="36">
        <f>VLOOKUP(F582,'数据-省本级决算数'!$A:$B,2,0)</f>
        <v>22217</v>
      </c>
      <c r="K582" s="175">
        <f t="shared" ref="K582:K643" si="60">J582/G582</f>
        <v>0.57</v>
      </c>
      <c r="L582" s="175">
        <f t="shared" ref="L582:L643" si="61">J582/H582</f>
        <v>1.08</v>
      </c>
      <c r="M582" s="175">
        <f t="shared" si="58"/>
        <v>0</v>
      </c>
      <c r="N582" s="132">
        <f t="shared" si="56"/>
        <v>-0.432</v>
      </c>
      <c r="O582" s="176" t="str">
        <f t="shared" si="57"/>
        <v>是</v>
      </c>
      <c r="P582" s="176" t="str">
        <f t="shared" si="59"/>
        <v>是</v>
      </c>
    </row>
    <row r="583" ht="18.95" customHeight="1" spans="1:16">
      <c r="A583" s="171" t="s">
        <v>135</v>
      </c>
      <c r="B583" s="172" t="s">
        <v>1046</v>
      </c>
      <c r="C583" s="172" t="s">
        <v>135</v>
      </c>
      <c r="D583" s="173" t="s">
        <v>1119</v>
      </c>
      <c r="E583" s="172" t="s">
        <v>135</v>
      </c>
      <c r="F583" s="49" t="s">
        <v>1120</v>
      </c>
      <c r="G583" s="174">
        <f ca="1">SUMIF($C582:$C1804,$D583,$G582:$G1803)</f>
        <v>0</v>
      </c>
      <c r="H583" s="36">
        <f ca="1">SUMIF($C582:$C1803,$D583,$H582:$H1802)</f>
        <v>0</v>
      </c>
      <c r="I583" s="36">
        <f>IFERROR(VLOOKUP(F583,'数据-省本级调整数'!$A:$B,2,0),0)</f>
        <v>0</v>
      </c>
      <c r="J583" s="36">
        <f>VLOOKUP(F583,'数据-省本级决算数'!$A:$B,2,0)</f>
        <v>0</v>
      </c>
      <c r="K583" s="175"/>
      <c r="L583" s="175"/>
      <c r="M583" s="175">
        <f t="shared" si="58"/>
        <v>0</v>
      </c>
      <c r="N583" s="129" t="str">
        <f ca="1" t="shared" si="56"/>
        <v/>
      </c>
      <c r="O583" s="176" t="str">
        <f ca="1" t="shared" si="57"/>
        <v>否</v>
      </c>
      <c r="P583" s="176" t="str">
        <f t="shared" si="59"/>
        <v>是</v>
      </c>
    </row>
    <row r="584" ht="18.95" customHeight="1" spans="1:16">
      <c r="A584" s="171" t="s">
        <v>135</v>
      </c>
      <c r="B584" s="172" t="s">
        <v>135</v>
      </c>
      <c r="C584" s="465" t="s">
        <v>1119</v>
      </c>
      <c r="D584" s="173" t="s">
        <v>1121</v>
      </c>
      <c r="E584" s="172" t="s">
        <v>147</v>
      </c>
      <c r="F584" s="49" t="s">
        <v>1122</v>
      </c>
      <c r="G584" s="36">
        <v>0</v>
      </c>
      <c r="H584" s="36">
        <f>IFERROR(VLOOKUP(D584,'数据-省本级预算数'!D:H,4,0),"0")</f>
        <v>0</v>
      </c>
      <c r="I584" s="36"/>
      <c r="J584" s="36">
        <f>VLOOKUP(F584,'数据-省本级决算数'!$A:$B,2,0)</f>
        <v>0</v>
      </c>
      <c r="K584" s="175"/>
      <c r="L584" s="175"/>
      <c r="M584" s="175">
        <f t="shared" si="58"/>
        <v>0</v>
      </c>
      <c r="N584" s="132" t="str">
        <f t="shared" si="56"/>
        <v/>
      </c>
      <c r="O584" s="176" t="str">
        <f t="shared" si="57"/>
        <v>否</v>
      </c>
      <c r="P584" s="176" t="str">
        <f t="shared" si="59"/>
        <v>是</v>
      </c>
    </row>
    <row r="585" ht="18.95" customHeight="1" spans="1:16">
      <c r="A585" s="171" t="s">
        <v>135</v>
      </c>
      <c r="B585" s="172" t="s">
        <v>135</v>
      </c>
      <c r="C585" s="465" t="s">
        <v>1119</v>
      </c>
      <c r="D585" s="173" t="s">
        <v>1123</v>
      </c>
      <c r="E585" s="172" t="s">
        <v>147</v>
      </c>
      <c r="F585" s="49" t="s">
        <v>1124</v>
      </c>
      <c r="G585" s="36">
        <v>0</v>
      </c>
      <c r="H585" s="36">
        <f>IFERROR(VLOOKUP(D585,'数据-省本级预算数'!D:H,4,0),"0")</f>
        <v>0</v>
      </c>
      <c r="I585" s="36"/>
      <c r="J585" s="36">
        <f>VLOOKUP(F585,'数据-省本级决算数'!$A:$B,2,0)</f>
        <v>0</v>
      </c>
      <c r="K585" s="175"/>
      <c r="L585" s="175"/>
      <c r="M585" s="175">
        <f t="shared" si="58"/>
        <v>0</v>
      </c>
      <c r="N585" s="132" t="str">
        <f t="shared" si="56"/>
        <v/>
      </c>
      <c r="O585" s="176" t="str">
        <f t="shared" si="57"/>
        <v>否</v>
      </c>
      <c r="P585" s="176" t="str">
        <f t="shared" si="59"/>
        <v>是</v>
      </c>
    </row>
    <row r="586" ht="18.95" customHeight="1" spans="1:16">
      <c r="A586" s="171" t="s">
        <v>135</v>
      </c>
      <c r="B586" s="172" t="s">
        <v>135</v>
      </c>
      <c r="C586" s="465" t="s">
        <v>1119</v>
      </c>
      <c r="D586" s="173" t="s">
        <v>1125</v>
      </c>
      <c r="E586" s="172" t="s">
        <v>147</v>
      </c>
      <c r="F586" s="49" t="s">
        <v>1126</v>
      </c>
      <c r="G586" s="36">
        <v>0</v>
      </c>
      <c r="H586" s="36">
        <f>IFERROR(VLOOKUP(D586,'数据-省本级预算数'!D:H,4,0),"0")</f>
        <v>0</v>
      </c>
      <c r="I586" s="36"/>
      <c r="J586" s="36">
        <f>VLOOKUP(F586,'数据-省本级决算数'!$A:$B,2,0)</f>
        <v>0</v>
      </c>
      <c r="K586" s="175"/>
      <c r="L586" s="175"/>
      <c r="M586" s="175">
        <f t="shared" si="58"/>
        <v>0</v>
      </c>
      <c r="N586" s="132" t="str">
        <f t="shared" si="56"/>
        <v/>
      </c>
      <c r="O586" s="176" t="str">
        <f t="shared" si="57"/>
        <v>否</v>
      </c>
      <c r="P586" s="176" t="str">
        <f t="shared" si="59"/>
        <v>是</v>
      </c>
    </row>
    <row r="587" ht="18.95" customHeight="1" spans="1:16">
      <c r="A587" s="171" t="s">
        <v>135</v>
      </c>
      <c r="B587" s="465" t="s">
        <v>1046</v>
      </c>
      <c r="C587" s="172"/>
      <c r="D587" s="173" t="s">
        <v>1127</v>
      </c>
      <c r="E587" s="172"/>
      <c r="F587" s="49" t="s">
        <v>1128</v>
      </c>
      <c r="G587" s="174">
        <f ca="1">SUMIF($C586:$C1808,$D587,$G586:$G1807)</f>
        <v>20000</v>
      </c>
      <c r="H587" s="36">
        <f ca="1">SUMIF($C586:$C1807,$D587,$H586:$H1806)</f>
        <v>57235</v>
      </c>
      <c r="I587" s="36">
        <f>IFERROR(VLOOKUP(F587,'数据-省本级调整数'!$A:$B,2,0),0)</f>
        <v>30351</v>
      </c>
      <c r="J587" s="36">
        <f>VLOOKUP(F587,'数据-省本级决算数'!$A:$B,2,0)</f>
        <v>29867</v>
      </c>
      <c r="K587" s="175">
        <f ca="1" t="shared" si="60"/>
        <v>1.49</v>
      </c>
      <c r="L587" s="175">
        <f ca="1" t="shared" si="61"/>
        <v>0.52</v>
      </c>
      <c r="M587" s="175">
        <f t="shared" si="58"/>
        <v>0.98</v>
      </c>
      <c r="N587" s="129">
        <f ca="1" t="shared" si="56"/>
        <v>0.493</v>
      </c>
      <c r="O587" s="176" t="str">
        <f ca="1" t="shared" si="57"/>
        <v>是</v>
      </c>
      <c r="P587" s="176" t="str">
        <f t="shared" si="59"/>
        <v>是</v>
      </c>
    </row>
    <row r="588" ht="18.95" customHeight="1" spans="1:16">
      <c r="A588" s="171" t="s">
        <v>135</v>
      </c>
      <c r="B588" s="172" t="s">
        <v>135</v>
      </c>
      <c r="C588" s="172" t="s">
        <v>1127</v>
      </c>
      <c r="D588" s="173" t="s">
        <v>1129</v>
      </c>
      <c r="E588" s="172" t="s">
        <v>147</v>
      </c>
      <c r="F588" s="49" t="s">
        <v>1130</v>
      </c>
      <c r="G588" s="36">
        <v>0</v>
      </c>
      <c r="H588" s="36">
        <f>IFERROR(VLOOKUP(D588,'数据-省本级预算数'!D:H,4,0),"0")</f>
        <v>0</v>
      </c>
      <c r="I588" s="36"/>
      <c r="J588" s="36">
        <f>VLOOKUP(F588,'数据-省本级决算数'!$A:$B,2,0)</f>
        <v>0</v>
      </c>
      <c r="K588" s="175"/>
      <c r="L588" s="175"/>
      <c r="M588" s="175">
        <f t="shared" si="58"/>
        <v>0</v>
      </c>
      <c r="N588" s="132" t="str">
        <f t="shared" si="56"/>
        <v/>
      </c>
      <c r="O588" s="176" t="str">
        <f t="shared" si="57"/>
        <v>否</v>
      </c>
      <c r="P588" s="176" t="str">
        <f t="shared" si="59"/>
        <v>是</v>
      </c>
    </row>
    <row r="589" ht="18.95" customHeight="1" spans="1:16">
      <c r="A589" s="171" t="s">
        <v>135</v>
      </c>
      <c r="B589" s="172" t="s">
        <v>135</v>
      </c>
      <c r="C589" s="172" t="s">
        <v>1127</v>
      </c>
      <c r="D589" s="173" t="s">
        <v>1131</v>
      </c>
      <c r="E589" s="172" t="s">
        <v>147</v>
      </c>
      <c r="F589" s="49" t="s">
        <v>1132</v>
      </c>
      <c r="G589" s="36">
        <v>0</v>
      </c>
      <c r="H589" s="36">
        <f>IFERROR(VLOOKUP(D589,'数据-省本级预算数'!D:H,4,0),"0")</f>
        <v>0</v>
      </c>
      <c r="I589" s="36"/>
      <c r="J589" s="36">
        <f>VLOOKUP(F589,'数据-省本级决算数'!$A:$B,2,0)</f>
        <v>0</v>
      </c>
      <c r="K589" s="175"/>
      <c r="L589" s="175"/>
      <c r="M589" s="175">
        <f t="shared" si="58"/>
        <v>0</v>
      </c>
      <c r="N589" s="132" t="str">
        <f t="shared" si="56"/>
        <v/>
      </c>
      <c r="O589" s="176" t="str">
        <f t="shared" si="57"/>
        <v>否</v>
      </c>
      <c r="P589" s="176" t="str">
        <f t="shared" si="59"/>
        <v>是</v>
      </c>
    </row>
    <row r="590" ht="18.95" customHeight="1" spans="1:16">
      <c r="A590" s="171" t="s">
        <v>135</v>
      </c>
      <c r="B590" s="172" t="s">
        <v>135</v>
      </c>
      <c r="C590" s="172" t="s">
        <v>1127</v>
      </c>
      <c r="D590" s="173" t="s">
        <v>1133</v>
      </c>
      <c r="E590" s="172" t="s">
        <v>147</v>
      </c>
      <c r="F590" s="49" t="s">
        <v>1134</v>
      </c>
      <c r="G590" s="36">
        <v>0</v>
      </c>
      <c r="H590" s="36">
        <f>IFERROR(VLOOKUP(D590,'数据-省本级预算数'!D:H,4,0),"0")</f>
        <v>0</v>
      </c>
      <c r="I590" s="36"/>
      <c r="J590" s="36">
        <f>VLOOKUP(F590,'数据-省本级决算数'!$A:$B,2,0)</f>
        <v>0</v>
      </c>
      <c r="K590" s="175"/>
      <c r="L590" s="175"/>
      <c r="M590" s="175">
        <f t="shared" si="58"/>
        <v>0</v>
      </c>
      <c r="N590" s="132" t="str">
        <f t="shared" si="56"/>
        <v/>
      </c>
      <c r="O590" s="176" t="str">
        <f t="shared" si="57"/>
        <v>否</v>
      </c>
      <c r="P590" s="176" t="str">
        <f t="shared" si="59"/>
        <v>是</v>
      </c>
    </row>
    <row r="591" ht="18.95" customHeight="1" spans="1:16">
      <c r="A591" s="171" t="s">
        <v>135</v>
      </c>
      <c r="B591" s="172" t="s">
        <v>135</v>
      </c>
      <c r="C591" s="172" t="s">
        <v>1127</v>
      </c>
      <c r="D591" s="173" t="s">
        <v>1135</v>
      </c>
      <c r="E591" s="172" t="s">
        <v>147</v>
      </c>
      <c r="F591" s="37" t="s">
        <v>1136</v>
      </c>
      <c r="G591" s="36">
        <v>0</v>
      </c>
      <c r="H591" s="36">
        <f>IFERROR(VLOOKUP(D591,'数据-省本级预算数'!D:H,4,0),"0")</f>
        <v>0</v>
      </c>
      <c r="I591" s="36"/>
      <c r="J591" s="36">
        <f>VLOOKUP(F591,'数据-省本级决算数'!$A:$B,2,0)</f>
        <v>0</v>
      </c>
      <c r="K591" s="175"/>
      <c r="L591" s="175"/>
      <c r="M591" s="175">
        <f t="shared" si="58"/>
        <v>0</v>
      </c>
      <c r="N591" s="132" t="str">
        <f t="shared" si="56"/>
        <v/>
      </c>
      <c r="O591" s="176" t="str">
        <f t="shared" si="57"/>
        <v>否</v>
      </c>
      <c r="P591" s="176" t="str">
        <f t="shared" si="59"/>
        <v>是</v>
      </c>
    </row>
    <row r="592" ht="18.95" customHeight="1" spans="1:16">
      <c r="A592" s="171" t="s">
        <v>135</v>
      </c>
      <c r="B592" s="172" t="s">
        <v>135</v>
      </c>
      <c r="C592" s="172" t="s">
        <v>1127</v>
      </c>
      <c r="D592" s="173" t="s">
        <v>1137</v>
      </c>
      <c r="E592" s="172" t="s">
        <v>147</v>
      </c>
      <c r="F592" s="49" t="s">
        <v>1138</v>
      </c>
      <c r="G592" s="36">
        <v>0</v>
      </c>
      <c r="H592" s="36">
        <f>IFERROR(VLOOKUP(D592,'数据-省本级预算数'!D:H,4,0),"0")</f>
        <v>0</v>
      </c>
      <c r="I592" s="36"/>
      <c r="J592" s="36">
        <f>VLOOKUP(F592,'数据-省本级决算数'!$A:$B,2,0)</f>
        <v>0</v>
      </c>
      <c r="K592" s="175"/>
      <c r="L592" s="175"/>
      <c r="M592" s="175">
        <f t="shared" si="58"/>
        <v>0</v>
      </c>
      <c r="N592" s="132" t="str">
        <f t="shared" si="56"/>
        <v/>
      </c>
      <c r="O592" s="176" t="str">
        <f t="shared" si="57"/>
        <v>否</v>
      </c>
      <c r="P592" s="176" t="str">
        <f t="shared" si="59"/>
        <v>是</v>
      </c>
    </row>
    <row r="593" ht="18.95" customHeight="1" spans="1:16">
      <c r="A593" s="171" t="s">
        <v>135</v>
      </c>
      <c r="B593" s="172" t="s">
        <v>135</v>
      </c>
      <c r="C593" s="172" t="s">
        <v>1127</v>
      </c>
      <c r="D593" s="173" t="s">
        <v>1139</v>
      </c>
      <c r="E593" s="172" t="s">
        <v>147</v>
      </c>
      <c r="F593" s="37" t="s">
        <v>1140</v>
      </c>
      <c r="G593" s="36">
        <v>524</v>
      </c>
      <c r="H593" s="36">
        <f>IFERROR(VLOOKUP(D593,'数据-省本级预算数'!D:H,4,0),"0")</f>
        <v>28985</v>
      </c>
      <c r="I593" s="36"/>
      <c r="J593" s="36">
        <f>VLOOKUP(F593,'数据-省本级决算数'!$A:$B,2,0)</f>
        <v>4695</v>
      </c>
      <c r="K593" s="175">
        <f t="shared" si="60"/>
        <v>8.96</v>
      </c>
      <c r="L593" s="175">
        <f t="shared" si="61"/>
        <v>0.16</v>
      </c>
      <c r="M593" s="175">
        <f t="shared" si="58"/>
        <v>0</v>
      </c>
      <c r="N593" s="132">
        <f t="shared" si="56"/>
        <v>7.96</v>
      </c>
      <c r="O593" s="176" t="str">
        <f t="shared" si="57"/>
        <v>是</v>
      </c>
      <c r="P593" s="176" t="str">
        <f t="shared" si="59"/>
        <v>是</v>
      </c>
    </row>
    <row r="594" ht="18.95" customHeight="1" spans="1:16">
      <c r="A594" s="171" t="s">
        <v>135</v>
      </c>
      <c r="B594" s="172" t="s">
        <v>135</v>
      </c>
      <c r="C594" s="172" t="s">
        <v>1127</v>
      </c>
      <c r="D594" s="464" t="s">
        <v>1141</v>
      </c>
      <c r="E594" s="172" t="s">
        <v>147</v>
      </c>
      <c r="F594" s="49" t="s">
        <v>1142</v>
      </c>
      <c r="G594" s="36">
        <v>0</v>
      </c>
      <c r="H594" s="36">
        <f>IFERROR(VLOOKUP(D594,'数据-省本级预算数'!D:H,4,0),"0")</f>
        <v>0</v>
      </c>
      <c r="I594" s="36"/>
      <c r="J594" s="36">
        <f>VLOOKUP(F594,'数据-省本级决算数'!$A:$B,2,0)</f>
        <v>0</v>
      </c>
      <c r="K594" s="175"/>
      <c r="L594" s="175"/>
      <c r="M594" s="175">
        <f t="shared" si="58"/>
        <v>0</v>
      </c>
      <c r="N594" s="132" t="str">
        <f t="shared" si="56"/>
        <v/>
      </c>
      <c r="O594" s="176" t="str">
        <f t="shared" si="57"/>
        <v>否</v>
      </c>
      <c r="P594" s="176" t="str">
        <f t="shared" si="59"/>
        <v>是</v>
      </c>
    </row>
    <row r="595" ht="18.95" customHeight="1" spans="1:16">
      <c r="A595" s="171" t="s">
        <v>135</v>
      </c>
      <c r="B595" s="172" t="s">
        <v>135</v>
      </c>
      <c r="C595" s="172" t="s">
        <v>1127</v>
      </c>
      <c r="D595" s="173" t="s">
        <v>1143</v>
      </c>
      <c r="E595" s="172" t="s">
        <v>147</v>
      </c>
      <c r="F595" s="49" t="s">
        <v>1144</v>
      </c>
      <c r="G595" s="36">
        <v>0</v>
      </c>
      <c r="H595" s="36">
        <f>IFERROR(VLOOKUP(D595,'数据-省本级预算数'!D:H,4,0),"0")</f>
        <v>0</v>
      </c>
      <c r="I595" s="36"/>
      <c r="J595" s="36">
        <f>VLOOKUP(F595,'数据-省本级决算数'!$A:$B,2,0)</f>
        <v>0</v>
      </c>
      <c r="K595" s="175"/>
      <c r="L595" s="175"/>
      <c r="M595" s="175">
        <f t="shared" si="58"/>
        <v>0</v>
      </c>
      <c r="N595" s="132" t="str">
        <f t="shared" si="56"/>
        <v/>
      </c>
      <c r="O595" s="176" t="str">
        <f t="shared" si="57"/>
        <v>否</v>
      </c>
      <c r="P595" s="176" t="str">
        <f t="shared" si="59"/>
        <v>是</v>
      </c>
    </row>
    <row r="596" ht="18.95" customHeight="1" spans="1:16">
      <c r="A596" s="171" t="s">
        <v>135</v>
      </c>
      <c r="B596" s="172"/>
      <c r="C596" s="172" t="s">
        <v>1127</v>
      </c>
      <c r="D596" s="173" t="s">
        <v>1145</v>
      </c>
      <c r="E596" s="172" t="s">
        <v>147</v>
      </c>
      <c r="F596" s="49" t="s">
        <v>1146</v>
      </c>
      <c r="G596" s="36">
        <v>0</v>
      </c>
      <c r="H596" s="36">
        <f>IFERROR(VLOOKUP(D596,'数据-省本级预算数'!D:H,4,0),"0")</f>
        <v>0</v>
      </c>
      <c r="I596" s="36"/>
      <c r="J596" s="36">
        <f>VLOOKUP(F596,'数据-省本级决算数'!$A:$B,2,0)</f>
        <v>0</v>
      </c>
      <c r="K596" s="175"/>
      <c r="L596" s="175"/>
      <c r="M596" s="175">
        <f t="shared" si="58"/>
        <v>0</v>
      </c>
      <c r="N596" s="132" t="str">
        <f t="shared" si="56"/>
        <v/>
      </c>
      <c r="O596" s="176" t="str">
        <f t="shared" si="57"/>
        <v>否</v>
      </c>
      <c r="P596" s="176" t="str">
        <f t="shared" si="59"/>
        <v>是</v>
      </c>
    </row>
    <row r="597" ht="18.95" customHeight="1" spans="1:16">
      <c r="A597" s="171" t="s">
        <v>135</v>
      </c>
      <c r="B597" s="172" t="s">
        <v>135</v>
      </c>
      <c r="C597" s="172" t="s">
        <v>1127</v>
      </c>
      <c r="D597" s="173" t="s">
        <v>1147</v>
      </c>
      <c r="E597" s="172" t="s">
        <v>147</v>
      </c>
      <c r="F597" s="49" t="s">
        <v>1148</v>
      </c>
      <c r="G597" s="36">
        <v>476</v>
      </c>
      <c r="H597" s="36">
        <f>IFERROR(VLOOKUP(D597,'数据-省本级预算数'!D:H,4,0),"0")</f>
        <v>5300</v>
      </c>
      <c r="I597" s="36"/>
      <c r="J597" s="36">
        <f>VLOOKUP(F597,'数据-省本级决算数'!$A:$B,2,0)</f>
        <v>222</v>
      </c>
      <c r="K597" s="175">
        <f t="shared" si="60"/>
        <v>0.47</v>
      </c>
      <c r="L597" s="175">
        <f t="shared" si="61"/>
        <v>0.04</v>
      </c>
      <c r="M597" s="175">
        <f t="shared" si="58"/>
        <v>0</v>
      </c>
      <c r="N597" s="132">
        <f t="shared" si="56"/>
        <v>-0.534</v>
      </c>
      <c r="O597" s="176" t="str">
        <f t="shared" si="57"/>
        <v>是</v>
      </c>
      <c r="P597" s="176" t="str">
        <f t="shared" si="59"/>
        <v>是</v>
      </c>
    </row>
    <row r="598" ht="18.95" customHeight="1" spans="1:16">
      <c r="A598" s="171" t="s">
        <v>135</v>
      </c>
      <c r="B598" s="172" t="s">
        <v>135</v>
      </c>
      <c r="C598" s="172" t="s">
        <v>1127</v>
      </c>
      <c r="D598" s="173" t="s">
        <v>1149</v>
      </c>
      <c r="E598" s="172" t="s">
        <v>147</v>
      </c>
      <c r="F598" s="49" t="s">
        <v>1150</v>
      </c>
      <c r="G598" s="36">
        <v>800</v>
      </c>
      <c r="H598" s="36">
        <f>IFERROR(VLOOKUP(D598,'数据-省本级预算数'!D:H,4,0),"0")</f>
        <v>5250</v>
      </c>
      <c r="I598" s="36"/>
      <c r="J598" s="36">
        <f>VLOOKUP(F598,'数据-省本级决算数'!$A:$B,2,0)</f>
        <v>2250</v>
      </c>
      <c r="K598" s="175">
        <f t="shared" si="60"/>
        <v>2.81</v>
      </c>
      <c r="L598" s="175">
        <f t="shared" si="61"/>
        <v>0.43</v>
      </c>
      <c r="M598" s="175">
        <f t="shared" si="58"/>
        <v>0</v>
      </c>
      <c r="N598" s="132">
        <f t="shared" si="56"/>
        <v>1.813</v>
      </c>
      <c r="O598" s="176" t="str">
        <f t="shared" si="57"/>
        <v>是</v>
      </c>
      <c r="P598" s="176" t="str">
        <f t="shared" si="59"/>
        <v>是</v>
      </c>
    </row>
    <row r="599" ht="18.95" customHeight="1" spans="1:16">
      <c r="A599" s="171" t="s">
        <v>135</v>
      </c>
      <c r="B599" s="172" t="s">
        <v>135</v>
      </c>
      <c r="C599" s="172" t="s">
        <v>1127</v>
      </c>
      <c r="D599" s="173" t="s">
        <v>1151</v>
      </c>
      <c r="E599" s="172" t="s">
        <v>147</v>
      </c>
      <c r="F599" s="49" t="s">
        <v>1152</v>
      </c>
      <c r="G599" s="36">
        <v>0</v>
      </c>
      <c r="H599" s="36">
        <f>IFERROR(VLOOKUP(D599,'数据-省本级预算数'!D:H,4,0),"0")</f>
        <v>0</v>
      </c>
      <c r="I599" s="36"/>
      <c r="J599" s="36">
        <f>VLOOKUP(F599,'数据-省本级决算数'!$A:$B,2,0)</f>
        <v>0</v>
      </c>
      <c r="K599" s="175"/>
      <c r="L599" s="175"/>
      <c r="M599" s="175">
        <f t="shared" si="58"/>
        <v>0</v>
      </c>
      <c r="N599" s="132" t="str">
        <f t="shared" si="56"/>
        <v/>
      </c>
      <c r="O599" s="176" t="str">
        <f t="shared" si="57"/>
        <v>否</v>
      </c>
      <c r="P599" s="176" t="str">
        <f t="shared" si="59"/>
        <v>是</v>
      </c>
    </row>
    <row r="600" ht="18.95" customHeight="1" spans="1:16">
      <c r="A600" s="171" t="s">
        <v>135</v>
      </c>
      <c r="B600" s="172" t="s">
        <v>135</v>
      </c>
      <c r="C600" s="172" t="s">
        <v>1127</v>
      </c>
      <c r="D600" s="173" t="s">
        <v>1153</v>
      </c>
      <c r="E600" s="172" t="s">
        <v>147</v>
      </c>
      <c r="F600" s="49" t="s">
        <v>1154</v>
      </c>
      <c r="G600" s="36">
        <v>18200</v>
      </c>
      <c r="H600" s="36">
        <f>IFERROR(VLOOKUP(D600,'数据-省本级预算数'!D:H,4,0),"0")</f>
        <v>17700</v>
      </c>
      <c r="I600" s="36"/>
      <c r="J600" s="36">
        <f>VLOOKUP(F600,'数据-省本级决算数'!$A:$B,2,0)</f>
        <v>22700</v>
      </c>
      <c r="K600" s="175">
        <f t="shared" si="60"/>
        <v>1.25</v>
      </c>
      <c r="L600" s="175">
        <f t="shared" si="61"/>
        <v>1.28</v>
      </c>
      <c r="M600" s="175">
        <f t="shared" si="58"/>
        <v>0</v>
      </c>
      <c r="N600" s="132">
        <f t="shared" si="56"/>
        <v>0.247</v>
      </c>
      <c r="O600" s="176" t="str">
        <f t="shared" si="57"/>
        <v>是</v>
      </c>
      <c r="P600" s="176" t="str">
        <f t="shared" si="59"/>
        <v>是</v>
      </c>
    </row>
    <row r="601" ht="18.95" customHeight="1" spans="1:16">
      <c r="A601" s="171" t="s">
        <v>135</v>
      </c>
      <c r="B601" s="465" t="s">
        <v>1046</v>
      </c>
      <c r="C601" s="172"/>
      <c r="D601" s="173" t="s">
        <v>1155</v>
      </c>
      <c r="E601" s="172"/>
      <c r="F601" s="49" t="s">
        <v>1156</v>
      </c>
      <c r="G601" s="174">
        <f ca="1">SUMIF($C600:$C1822,$D601,$G600:$G1821)</f>
        <v>3351</v>
      </c>
      <c r="H601" s="36">
        <f ca="1">SUMIF($C600:$C1821,$D601,$H600:$H1820)</f>
        <v>25837</v>
      </c>
      <c r="I601" s="36">
        <f>IFERROR(VLOOKUP(F601,'数据-省本级调整数'!$A:$B,2,0),0)</f>
        <v>1183</v>
      </c>
      <c r="J601" s="36">
        <f>VLOOKUP(F601,'数据-省本级决算数'!$A:$B,2,0)</f>
        <v>1183</v>
      </c>
      <c r="K601" s="175">
        <f ca="1" t="shared" si="60"/>
        <v>0.35</v>
      </c>
      <c r="L601" s="175">
        <f ca="1" t="shared" si="61"/>
        <v>0.05</v>
      </c>
      <c r="M601" s="175">
        <f t="shared" si="58"/>
        <v>1</v>
      </c>
      <c r="N601" s="129">
        <f ca="1" t="shared" si="56"/>
        <v>-0.647</v>
      </c>
      <c r="O601" s="176" t="str">
        <f ca="1" t="shared" si="57"/>
        <v>是</v>
      </c>
      <c r="P601" s="176" t="str">
        <f t="shared" si="59"/>
        <v>是</v>
      </c>
    </row>
    <row r="602" ht="18.95" customHeight="1" spans="1:16">
      <c r="A602" s="171" t="s">
        <v>135</v>
      </c>
      <c r="B602" s="172" t="s">
        <v>135</v>
      </c>
      <c r="C602" s="172" t="s">
        <v>1155</v>
      </c>
      <c r="D602" s="464" t="s">
        <v>1157</v>
      </c>
      <c r="E602" s="172" t="s">
        <v>147</v>
      </c>
      <c r="F602" s="49" t="s">
        <v>1158</v>
      </c>
      <c r="G602" s="36">
        <v>78</v>
      </c>
      <c r="H602" s="36">
        <f>IFERROR(VLOOKUP(D602,'数据-省本级预算数'!D:H,4,0),"0")</f>
        <v>1138</v>
      </c>
      <c r="I602" s="36"/>
      <c r="J602" s="36">
        <f>VLOOKUP(F602,'数据-省本级决算数'!$A:$B,2,0)</f>
        <v>25</v>
      </c>
      <c r="K602" s="175">
        <f t="shared" si="60"/>
        <v>0.32</v>
      </c>
      <c r="L602" s="175">
        <f t="shared" si="61"/>
        <v>0.02</v>
      </c>
      <c r="M602" s="175">
        <f t="shared" si="58"/>
        <v>0</v>
      </c>
      <c r="N602" s="132">
        <f t="shared" si="56"/>
        <v>-0.679</v>
      </c>
      <c r="O602" s="176" t="str">
        <f t="shared" si="57"/>
        <v>是</v>
      </c>
      <c r="P602" s="176" t="str">
        <f t="shared" si="59"/>
        <v>是</v>
      </c>
    </row>
    <row r="603" ht="18.95" customHeight="1" spans="1:16">
      <c r="A603" s="171" t="s">
        <v>135</v>
      </c>
      <c r="B603" s="172" t="s">
        <v>135</v>
      </c>
      <c r="C603" s="172" t="s">
        <v>1155</v>
      </c>
      <c r="D603" s="173" t="s">
        <v>1159</v>
      </c>
      <c r="E603" s="172" t="s">
        <v>147</v>
      </c>
      <c r="F603" s="49" t="s">
        <v>1160</v>
      </c>
      <c r="G603" s="36">
        <v>373</v>
      </c>
      <c r="H603" s="36">
        <f>IFERROR(VLOOKUP(D603,'数据-省本级预算数'!D:H,4,0),"0")</f>
        <v>170</v>
      </c>
      <c r="I603" s="36"/>
      <c r="J603" s="36">
        <f>VLOOKUP(F603,'数据-省本级决算数'!$A:$B,2,0)</f>
        <v>419</v>
      </c>
      <c r="K603" s="175">
        <f t="shared" si="60"/>
        <v>1.12</v>
      </c>
      <c r="L603" s="175">
        <f t="shared" si="61"/>
        <v>2.46</v>
      </c>
      <c r="M603" s="175">
        <f t="shared" si="58"/>
        <v>0</v>
      </c>
      <c r="N603" s="132">
        <f t="shared" si="56"/>
        <v>0.123</v>
      </c>
      <c r="O603" s="176" t="str">
        <f t="shared" si="57"/>
        <v>是</v>
      </c>
      <c r="P603" s="176" t="str">
        <f t="shared" si="59"/>
        <v>是</v>
      </c>
    </row>
    <row r="604" ht="18.95" customHeight="1" spans="1:16">
      <c r="A604" s="171" t="s">
        <v>135</v>
      </c>
      <c r="B604" s="172"/>
      <c r="C604" s="172" t="s">
        <v>1155</v>
      </c>
      <c r="D604" s="173" t="s">
        <v>1161</v>
      </c>
      <c r="E604" s="172" t="s">
        <v>147</v>
      </c>
      <c r="F604" s="49" t="s">
        <v>1162</v>
      </c>
      <c r="G604" s="36">
        <v>0</v>
      </c>
      <c r="H604" s="36">
        <f>IFERROR(VLOOKUP(D604,'数据-省本级预算数'!D:H,4,0),"0")</f>
        <v>0</v>
      </c>
      <c r="I604" s="36"/>
      <c r="J604" s="36">
        <f>VLOOKUP(F604,'数据-省本级决算数'!$A:$B,2,0)</f>
        <v>0</v>
      </c>
      <c r="K604" s="175"/>
      <c r="L604" s="175"/>
      <c r="M604" s="175">
        <f t="shared" si="58"/>
        <v>0</v>
      </c>
      <c r="N604" s="132" t="str">
        <f t="shared" si="56"/>
        <v/>
      </c>
      <c r="O604" s="176" t="str">
        <f t="shared" si="57"/>
        <v>否</v>
      </c>
      <c r="P604" s="176" t="str">
        <f t="shared" si="59"/>
        <v>是</v>
      </c>
    </row>
    <row r="605" ht="18.95" customHeight="1" spans="1:16">
      <c r="A605" s="171" t="s">
        <v>135</v>
      </c>
      <c r="B605" s="172" t="s">
        <v>135</v>
      </c>
      <c r="C605" s="172" t="s">
        <v>1155</v>
      </c>
      <c r="D605" s="173" t="s">
        <v>1163</v>
      </c>
      <c r="E605" s="172" t="s">
        <v>147</v>
      </c>
      <c r="F605" s="49" t="s">
        <v>1164</v>
      </c>
      <c r="G605" s="36">
        <v>2803</v>
      </c>
      <c r="H605" s="36">
        <f>IFERROR(VLOOKUP(D605,'数据-省本级预算数'!D:H,4,0),"0")</f>
        <v>683</v>
      </c>
      <c r="I605" s="36"/>
      <c r="J605" s="36">
        <f>VLOOKUP(F605,'数据-省本级决算数'!$A:$B,2,0)</f>
        <v>640</v>
      </c>
      <c r="K605" s="175">
        <f t="shared" si="60"/>
        <v>0.23</v>
      </c>
      <c r="L605" s="175">
        <f t="shared" si="61"/>
        <v>0.94</v>
      </c>
      <c r="M605" s="175">
        <f t="shared" si="58"/>
        <v>0</v>
      </c>
      <c r="N605" s="132">
        <f t="shared" si="56"/>
        <v>-0.772</v>
      </c>
      <c r="O605" s="176" t="str">
        <f t="shared" si="57"/>
        <v>是</v>
      </c>
      <c r="P605" s="176" t="str">
        <f t="shared" si="59"/>
        <v>是</v>
      </c>
    </row>
    <row r="606" ht="18.95" customHeight="1" spans="1:16">
      <c r="A606" s="171" t="s">
        <v>135</v>
      </c>
      <c r="B606" s="172" t="s">
        <v>135</v>
      </c>
      <c r="C606" s="172" t="s">
        <v>1155</v>
      </c>
      <c r="D606" s="173" t="s">
        <v>1165</v>
      </c>
      <c r="E606" s="172" t="s">
        <v>147</v>
      </c>
      <c r="F606" s="49" t="s">
        <v>1166</v>
      </c>
      <c r="G606" s="36">
        <v>0</v>
      </c>
      <c r="H606" s="36">
        <f>IFERROR(VLOOKUP(D606,'数据-省本级预算数'!D:H,4,0),"0")</f>
        <v>0</v>
      </c>
      <c r="I606" s="36"/>
      <c r="J606" s="36">
        <f>VLOOKUP(F606,'数据-省本级决算数'!$A:$B,2,0)</f>
        <v>0</v>
      </c>
      <c r="K606" s="175"/>
      <c r="L606" s="175"/>
      <c r="M606" s="175">
        <f t="shared" si="58"/>
        <v>0</v>
      </c>
      <c r="N606" s="132" t="str">
        <f t="shared" si="56"/>
        <v/>
      </c>
      <c r="O606" s="176" t="str">
        <f t="shared" si="57"/>
        <v>否</v>
      </c>
      <c r="P606" s="176" t="str">
        <f t="shared" si="59"/>
        <v>是</v>
      </c>
    </row>
    <row r="607" ht="18.95" customHeight="1" spans="1:16">
      <c r="A607" s="171" t="s">
        <v>135</v>
      </c>
      <c r="B607" s="172" t="s">
        <v>135</v>
      </c>
      <c r="C607" s="172" t="s">
        <v>1155</v>
      </c>
      <c r="D607" s="173" t="s">
        <v>1167</v>
      </c>
      <c r="E607" s="172" t="s">
        <v>147</v>
      </c>
      <c r="F607" s="49" t="s">
        <v>1168</v>
      </c>
      <c r="G607" s="36">
        <v>0</v>
      </c>
      <c r="H607" s="36">
        <f>IFERROR(VLOOKUP(D607,'数据-省本级预算数'!D:H,4,0),"0")</f>
        <v>0</v>
      </c>
      <c r="I607" s="36"/>
      <c r="J607" s="36">
        <f>VLOOKUP(F607,'数据-省本级决算数'!$A:$B,2,0)</f>
        <v>0</v>
      </c>
      <c r="K607" s="175"/>
      <c r="L607" s="175"/>
      <c r="M607" s="175">
        <f t="shared" si="58"/>
        <v>0</v>
      </c>
      <c r="N607" s="132" t="str">
        <f t="shared" si="56"/>
        <v/>
      </c>
      <c r="O607" s="176" t="str">
        <f t="shared" si="57"/>
        <v>否</v>
      </c>
      <c r="P607" s="176" t="str">
        <f t="shared" si="59"/>
        <v>是</v>
      </c>
    </row>
    <row r="608" ht="18.95" customHeight="1" spans="1:16">
      <c r="A608" s="171" t="s">
        <v>135</v>
      </c>
      <c r="B608" s="172" t="s">
        <v>135</v>
      </c>
      <c r="C608" s="172" t="s">
        <v>1155</v>
      </c>
      <c r="D608" s="464" t="s">
        <v>1169</v>
      </c>
      <c r="E608" s="172" t="s">
        <v>147</v>
      </c>
      <c r="F608" s="49" t="s">
        <v>1170</v>
      </c>
      <c r="G608" s="36">
        <v>97</v>
      </c>
      <c r="H608" s="36">
        <f>IFERROR(VLOOKUP(D608,'数据-省本级预算数'!D:H,4,0),"0")</f>
        <v>23846</v>
      </c>
      <c r="I608" s="36"/>
      <c r="J608" s="36">
        <f>VLOOKUP(F608,'数据-省本级决算数'!$A:$B,2,0)</f>
        <v>99</v>
      </c>
      <c r="K608" s="175">
        <f t="shared" si="60"/>
        <v>1.02</v>
      </c>
      <c r="L608" s="175">
        <f t="shared" si="61"/>
        <v>0</v>
      </c>
      <c r="M608" s="175">
        <f t="shared" si="58"/>
        <v>0</v>
      </c>
      <c r="N608" s="132">
        <f t="shared" si="56"/>
        <v>0.021</v>
      </c>
      <c r="O608" s="176" t="str">
        <f t="shared" si="57"/>
        <v>是</v>
      </c>
      <c r="P608" s="176" t="str">
        <f t="shared" si="59"/>
        <v>是</v>
      </c>
    </row>
    <row r="609" ht="18.95" customHeight="1" spans="1:16">
      <c r="A609" s="171" t="s">
        <v>135</v>
      </c>
      <c r="B609" s="465" t="s">
        <v>1046</v>
      </c>
      <c r="C609" s="172"/>
      <c r="D609" s="173" t="s">
        <v>1171</v>
      </c>
      <c r="E609" s="172"/>
      <c r="F609" s="49" t="s">
        <v>1172</v>
      </c>
      <c r="G609" s="174">
        <f ca="1">SUMIF($C608:$C1830,$D609,$G608:$G1829)</f>
        <v>576</v>
      </c>
      <c r="H609" s="36">
        <f ca="1">SUMIF($C608:$C1829,$D609,$H608:$H1828)</f>
        <v>5002</v>
      </c>
      <c r="I609" s="36">
        <f>IFERROR(VLOOKUP(F609,'数据-省本级调整数'!$A:$B,2,0),0)</f>
        <v>139</v>
      </c>
      <c r="J609" s="36">
        <f>VLOOKUP(F609,'数据-省本级决算数'!$A:$B,2,0)</f>
        <v>139</v>
      </c>
      <c r="K609" s="175">
        <f ca="1" t="shared" si="60"/>
        <v>0.24</v>
      </c>
      <c r="L609" s="175">
        <f ca="1" t="shared" si="61"/>
        <v>0.03</v>
      </c>
      <c r="M609" s="175">
        <f t="shared" si="58"/>
        <v>1</v>
      </c>
      <c r="N609" s="129">
        <f ca="1" t="shared" si="56"/>
        <v>-0.759</v>
      </c>
      <c r="O609" s="176" t="str">
        <f ca="1" t="shared" si="57"/>
        <v>是</v>
      </c>
      <c r="P609" s="176" t="str">
        <f t="shared" si="59"/>
        <v>是</v>
      </c>
    </row>
    <row r="610" ht="18.95" customHeight="1" spans="1:16">
      <c r="A610" s="171" t="s">
        <v>135</v>
      </c>
      <c r="B610" s="172"/>
      <c r="C610" s="465" t="s">
        <v>1171</v>
      </c>
      <c r="D610" s="173" t="s">
        <v>1173</v>
      </c>
      <c r="E610" s="172" t="s">
        <v>147</v>
      </c>
      <c r="F610" s="49" t="s">
        <v>1174</v>
      </c>
      <c r="G610" s="36">
        <v>0</v>
      </c>
      <c r="H610" s="36">
        <f>IFERROR(VLOOKUP(D610,'数据-省本级预算数'!D:H,4,0),"0")</f>
        <v>4260</v>
      </c>
      <c r="I610" s="36"/>
      <c r="J610" s="36">
        <f>VLOOKUP(F610,'数据-省本级决算数'!$A:$B,2,0)</f>
        <v>-1</v>
      </c>
      <c r="K610" s="175"/>
      <c r="L610" s="175">
        <f t="shared" si="61"/>
        <v>0</v>
      </c>
      <c r="M610" s="175">
        <f t="shared" si="58"/>
        <v>0</v>
      </c>
      <c r="N610" s="132" t="str">
        <f t="shared" si="56"/>
        <v/>
      </c>
      <c r="O610" s="176" t="str">
        <f t="shared" si="57"/>
        <v>是</v>
      </c>
      <c r="P610" s="176" t="str">
        <f t="shared" si="59"/>
        <v>是</v>
      </c>
    </row>
    <row r="611" ht="18.95" customHeight="1" spans="1:16">
      <c r="A611" s="171" t="s">
        <v>135</v>
      </c>
      <c r="B611" s="172" t="s">
        <v>135</v>
      </c>
      <c r="C611" s="465" t="s">
        <v>1171</v>
      </c>
      <c r="D611" s="173" t="s">
        <v>1175</v>
      </c>
      <c r="E611" s="172" t="s">
        <v>147</v>
      </c>
      <c r="F611" s="49" t="s">
        <v>1176</v>
      </c>
      <c r="G611" s="36">
        <v>285</v>
      </c>
      <c r="H611" s="36">
        <f>IFERROR(VLOOKUP(D611,'数据-省本级预算数'!D:H,4,0),"0")</f>
        <v>75</v>
      </c>
      <c r="I611" s="36"/>
      <c r="J611" s="36">
        <f>VLOOKUP(F611,'数据-省本级决算数'!$A:$B,2,0)</f>
        <v>-117</v>
      </c>
      <c r="K611" s="175">
        <f t="shared" si="60"/>
        <v>-0.41</v>
      </c>
      <c r="L611" s="175">
        <f t="shared" si="61"/>
        <v>-1.56</v>
      </c>
      <c r="M611" s="175">
        <f t="shared" si="58"/>
        <v>0</v>
      </c>
      <c r="N611" s="132">
        <f t="shared" si="56"/>
        <v>-1.411</v>
      </c>
      <c r="O611" s="176" t="str">
        <f t="shared" si="57"/>
        <v>是</v>
      </c>
      <c r="P611" s="176" t="str">
        <f t="shared" si="59"/>
        <v>是</v>
      </c>
    </row>
    <row r="612" ht="18.95" customHeight="1" spans="1:16">
      <c r="A612" s="171" t="s">
        <v>135</v>
      </c>
      <c r="B612" s="172" t="s">
        <v>135</v>
      </c>
      <c r="C612" s="465" t="s">
        <v>1171</v>
      </c>
      <c r="D612" s="173" t="s">
        <v>1177</v>
      </c>
      <c r="E612" s="172" t="s">
        <v>147</v>
      </c>
      <c r="F612" s="49" t="s">
        <v>1178</v>
      </c>
      <c r="G612" s="36">
        <v>229</v>
      </c>
      <c r="H612" s="36">
        <f>IFERROR(VLOOKUP(D612,'数据-省本级预算数'!D:H,4,0),"0")</f>
        <v>47</v>
      </c>
      <c r="I612" s="36"/>
      <c r="J612" s="36">
        <f>VLOOKUP(F612,'数据-省本级决算数'!$A:$B,2,0)</f>
        <v>232</v>
      </c>
      <c r="K612" s="175">
        <f t="shared" si="60"/>
        <v>1.01</v>
      </c>
      <c r="L612" s="175">
        <f t="shared" si="61"/>
        <v>4.94</v>
      </c>
      <c r="M612" s="175">
        <f t="shared" si="58"/>
        <v>0</v>
      </c>
      <c r="N612" s="132">
        <f t="shared" si="56"/>
        <v>0.013</v>
      </c>
      <c r="O612" s="176" t="str">
        <f t="shared" si="57"/>
        <v>是</v>
      </c>
      <c r="P612" s="176" t="str">
        <f t="shared" si="59"/>
        <v>是</v>
      </c>
    </row>
    <row r="613" ht="18.95" customHeight="1" spans="1:16">
      <c r="A613" s="171" t="s">
        <v>135</v>
      </c>
      <c r="B613" s="172" t="s">
        <v>135</v>
      </c>
      <c r="C613" s="465" t="s">
        <v>1171</v>
      </c>
      <c r="D613" s="173" t="s">
        <v>1179</v>
      </c>
      <c r="E613" s="172" t="s">
        <v>147</v>
      </c>
      <c r="F613" s="49" t="s">
        <v>1180</v>
      </c>
      <c r="G613" s="36">
        <v>28</v>
      </c>
      <c r="H613" s="36">
        <f>IFERROR(VLOOKUP(D613,'数据-省本级预算数'!D:H,4,0),"0")</f>
        <v>0</v>
      </c>
      <c r="I613" s="36"/>
      <c r="J613" s="36">
        <f>VLOOKUP(F613,'数据-省本级决算数'!$A:$B,2,0)</f>
        <v>25</v>
      </c>
      <c r="K613" s="175">
        <f t="shared" si="60"/>
        <v>0.89</v>
      </c>
      <c r="L613" s="175"/>
      <c r="M613" s="175">
        <f t="shared" si="58"/>
        <v>0</v>
      </c>
      <c r="N613" s="132">
        <f t="shared" si="56"/>
        <v>-0.107</v>
      </c>
      <c r="O613" s="176" t="str">
        <f t="shared" si="57"/>
        <v>是</v>
      </c>
      <c r="P613" s="176" t="str">
        <f t="shared" si="59"/>
        <v>是</v>
      </c>
    </row>
    <row r="614" ht="18.95" customHeight="1" spans="1:16">
      <c r="A614" s="171" t="s">
        <v>135</v>
      </c>
      <c r="B614" s="172" t="s">
        <v>135</v>
      </c>
      <c r="C614" s="465" t="s">
        <v>1171</v>
      </c>
      <c r="D614" s="173" t="s">
        <v>1181</v>
      </c>
      <c r="E614" s="172" t="s">
        <v>147</v>
      </c>
      <c r="F614" s="51" t="s">
        <v>1182</v>
      </c>
      <c r="G614" s="36">
        <v>34</v>
      </c>
      <c r="H614" s="36">
        <f>IFERROR(VLOOKUP(D614,'数据-省本级预算数'!D:H,4,0),"0")</f>
        <v>620</v>
      </c>
      <c r="I614" s="36"/>
      <c r="J614" s="36">
        <f>VLOOKUP(F614,'数据-省本级决算数'!$A:$B,2,0)</f>
        <v>0</v>
      </c>
      <c r="K614" s="175">
        <f t="shared" si="60"/>
        <v>0</v>
      </c>
      <c r="L614" s="175">
        <f t="shared" si="61"/>
        <v>0</v>
      </c>
      <c r="M614" s="175">
        <f t="shared" si="58"/>
        <v>0</v>
      </c>
      <c r="N614" s="132">
        <f t="shared" si="56"/>
        <v>-1</v>
      </c>
      <c r="O614" s="176" t="str">
        <f t="shared" si="57"/>
        <v>是</v>
      </c>
      <c r="P614" s="176" t="str">
        <f t="shared" si="59"/>
        <v>是</v>
      </c>
    </row>
    <row r="615" ht="18.95" customHeight="1" spans="1:16">
      <c r="A615" s="171" t="s">
        <v>135</v>
      </c>
      <c r="B615" s="465" t="s">
        <v>1046</v>
      </c>
      <c r="C615" s="172"/>
      <c r="D615" s="173" t="s">
        <v>1183</v>
      </c>
      <c r="E615" s="172"/>
      <c r="F615" s="49" t="s">
        <v>1184</v>
      </c>
      <c r="G615" s="174">
        <f ca="1">SUMIF($C614:$C1836,$D615,$G614:$G1835)</f>
        <v>309</v>
      </c>
      <c r="H615" s="36">
        <f ca="1">SUMIF($C614:$C1835,$D615,$H614:$H1834)</f>
        <v>6645</v>
      </c>
      <c r="I615" s="36">
        <f>IFERROR(VLOOKUP(F615,'数据-省本级调整数'!$A:$B,2,0),0)</f>
        <v>201</v>
      </c>
      <c r="J615" s="36">
        <f>VLOOKUP(F615,'数据-省本级决算数'!$A:$B,2,0)</f>
        <v>201</v>
      </c>
      <c r="K615" s="175">
        <f ca="1" t="shared" si="60"/>
        <v>0.65</v>
      </c>
      <c r="L615" s="175">
        <f ca="1" t="shared" si="61"/>
        <v>0.03</v>
      </c>
      <c r="M615" s="175">
        <f t="shared" si="58"/>
        <v>1</v>
      </c>
      <c r="N615" s="129">
        <f ca="1" t="shared" si="56"/>
        <v>-0.35</v>
      </c>
      <c r="O615" s="176" t="str">
        <f ca="1" t="shared" si="57"/>
        <v>是</v>
      </c>
      <c r="P615" s="176" t="str">
        <f t="shared" si="59"/>
        <v>是</v>
      </c>
    </row>
    <row r="616" ht="18.95" customHeight="1" spans="1:16">
      <c r="A616" s="171" t="s">
        <v>135</v>
      </c>
      <c r="B616" s="172" t="s">
        <v>135</v>
      </c>
      <c r="C616" s="172" t="s">
        <v>1183</v>
      </c>
      <c r="D616" s="173" t="s">
        <v>1185</v>
      </c>
      <c r="E616" s="172" t="s">
        <v>147</v>
      </c>
      <c r="F616" s="37" t="s">
        <v>1186</v>
      </c>
      <c r="G616" s="36">
        <v>0</v>
      </c>
      <c r="H616" s="36">
        <f>IFERROR(VLOOKUP(D616,'数据-省本级预算数'!D:H,4,0),"0")</f>
        <v>6000</v>
      </c>
      <c r="I616" s="36"/>
      <c r="J616" s="36">
        <f>VLOOKUP(F616,'数据-省本级决算数'!$A:$B,2,0)</f>
        <v>0</v>
      </c>
      <c r="K616" s="175"/>
      <c r="L616" s="175">
        <f t="shared" si="61"/>
        <v>0</v>
      </c>
      <c r="M616" s="175">
        <f t="shared" si="58"/>
        <v>0</v>
      </c>
      <c r="N616" s="132" t="str">
        <f t="shared" si="56"/>
        <v/>
      </c>
      <c r="O616" s="176" t="str">
        <f t="shared" si="57"/>
        <v>是</v>
      </c>
      <c r="P616" s="176" t="str">
        <f t="shared" si="59"/>
        <v>是</v>
      </c>
    </row>
    <row r="617" ht="18.95" customHeight="1" spans="1:16">
      <c r="A617" s="171" t="s">
        <v>135</v>
      </c>
      <c r="B617" s="172"/>
      <c r="C617" s="172" t="s">
        <v>1183</v>
      </c>
      <c r="D617" s="173" t="s">
        <v>1187</v>
      </c>
      <c r="E617" s="172" t="s">
        <v>147</v>
      </c>
      <c r="F617" s="49" t="s">
        <v>1188</v>
      </c>
      <c r="G617" s="36">
        <v>0</v>
      </c>
      <c r="H617" s="36">
        <f>IFERROR(VLOOKUP(D617,'数据-省本级预算数'!D:H,4,0),"0")</f>
        <v>0</v>
      </c>
      <c r="I617" s="36"/>
      <c r="J617" s="36">
        <f>VLOOKUP(F617,'数据-省本级决算数'!$A:$B,2,0)</f>
        <v>0</v>
      </c>
      <c r="K617" s="175"/>
      <c r="L617" s="175"/>
      <c r="M617" s="175">
        <f t="shared" si="58"/>
        <v>0</v>
      </c>
      <c r="N617" s="132" t="str">
        <f t="shared" si="56"/>
        <v/>
      </c>
      <c r="O617" s="176" t="str">
        <f t="shared" si="57"/>
        <v>否</v>
      </c>
      <c r="P617" s="176" t="str">
        <f t="shared" si="59"/>
        <v>是</v>
      </c>
    </row>
    <row r="618" ht="18.95" customHeight="1" spans="1:16">
      <c r="A618" s="171" t="s">
        <v>135</v>
      </c>
      <c r="B618" s="172" t="s">
        <v>135</v>
      </c>
      <c r="C618" s="172" t="s">
        <v>1183</v>
      </c>
      <c r="D618" s="173" t="s">
        <v>1189</v>
      </c>
      <c r="E618" s="172" t="s">
        <v>147</v>
      </c>
      <c r="F618" s="49" t="s">
        <v>1190</v>
      </c>
      <c r="G618" s="36">
        <v>0</v>
      </c>
      <c r="H618" s="36">
        <f>IFERROR(VLOOKUP(D618,'数据-省本级预算数'!D:H,4,0),"0")</f>
        <v>0</v>
      </c>
      <c r="I618" s="36"/>
      <c r="J618" s="36">
        <f>VLOOKUP(F618,'数据-省本级决算数'!$A:$B,2,0)</f>
        <v>0</v>
      </c>
      <c r="K618" s="175"/>
      <c r="L618" s="175"/>
      <c r="M618" s="175">
        <f t="shared" si="58"/>
        <v>0</v>
      </c>
      <c r="N618" s="132" t="str">
        <f t="shared" si="56"/>
        <v/>
      </c>
      <c r="O618" s="176" t="str">
        <f t="shared" si="57"/>
        <v>否</v>
      </c>
      <c r="P618" s="176" t="str">
        <f t="shared" si="59"/>
        <v>是</v>
      </c>
    </row>
    <row r="619" ht="18.95" customHeight="1" spans="1:16">
      <c r="A619" s="171" t="s">
        <v>135</v>
      </c>
      <c r="B619" s="172" t="s">
        <v>135</v>
      </c>
      <c r="C619" s="172" t="s">
        <v>1183</v>
      </c>
      <c r="D619" s="173" t="s">
        <v>1191</v>
      </c>
      <c r="E619" s="172" t="s">
        <v>147</v>
      </c>
      <c r="F619" s="49" t="s">
        <v>1192</v>
      </c>
      <c r="G619" s="36">
        <v>97</v>
      </c>
      <c r="H619" s="36">
        <f>IFERROR(VLOOKUP(D619,'数据-省本级预算数'!D:H,4,0),"0")</f>
        <v>300</v>
      </c>
      <c r="I619" s="36"/>
      <c r="J619" s="36">
        <f>VLOOKUP(F619,'数据-省本级决算数'!$A:$B,2,0)</f>
        <v>-12</v>
      </c>
      <c r="K619" s="175">
        <f t="shared" si="60"/>
        <v>-0.12</v>
      </c>
      <c r="L619" s="175">
        <f t="shared" si="61"/>
        <v>-0.04</v>
      </c>
      <c r="M619" s="175">
        <f t="shared" si="58"/>
        <v>0</v>
      </c>
      <c r="N619" s="132">
        <f t="shared" si="56"/>
        <v>-1.124</v>
      </c>
      <c r="O619" s="176" t="str">
        <f t="shared" si="57"/>
        <v>是</v>
      </c>
      <c r="P619" s="176" t="str">
        <f t="shared" si="59"/>
        <v>是</v>
      </c>
    </row>
    <row r="620" ht="18.95" customHeight="1" spans="1:16">
      <c r="A620" s="171" t="s">
        <v>135</v>
      </c>
      <c r="B620" s="172" t="s">
        <v>135</v>
      </c>
      <c r="C620" s="172" t="s">
        <v>1183</v>
      </c>
      <c r="D620" s="173" t="s">
        <v>1193</v>
      </c>
      <c r="E620" s="172" t="s">
        <v>147</v>
      </c>
      <c r="F620" s="49" t="s">
        <v>1194</v>
      </c>
      <c r="G620" s="36">
        <v>212</v>
      </c>
      <c r="H620" s="36">
        <f>IFERROR(VLOOKUP(D620,'数据-省本级预算数'!D:H,4,0),"0")</f>
        <v>345</v>
      </c>
      <c r="I620" s="36"/>
      <c r="J620" s="36">
        <f>VLOOKUP(F620,'数据-省本级决算数'!$A:$B,2,0)</f>
        <v>213</v>
      </c>
      <c r="K620" s="175">
        <f t="shared" si="60"/>
        <v>1</v>
      </c>
      <c r="L620" s="175">
        <f t="shared" si="61"/>
        <v>0.62</v>
      </c>
      <c r="M620" s="175">
        <f t="shared" si="58"/>
        <v>0</v>
      </c>
      <c r="N620" s="132">
        <f t="shared" si="56"/>
        <v>0.005</v>
      </c>
      <c r="O620" s="176" t="str">
        <f t="shared" si="57"/>
        <v>是</v>
      </c>
      <c r="P620" s="176" t="str">
        <f t="shared" si="59"/>
        <v>是</v>
      </c>
    </row>
    <row r="621" ht="18.95" customHeight="1" spans="1:16">
      <c r="A621" s="171" t="s">
        <v>135</v>
      </c>
      <c r="B621" s="172" t="s">
        <v>135</v>
      </c>
      <c r="C621" s="172" t="s">
        <v>1183</v>
      </c>
      <c r="D621" s="173" t="s">
        <v>1195</v>
      </c>
      <c r="E621" s="172" t="s">
        <v>147</v>
      </c>
      <c r="F621" s="49" t="s">
        <v>1196</v>
      </c>
      <c r="G621" s="36">
        <v>0</v>
      </c>
      <c r="H621" s="36">
        <f>IFERROR(VLOOKUP(D621,'数据-省本级预算数'!D:H,4,0),"0")</f>
        <v>0</v>
      </c>
      <c r="I621" s="36"/>
      <c r="J621" s="36">
        <f>VLOOKUP(F621,'数据-省本级决算数'!$A:$B,2,0)</f>
        <v>0</v>
      </c>
      <c r="K621" s="175"/>
      <c r="L621" s="175"/>
      <c r="M621" s="175">
        <f t="shared" si="58"/>
        <v>0</v>
      </c>
      <c r="N621" s="132" t="str">
        <f t="shared" si="56"/>
        <v/>
      </c>
      <c r="O621" s="176" t="str">
        <f t="shared" si="57"/>
        <v>否</v>
      </c>
      <c r="P621" s="176" t="str">
        <f t="shared" si="59"/>
        <v>是</v>
      </c>
    </row>
    <row r="622" ht="18.95" customHeight="1" spans="1:16">
      <c r="A622" s="171" t="s">
        <v>135</v>
      </c>
      <c r="B622" s="465" t="s">
        <v>1046</v>
      </c>
      <c r="C622" s="172"/>
      <c r="D622" s="173" t="s">
        <v>1197</v>
      </c>
      <c r="E622" s="172"/>
      <c r="F622" s="49" t="s">
        <v>1198</v>
      </c>
      <c r="G622" s="174">
        <f ca="1">SUMIF($C621:$C1843,$D622,$G621:$G1842)</f>
        <v>4086</v>
      </c>
      <c r="H622" s="36">
        <f ca="1">SUMIF($C621:$C1842,$D622,$H621:$H1841)</f>
        <v>7272</v>
      </c>
      <c r="I622" s="36">
        <f>IFERROR(VLOOKUP(F622,'数据-省本级调整数'!$A:$B,2,0),0)</f>
        <v>11571</v>
      </c>
      <c r="J622" s="36">
        <f>VLOOKUP(F622,'数据-省本级决算数'!$A:$B,2,0)</f>
        <v>8391</v>
      </c>
      <c r="K622" s="175">
        <f ca="1" t="shared" si="60"/>
        <v>2.05</v>
      </c>
      <c r="L622" s="175">
        <f ca="1" t="shared" si="61"/>
        <v>1.15</v>
      </c>
      <c r="M622" s="175">
        <f t="shared" si="58"/>
        <v>0.73</v>
      </c>
      <c r="N622" s="129">
        <f ca="1" t="shared" si="56"/>
        <v>1.054</v>
      </c>
      <c r="O622" s="176" t="str">
        <f ca="1" t="shared" si="57"/>
        <v>是</v>
      </c>
      <c r="P622" s="176" t="str">
        <f t="shared" si="59"/>
        <v>是</v>
      </c>
    </row>
    <row r="623" ht="18.95" customHeight="1" spans="1:16">
      <c r="A623" s="171" t="s">
        <v>135</v>
      </c>
      <c r="B623" s="172" t="s">
        <v>135</v>
      </c>
      <c r="C623" s="172" t="s">
        <v>1197</v>
      </c>
      <c r="D623" s="173" t="s">
        <v>1199</v>
      </c>
      <c r="E623" s="172" t="s">
        <v>147</v>
      </c>
      <c r="F623" s="49" t="s">
        <v>141</v>
      </c>
      <c r="G623" s="36">
        <v>582</v>
      </c>
      <c r="H623" s="36">
        <f>IFERROR(VLOOKUP(D623,'数据-省本级预算数'!D:H,4,0),"0")</f>
        <v>615</v>
      </c>
      <c r="I623" s="36"/>
      <c r="J623" s="36">
        <f>VLOOKUP(F623,'数据-省本级决算数'!$A:$B,2,0)</f>
        <v>4776</v>
      </c>
      <c r="K623" s="175">
        <f t="shared" si="60"/>
        <v>8.21</v>
      </c>
      <c r="L623" s="175">
        <f t="shared" si="61"/>
        <v>7.77</v>
      </c>
      <c r="M623" s="175">
        <f t="shared" si="58"/>
        <v>0</v>
      </c>
      <c r="N623" s="132">
        <f t="shared" si="56"/>
        <v>7.206</v>
      </c>
      <c r="O623" s="176" t="str">
        <f t="shared" si="57"/>
        <v>是</v>
      </c>
      <c r="P623" s="176" t="str">
        <f t="shared" si="59"/>
        <v>是</v>
      </c>
    </row>
    <row r="624" ht="18.95" customHeight="1" spans="1:16">
      <c r="A624" s="171" t="s">
        <v>135</v>
      </c>
      <c r="B624" s="172" t="s">
        <v>135</v>
      </c>
      <c r="C624" s="172" t="s">
        <v>1197</v>
      </c>
      <c r="D624" s="173" t="s">
        <v>1200</v>
      </c>
      <c r="E624" s="172" t="s">
        <v>147</v>
      </c>
      <c r="F624" s="49" t="s">
        <v>143</v>
      </c>
      <c r="G624" s="36">
        <v>0</v>
      </c>
      <c r="H624" s="36">
        <f>IFERROR(VLOOKUP(D624,'数据-省本级预算数'!D:H,4,0),"0")</f>
        <v>0</v>
      </c>
      <c r="I624" s="36"/>
      <c r="J624" s="36">
        <f>VLOOKUP(F624,'数据-省本级决算数'!$A:$B,2,0)</f>
        <v>590</v>
      </c>
      <c r="K624" s="175"/>
      <c r="L624" s="175"/>
      <c r="M624" s="175">
        <f t="shared" si="58"/>
        <v>0</v>
      </c>
      <c r="N624" s="132" t="str">
        <f t="shared" si="56"/>
        <v/>
      </c>
      <c r="O624" s="176" t="str">
        <f t="shared" si="57"/>
        <v>是</v>
      </c>
      <c r="P624" s="176" t="str">
        <f t="shared" si="59"/>
        <v>是</v>
      </c>
    </row>
    <row r="625" ht="18.95" customHeight="1" spans="1:16">
      <c r="A625" s="171" t="s">
        <v>135</v>
      </c>
      <c r="B625" s="172"/>
      <c r="C625" s="172" t="s">
        <v>1197</v>
      </c>
      <c r="D625" s="173" t="s">
        <v>1201</v>
      </c>
      <c r="E625" s="172" t="s">
        <v>147</v>
      </c>
      <c r="F625" s="49" t="s">
        <v>145</v>
      </c>
      <c r="G625" s="36">
        <v>0</v>
      </c>
      <c r="H625" s="36">
        <f>IFERROR(VLOOKUP(D625,'数据-省本级预算数'!D:H,4,0),"0")</f>
        <v>0</v>
      </c>
      <c r="I625" s="36"/>
      <c r="J625" s="36">
        <f>VLOOKUP(F625,'数据-省本级决算数'!$A:$B,2,0)</f>
        <v>713</v>
      </c>
      <c r="K625" s="175"/>
      <c r="L625" s="175"/>
      <c r="M625" s="175">
        <f t="shared" si="58"/>
        <v>0</v>
      </c>
      <c r="N625" s="132" t="str">
        <f t="shared" si="56"/>
        <v/>
      </c>
      <c r="O625" s="176" t="str">
        <f t="shared" si="57"/>
        <v>是</v>
      </c>
      <c r="P625" s="176" t="str">
        <f t="shared" si="59"/>
        <v>是</v>
      </c>
    </row>
    <row r="626" ht="18.95" customHeight="1" spans="1:16">
      <c r="A626" s="171" t="s">
        <v>135</v>
      </c>
      <c r="B626" s="172" t="s">
        <v>135</v>
      </c>
      <c r="C626" s="172" t="s">
        <v>1197</v>
      </c>
      <c r="D626" s="464" t="s">
        <v>1202</v>
      </c>
      <c r="E626" s="172" t="s">
        <v>147</v>
      </c>
      <c r="F626" s="49" t="s">
        <v>1203</v>
      </c>
      <c r="G626" s="36">
        <v>1967</v>
      </c>
      <c r="H626" s="36">
        <f>IFERROR(VLOOKUP(D626,'数据-省本级预算数'!D:H,4,0),"0")</f>
        <v>1341</v>
      </c>
      <c r="I626" s="36"/>
      <c r="J626" s="36">
        <f>VLOOKUP(F626,'数据-省本级决算数'!$A:$B,2,0)</f>
        <v>1881</v>
      </c>
      <c r="K626" s="175">
        <f t="shared" si="60"/>
        <v>0.96</v>
      </c>
      <c r="L626" s="175">
        <f t="shared" si="61"/>
        <v>1.4</v>
      </c>
      <c r="M626" s="175">
        <f t="shared" si="58"/>
        <v>0</v>
      </c>
      <c r="N626" s="132">
        <f t="shared" si="56"/>
        <v>-0.044</v>
      </c>
      <c r="O626" s="176" t="str">
        <f t="shared" si="57"/>
        <v>是</v>
      </c>
      <c r="P626" s="176" t="str">
        <f t="shared" si="59"/>
        <v>是</v>
      </c>
    </row>
    <row r="627" ht="18.95" customHeight="1" spans="1:16">
      <c r="A627" s="171" t="s">
        <v>135</v>
      </c>
      <c r="B627" s="172" t="s">
        <v>135</v>
      </c>
      <c r="C627" s="172" t="s">
        <v>1197</v>
      </c>
      <c r="D627" s="464" t="s">
        <v>1204</v>
      </c>
      <c r="E627" s="172" t="s">
        <v>147</v>
      </c>
      <c r="F627" s="51" t="s">
        <v>1205</v>
      </c>
      <c r="G627" s="36">
        <v>338</v>
      </c>
      <c r="H627" s="36">
        <f>IFERROR(VLOOKUP(D627,'数据-省本级预算数'!D:H,4,0),"0")</f>
        <v>4228</v>
      </c>
      <c r="I627" s="36"/>
      <c r="J627" s="36">
        <f>VLOOKUP(F627,'数据-省本级决算数'!$A:$B,2,0)</f>
        <v>2175</v>
      </c>
      <c r="K627" s="175">
        <f t="shared" si="60"/>
        <v>6.43</v>
      </c>
      <c r="L627" s="175">
        <f t="shared" si="61"/>
        <v>0.51</v>
      </c>
      <c r="M627" s="175">
        <f t="shared" si="58"/>
        <v>0</v>
      </c>
      <c r="N627" s="132">
        <f t="shared" si="56"/>
        <v>5.435</v>
      </c>
      <c r="O627" s="176" t="str">
        <f t="shared" si="57"/>
        <v>是</v>
      </c>
      <c r="P627" s="176" t="str">
        <f t="shared" si="59"/>
        <v>是</v>
      </c>
    </row>
    <row r="628" ht="18.95" customHeight="1" spans="1:16">
      <c r="A628" s="171" t="s">
        <v>135</v>
      </c>
      <c r="B628" s="172"/>
      <c r="C628" s="172" t="s">
        <v>1197</v>
      </c>
      <c r="D628" s="173" t="s">
        <v>1206</v>
      </c>
      <c r="E628" s="172" t="s">
        <v>147</v>
      </c>
      <c r="F628" s="49" t="s">
        <v>1207</v>
      </c>
      <c r="G628" s="36">
        <v>290</v>
      </c>
      <c r="H628" s="36">
        <f>IFERROR(VLOOKUP(D628,'数据-省本级预算数'!D:H,4,0),"0")</f>
        <v>142</v>
      </c>
      <c r="I628" s="36"/>
      <c r="J628" s="36">
        <f>VLOOKUP(F628,'数据-省本级决算数'!$A:$B,2,0)</f>
        <v>2723</v>
      </c>
      <c r="K628" s="175">
        <f t="shared" si="60"/>
        <v>9.39</v>
      </c>
      <c r="L628" s="175">
        <f t="shared" si="61"/>
        <v>19.18</v>
      </c>
      <c r="M628" s="175">
        <f t="shared" si="58"/>
        <v>0</v>
      </c>
      <c r="N628" s="132">
        <f t="shared" si="56"/>
        <v>8.39</v>
      </c>
      <c r="O628" s="176" t="str">
        <f t="shared" si="57"/>
        <v>是</v>
      </c>
      <c r="P628" s="176" t="str">
        <f t="shared" si="59"/>
        <v>是</v>
      </c>
    </row>
    <row r="629" ht="18.95" customHeight="1" spans="1:16">
      <c r="A629" s="171" t="s">
        <v>135</v>
      </c>
      <c r="B629" s="172" t="s">
        <v>135</v>
      </c>
      <c r="C629" s="172" t="s">
        <v>1197</v>
      </c>
      <c r="D629" s="464" t="s">
        <v>1208</v>
      </c>
      <c r="E629" s="172" t="s">
        <v>147</v>
      </c>
      <c r="F629" s="49" t="s">
        <v>1209</v>
      </c>
      <c r="G629" s="36">
        <v>909</v>
      </c>
      <c r="H629" s="36">
        <f>IFERROR(VLOOKUP(D629,'数据-省本级预算数'!D:H,4,0),"0")</f>
        <v>946</v>
      </c>
      <c r="I629" s="36"/>
      <c r="J629" s="36">
        <f>VLOOKUP(F629,'数据-省本级决算数'!$A:$B,2,0)</f>
        <v>903</v>
      </c>
      <c r="K629" s="175">
        <f t="shared" si="60"/>
        <v>0.99</v>
      </c>
      <c r="L629" s="175">
        <f t="shared" si="61"/>
        <v>0.95</v>
      </c>
      <c r="M629" s="175">
        <f t="shared" si="58"/>
        <v>0</v>
      </c>
      <c r="N629" s="132">
        <f t="shared" si="56"/>
        <v>-0.007</v>
      </c>
      <c r="O629" s="176" t="str">
        <f t="shared" si="57"/>
        <v>是</v>
      </c>
      <c r="P629" s="176" t="str">
        <f t="shared" si="59"/>
        <v>是</v>
      </c>
    </row>
    <row r="630" ht="18.95" customHeight="1" spans="1:16">
      <c r="A630" s="171" t="s">
        <v>135</v>
      </c>
      <c r="B630" s="465" t="s">
        <v>1046</v>
      </c>
      <c r="C630" s="172"/>
      <c r="D630" s="464" t="s">
        <v>1210</v>
      </c>
      <c r="E630" s="172"/>
      <c r="F630" s="49" t="s">
        <v>1211</v>
      </c>
      <c r="G630" s="174">
        <f ca="1">SUMIF($C629:$C1851,$D630,$G629:$G1850)</f>
        <v>25982</v>
      </c>
      <c r="H630" s="36">
        <f ca="1">SUMIF($C629:$C1850,$D630,$H629:$H1849)</f>
        <v>2200</v>
      </c>
      <c r="I630" s="36">
        <f>IFERROR(VLOOKUP(F630,'数据-省本级调整数'!$A:$B,2,0),0)</f>
        <v>3067</v>
      </c>
      <c r="J630" s="36">
        <f>VLOOKUP(F630,'数据-省本级决算数'!$A:$B,2,0)</f>
        <v>514</v>
      </c>
      <c r="K630" s="175">
        <f ca="1" t="shared" si="60"/>
        <v>0.02</v>
      </c>
      <c r="L630" s="175">
        <f ca="1" t="shared" si="61"/>
        <v>0.23</v>
      </c>
      <c r="M630" s="175">
        <f t="shared" si="58"/>
        <v>0.17</v>
      </c>
      <c r="N630" s="129">
        <f ca="1" t="shared" si="56"/>
        <v>-0.98</v>
      </c>
      <c r="O630" s="176" t="str">
        <f ca="1" t="shared" si="57"/>
        <v>是</v>
      </c>
      <c r="P630" s="176" t="str">
        <f t="shared" si="59"/>
        <v>是</v>
      </c>
    </row>
    <row r="631" ht="18.95" customHeight="1" spans="1:16">
      <c r="A631" s="171" t="s">
        <v>135</v>
      </c>
      <c r="B631" s="172"/>
      <c r="C631" s="465" t="s">
        <v>1210</v>
      </c>
      <c r="D631" s="464" t="s">
        <v>1212</v>
      </c>
      <c r="E631" s="172" t="s">
        <v>147</v>
      </c>
      <c r="F631" s="49" t="s">
        <v>1213</v>
      </c>
      <c r="G631" s="36">
        <v>24882</v>
      </c>
      <c r="H631" s="36">
        <f>IFERROR(VLOOKUP(D631,'数据-省本级预算数'!D:H,4,0),"0")</f>
        <v>0</v>
      </c>
      <c r="I631" s="36"/>
      <c r="J631" s="36">
        <f>VLOOKUP(F631,'数据-省本级决算数'!$A:$B,2,0)</f>
        <v>334</v>
      </c>
      <c r="K631" s="175">
        <f t="shared" si="60"/>
        <v>0.01</v>
      </c>
      <c r="L631" s="175"/>
      <c r="M631" s="175">
        <f t="shared" si="58"/>
        <v>0</v>
      </c>
      <c r="N631" s="132">
        <f t="shared" si="56"/>
        <v>-0.987</v>
      </c>
      <c r="O631" s="176" t="str">
        <f t="shared" si="57"/>
        <v>是</v>
      </c>
      <c r="P631" s="176" t="str">
        <f t="shared" si="59"/>
        <v>是</v>
      </c>
    </row>
    <row r="632" ht="18.95" customHeight="1" spans="1:16">
      <c r="A632" s="171" t="s">
        <v>135</v>
      </c>
      <c r="B632" s="172" t="s">
        <v>135</v>
      </c>
      <c r="C632" s="465" t="s">
        <v>1210</v>
      </c>
      <c r="D632" s="464" t="s">
        <v>1214</v>
      </c>
      <c r="E632" s="172" t="s">
        <v>147</v>
      </c>
      <c r="F632" s="49" t="s">
        <v>1215</v>
      </c>
      <c r="G632" s="36">
        <v>0</v>
      </c>
      <c r="H632" s="36">
        <f>IFERROR(VLOOKUP(D632,'数据-省本级预算数'!D:H,4,0),"0")</f>
        <v>2200</v>
      </c>
      <c r="I632" s="36"/>
      <c r="J632" s="36">
        <f>VLOOKUP(F632,'数据-省本级决算数'!$A:$B,2,0)</f>
        <v>0</v>
      </c>
      <c r="K632" s="175"/>
      <c r="L632" s="175">
        <f t="shared" si="61"/>
        <v>0</v>
      </c>
      <c r="M632" s="175">
        <f t="shared" si="58"/>
        <v>0</v>
      </c>
      <c r="N632" s="132" t="str">
        <f t="shared" ref="N632:N695" si="62">IF(ISERROR(J632/G632-1),"",J632/G632-1)</f>
        <v/>
      </c>
      <c r="O632" s="176" t="str">
        <f t="shared" si="57"/>
        <v>是</v>
      </c>
      <c r="P632" s="176" t="str">
        <f t="shared" si="59"/>
        <v>是</v>
      </c>
    </row>
    <row r="633" ht="18.95" customHeight="1" spans="1:16">
      <c r="A633" s="171" t="s">
        <v>135</v>
      </c>
      <c r="B633" s="172" t="s">
        <v>135</v>
      </c>
      <c r="C633" s="465" t="s">
        <v>1210</v>
      </c>
      <c r="D633" s="464" t="s">
        <v>1216</v>
      </c>
      <c r="E633" s="172" t="s">
        <v>147</v>
      </c>
      <c r="F633" s="49" t="s">
        <v>1217</v>
      </c>
      <c r="G633" s="36">
        <v>0</v>
      </c>
      <c r="H633" s="36">
        <f>IFERROR(VLOOKUP(D633,'数据-省本级预算数'!D:H,4,0),"0")</f>
        <v>0</v>
      </c>
      <c r="I633" s="36"/>
      <c r="J633" s="36">
        <f>VLOOKUP(F633,'数据-省本级决算数'!$A:$B,2,0)</f>
        <v>180</v>
      </c>
      <c r="K633" s="175"/>
      <c r="L633" s="175"/>
      <c r="M633" s="175">
        <f t="shared" si="58"/>
        <v>0</v>
      </c>
      <c r="N633" s="132" t="str">
        <f t="shared" si="62"/>
        <v/>
      </c>
      <c r="O633" s="176" t="str">
        <f t="shared" si="57"/>
        <v>是</v>
      </c>
      <c r="P633" s="176" t="str">
        <f t="shared" si="59"/>
        <v>是</v>
      </c>
    </row>
    <row r="634" ht="18.95" customHeight="1" spans="1:16">
      <c r="A634" s="171" t="s">
        <v>135</v>
      </c>
      <c r="B634" s="172" t="s">
        <v>135</v>
      </c>
      <c r="C634" s="465" t="s">
        <v>1210</v>
      </c>
      <c r="D634" s="464" t="s">
        <v>1218</v>
      </c>
      <c r="E634" s="172" t="s">
        <v>147</v>
      </c>
      <c r="F634" s="49" t="s">
        <v>1219</v>
      </c>
      <c r="G634" s="36">
        <v>1100</v>
      </c>
      <c r="H634" s="36">
        <f>IFERROR(VLOOKUP(D634,'数据-省本级预算数'!D:H,4,0),"0")</f>
        <v>0</v>
      </c>
      <c r="I634" s="36"/>
      <c r="J634" s="36">
        <f>VLOOKUP(F634,'数据-省本级决算数'!$A:$B,2,0)</f>
        <v>0</v>
      </c>
      <c r="K634" s="175">
        <f t="shared" si="60"/>
        <v>0</v>
      </c>
      <c r="L634" s="175"/>
      <c r="M634" s="175">
        <f t="shared" si="58"/>
        <v>0</v>
      </c>
      <c r="N634" s="132">
        <f t="shared" si="62"/>
        <v>-1</v>
      </c>
      <c r="O634" s="176" t="str">
        <f t="shared" si="57"/>
        <v>是</v>
      </c>
      <c r="P634" s="176" t="str">
        <f t="shared" si="59"/>
        <v>是</v>
      </c>
    </row>
    <row r="635" ht="18.95" customHeight="1" spans="1:16">
      <c r="A635" s="171" t="s">
        <v>135</v>
      </c>
      <c r="B635" s="465" t="s">
        <v>1046</v>
      </c>
      <c r="C635" s="172"/>
      <c r="D635" s="464" t="s">
        <v>1220</v>
      </c>
      <c r="E635" s="172"/>
      <c r="F635" s="49" t="s">
        <v>1221</v>
      </c>
      <c r="G635" s="174">
        <f ca="1">SUMIF($C634:$C1856,$D635,$G634:$G1855)</f>
        <v>1419</v>
      </c>
      <c r="H635" s="36">
        <f ca="1">SUMIF($C634:$C1855,$D635,$H634:$H1854)</f>
        <v>1560</v>
      </c>
      <c r="I635" s="36">
        <f>IFERROR(VLOOKUP(F635,'数据-省本级调整数'!$A:$B,2,0),0)</f>
        <v>1373</v>
      </c>
      <c r="J635" s="36">
        <f>VLOOKUP(F635,'数据-省本级决算数'!$A:$B,2,0)</f>
        <v>1358</v>
      </c>
      <c r="K635" s="175">
        <f ca="1" t="shared" si="60"/>
        <v>0.96</v>
      </c>
      <c r="L635" s="175">
        <f ca="1" t="shared" si="61"/>
        <v>0.87</v>
      </c>
      <c r="M635" s="175">
        <f t="shared" si="58"/>
        <v>0.99</v>
      </c>
      <c r="N635" s="129">
        <f ca="1" t="shared" si="62"/>
        <v>-0.043</v>
      </c>
      <c r="O635" s="176" t="str">
        <f ca="1" t="shared" si="57"/>
        <v>是</v>
      </c>
      <c r="P635" s="176" t="str">
        <f t="shared" si="59"/>
        <v>是</v>
      </c>
    </row>
    <row r="636" ht="18.95" customHeight="1" spans="1:16">
      <c r="A636" s="171" t="s">
        <v>135</v>
      </c>
      <c r="B636" s="172" t="s">
        <v>135</v>
      </c>
      <c r="C636" s="465" t="s">
        <v>1220</v>
      </c>
      <c r="D636" s="464" t="s">
        <v>1222</v>
      </c>
      <c r="E636" s="172" t="s">
        <v>147</v>
      </c>
      <c r="F636" s="49" t="s">
        <v>141</v>
      </c>
      <c r="G636" s="36">
        <v>375</v>
      </c>
      <c r="H636" s="36">
        <f>IFERROR(VLOOKUP(D636,'数据-省本级预算数'!D:H,4,0),"0")</f>
        <v>428</v>
      </c>
      <c r="I636" s="36"/>
      <c r="J636" s="36">
        <f>VLOOKUP(F636,'数据-省本级决算数'!$A:$B,2,0)</f>
        <v>4776</v>
      </c>
      <c r="K636" s="175">
        <f t="shared" si="60"/>
        <v>12.74</v>
      </c>
      <c r="L636" s="175">
        <f t="shared" si="61"/>
        <v>11.16</v>
      </c>
      <c r="M636" s="175">
        <f t="shared" si="58"/>
        <v>0</v>
      </c>
      <c r="N636" s="132">
        <f t="shared" si="62"/>
        <v>11.736</v>
      </c>
      <c r="O636" s="176" t="str">
        <f t="shared" si="57"/>
        <v>是</v>
      </c>
      <c r="P636" s="176" t="str">
        <f t="shared" si="59"/>
        <v>是</v>
      </c>
    </row>
    <row r="637" ht="18.95" customHeight="1" spans="1:16">
      <c r="A637" s="171" t="s">
        <v>135</v>
      </c>
      <c r="B637" s="172" t="s">
        <v>135</v>
      </c>
      <c r="C637" s="465" t="s">
        <v>1220</v>
      </c>
      <c r="D637" s="464" t="s">
        <v>1223</v>
      </c>
      <c r="E637" s="172" t="s">
        <v>147</v>
      </c>
      <c r="F637" s="49" t="s">
        <v>143</v>
      </c>
      <c r="G637" s="36">
        <v>220</v>
      </c>
      <c r="H637" s="36">
        <f>IFERROR(VLOOKUP(D637,'数据-省本级预算数'!D:H,4,0),"0")</f>
        <v>0</v>
      </c>
      <c r="I637" s="36"/>
      <c r="J637" s="36">
        <f>VLOOKUP(F637,'数据-省本级决算数'!$A:$B,2,0)</f>
        <v>590</v>
      </c>
      <c r="K637" s="175">
        <f t="shared" si="60"/>
        <v>2.68</v>
      </c>
      <c r="L637" s="175"/>
      <c r="M637" s="175">
        <f t="shared" si="58"/>
        <v>0</v>
      </c>
      <c r="N637" s="132">
        <f t="shared" si="62"/>
        <v>1.682</v>
      </c>
      <c r="O637" s="176" t="str">
        <f t="shared" si="57"/>
        <v>是</v>
      </c>
      <c r="P637" s="176" t="str">
        <f t="shared" si="59"/>
        <v>是</v>
      </c>
    </row>
    <row r="638" ht="18.95" customHeight="1" spans="1:16">
      <c r="A638" s="171" t="s">
        <v>135</v>
      </c>
      <c r="B638" s="172"/>
      <c r="C638" s="465" t="s">
        <v>1220</v>
      </c>
      <c r="D638" s="173" t="s">
        <v>1224</v>
      </c>
      <c r="E638" s="172" t="s">
        <v>147</v>
      </c>
      <c r="F638" s="49" t="s">
        <v>145</v>
      </c>
      <c r="G638" s="36">
        <v>0</v>
      </c>
      <c r="H638" s="36">
        <f>IFERROR(VLOOKUP(D638,'数据-省本级预算数'!D:H,4,0),"0")</f>
        <v>0</v>
      </c>
      <c r="I638" s="36"/>
      <c r="J638" s="36">
        <f>VLOOKUP(F638,'数据-省本级决算数'!$A:$B,2,0)</f>
        <v>713</v>
      </c>
      <c r="K638" s="175"/>
      <c r="L638" s="175"/>
      <c r="M638" s="175">
        <f t="shared" si="58"/>
        <v>0</v>
      </c>
      <c r="N638" s="132" t="str">
        <f t="shared" si="62"/>
        <v/>
      </c>
      <c r="O638" s="176" t="str">
        <f t="shared" si="57"/>
        <v>是</v>
      </c>
      <c r="P638" s="176" t="str">
        <f t="shared" si="59"/>
        <v>是</v>
      </c>
    </row>
    <row r="639" ht="18.95" customHeight="1" spans="1:16">
      <c r="A639" s="171" t="s">
        <v>135</v>
      </c>
      <c r="B639" s="172" t="s">
        <v>135</v>
      </c>
      <c r="C639" s="465" t="s">
        <v>1220</v>
      </c>
      <c r="D639" s="173" t="s">
        <v>1225</v>
      </c>
      <c r="E639" s="172" t="s">
        <v>147</v>
      </c>
      <c r="F639" s="49" t="s">
        <v>1226</v>
      </c>
      <c r="G639" s="36">
        <v>824</v>
      </c>
      <c r="H639" s="36">
        <f>IFERROR(VLOOKUP(D639,'数据-省本级预算数'!D:H,4,0),"0")</f>
        <v>1132</v>
      </c>
      <c r="I639" s="36"/>
      <c r="J639" s="36">
        <f>VLOOKUP(F639,'数据-省本级决算数'!$A:$B,2,0)</f>
        <v>892</v>
      </c>
      <c r="K639" s="175">
        <f t="shared" si="60"/>
        <v>1.08</v>
      </c>
      <c r="L639" s="175">
        <f t="shared" si="61"/>
        <v>0.79</v>
      </c>
      <c r="M639" s="175">
        <f t="shared" si="58"/>
        <v>0</v>
      </c>
      <c r="N639" s="132">
        <f t="shared" si="62"/>
        <v>0.083</v>
      </c>
      <c r="O639" s="176" t="str">
        <f t="shared" si="57"/>
        <v>是</v>
      </c>
      <c r="P639" s="176" t="str">
        <f t="shared" si="59"/>
        <v>是</v>
      </c>
    </row>
    <row r="640" ht="18.95" customHeight="1" spans="1:16">
      <c r="A640" s="171" t="s">
        <v>135</v>
      </c>
      <c r="B640" s="465" t="s">
        <v>1046</v>
      </c>
      <c r="C640" s="172"/>
      <c r="D640" s="464" t="s">
        <v>1227</v>
      </c>
      <c r="E640" s="172"/>
      <c r="F640" s="49" t="s">
        <v>1228</v>
      </c>
      <c r="G640" s="174">
        <f ca="1">SUMIF($C639:$C1861,$D640,$G639:$G1860)</f>
        <v>0</v>
      </c>
      <c r="H640" s="36">
        <f ca="1">SUMIF($C639:$C1860,$D640,$H639:$H1859)</f>
        <v>284874</v>
      </c>
      <c r="I640" s="36">
        <f>IFERROR(VLOOKUP(F640,'数据-省本级调整数'!$A:$B,2,0),0)</f>
        <v>0</v>
      </c>
      <c r="J640" s="36">
        <f>VLOOKUP(F640,'数据-省本级决算数'!$A:$B,2,0)</f>
        <v>0</v>
      </c>
      <c r="K640" s="175"/>
      <c r="L640" s="175">
        <f ca="1" t="shared" si="61"/>
        <v>0</v>
      </c>
      <c r="M640" s="175">
        <f t="shared" si="58"/>
        <v>0</v>
      </c>
      <c r="N640" s="129" t="str">
        <f ca="1" t="shared" si="62"/>
        <v/>
      </c>
      <c r="O640" s="176" t="str">
        <f ca="1" t="shared" si="57"/>
        <v>是</v>
      </c>
      <c r="P640" s="176" t="str">
        <f t="shared" si="59"/>
        <v>是</v>
      </c>
    </row>
    <row r="641" ht="18.95" customHeight="1" spans="1:16">
      <c r="A641" s="171" t="s">
        <v>135</v>
      </c>
      <c r="B641" s="172"/>
      <c r="C641" s="465" t="s">
        <v>1227</v>
      </c>
      <c r="D641" s="464" t="s">
        <v>1229</v>
      </c>
      <c r="E641" s="172" t="s">
        <v>147</v>
      </c>
      <c r="F641" s="49" t="s">
        <v>1230</v>
      </c>
      <c r="G641" s="36">
        <v>0</v>
      </c>
      <c r="H641" s="36">
        <f>IFERROR(VLOOKUP(D641,'数据-省本级预算数'!D:H,4,0),"0")</f>
        <v>113671</v>
      </c>
      <c r="I641" s="36"/>
      <c r="J641" s="36">
        <f>VLOOKUP(F641,'数据-省本级决算数'!$A:$B,2,0)</f>
        <v>0</v>
      </c>
      <c r="K641" s="175"/>
      <c r="L641" s="175">
        <f t="shared" si="61"/>
        <v>0</v>
      </c>
      <c r="M641" s="175">
        <f t="shared" si="58"/>
        <v>0</v>
      </c>
      <c r="N641" s="132" t="str">
        <f t="shared" si="62"/>
        <v/>
      </c>
      <c r="O641" s="176" t="str">
        <f t="shared" si="57"/>
        <v>是</v>
      </c>
      <c r="P641" s="176" t="str">
        <f t="shared" si="59"/>
        <v>是</v>
      </c>
    </row>
    <row r="642" ht="18.95" customHeight="1" spans="1:16">
      <c r="A642" s="171" t="s">
        <v>135</v>
      </c>
      <c r="B642" s="172" t="s">
        <v>135</v>
      </c>
      <c r="C642" s="465" t="s">
        <v>1227</v>
      </c>
      <c r="D642" s="464" t="s">
        <v>1231</v>
      </c>
      <c r="E642" s="172" t="s">
        <v>147</v>
      </c>
      <c r="F642" s="49" t="s">
        <v>1232</v>
      </c>
      <c r="G642" s="36">
        <v>0</v>
      </c>
      <c r="H642" s="36">
        <f>IFERROR(VLOOKUP(D642,'数据-省本级预算数'!D:H,4,0),"0")</f>
        <v>171203</v>
      </c>
      <c r="I642" s="36"/>
      <c r="J642" s="36">
        <f>VLOOKUP(F642,'数据-省本级决算数'!$A:$B,2,0)</f>
        <v>0</v>
      </c>
      <c r="K642" s="175"/>
      <c r="L642" s="175">
        <f t="shared" si="61"/>
        <v>0</v>
      </c>
      <c r="M642" s="175">
        <f t="shared" si="58"/>
        <v>0</v>
      </c>
      <c r="N642" s="132" t="str">
        <f t="shared" si="62"/>
        <v/>
      </c>
      <c r="O642" s="176" t="str">
        <f t="shared" si="57"/>
        <v>是</v>
      </c>
      <c r="P642" s="176" t="str">
        <f t="shared" si="59"/>
        <v>是</v>
      </c>
    </row>
    <row r="643" ht="18.95" customHeight="1" spans="1:16">
      <c r="A643" s="171" t="s">
        <v>135</v>
      </c>
      <c r="B643" s="465" t="s">
        <v>1046</v>
      </c>
      <c r="C643" s="172"/>
      <c r="D643" s="464" t="s">
        <v>1233</v>
      </c>
      <c r="E643" s="172"/>
      <c r="F643" s="49" t="s">
        <v>1234</v>
      </c>
      <c r="G643" s="174">
        <f ca="1">SUMIF($C642:$C1864,$D643,$G642:$G1863)</f>
        <v>59</v>
      </c>
      <c r="H643" s="36">
        <f ca="1">SUMIF($C642:$C1863,$D643,$H642:$H1862)</f>
        <v>299</v>
      </c>
      <c r="I643" s="36">
        <f>IFERROR(VLOOKUP(F643,'数据-省本级调整数'!$A:$B,2,0),0)</f>
        <v>44</v>
      </c>
      <c r="J643" s="36">
        <f>VLOOKUP(F643,'数据-省本级决算数'!$A:$B,2,0)</f>
        <v>44</v>
      </c>
      <c r="K643" s="175">
        <f ca="1" t="shared" si="60"/>
        <v>0.75</v>
      </c>
      <c r="L643" s="175">
        <f ca="1" t="shared" si="61"/>
        <v>0.15</v>
      </c>
      <c r="M643" s="175">
        <f t="shared" si="58"/>
        <v>1</v>
      </c>
      <c r="N643" s="129">
        <f ca="1" t="shared" si="62"/>
        <v>-0.254</v>
      </c>
      <c r="O643" s="176" t="str">
        <f ca="1" t="shared" si="57"/>
        <v>是</v>
      </c>
      <c r="P643" s="176" t="str">
        <f t="shared" si="59"/>
        <v>是</v>
      </c>
    </row>
    <row r="644" ht="18.95" customHeight="1" spans="1:16">
      <c r="A644" s="171" t="s">
        <v>135</v>
      </c>
      <c r="B644" s="172"/>
      <c r="C644" s="465" t="s">
        <v>1233</v>
      </c>
      <c r="D644" s="464" t="s">
        <v>1235</v>
      </c>
      <c r="E644" s="172" t="s">
        <v>147</v>
      </c>
      <c r="F644" s="49" t="s">
        <v>1236</v>
      </c>
      <c r="G644" s="36">
        <v>0</v>
      </c>
      <c r="H644" s="36">
        <f>IFERROR(VLOOKUP(D644,'数据-省本级预算数'!D:H,4,0),"0")</f>
        <v>0</v>
      </c>
      <c r="I644" s="36"/>
      <c r="J644" s="36">
        <f>VLOOKUP(F644,'数据-省本级决算数'!$A:$B,2,0)</f>
        <v>0</v>
      </c>
      <c r="K644" s="175"/>
      <c r="L644" s="175"/>
      <c r="M644" s="175">
        <f t="shared" si="58"/>
        <v>0</v>
      </c>
      <c r="N644" s="132" t="str">
        <f t="shared" si="62"/>
        <v/>
      </c>
      <c r="O644" s="176" t="str">
        <f t="shared" ref="O644:O707" si="63">IF(F644&lt;&gt;"",IF(SUM(G644:J644)&lt;&gt;0,"是","否"),"空")</f>
        <v>否</v>
      </c>
      <c r="P644" s="176" t="str">
        <f t="shared" si="59"/>
        <v>是</v>
      </c>
    </row>
    <row r="645" ht="18.95" customHeight="1" spans="1:16">
      <c r="A645" s="171"/>
      <c r="B645" s="172" t="s">
        <v>135</v>
      </c>
      <c r="C645" s="465" t="s">
        <v>1233</v>
      </c>
      <c r="D645" s="464" t="s">
        <v>1237</v>
      </c>
      <c r="E645" s="172" t="s">
        <v>147</v>
      </c>
      <c r="F645" s="49" t="s">
        <v>1238</v>
      </c>
      <c r="G645" s="36">
        <v>59</v>
      </c>
      <c r="H645" s="36">
        <f>IFERROR(VLOOKUP(D645,'数据-省本级预算数'!D:H,4,0),"0")</f>
        <v>299</v>
      </c>
      <c r="I645" s="36"/>
      <c r="J645" s="36">
        <f>VLOOKUP(F645,'数据-省本级决算数'!$A:$B,2,0)</f>
        <v>44</v>
      </c>
      <c r="K645" s="175">
        <f t="shared" ref="K645:K708" si="64">J645/G645</f>
        <v>0.75</v>
      </c>
      <c r="L645" s="175">
        <f t="shared" ref="L645:L708" si="65">J645/H645</f>
        <v>0.15</v>
      </c>
      <c r="M645" s="175">
        <f t="shared" ref="M645:M708" si="66">IFERROR(J645/I645,0)</f>
        <v>0</v>
      </c>
      <c r="N645" s="132">
        <f t="shared" si="62"/>
        <v>-0.254</v>
      </c>
      <c r="O645" s="176" t="str">
        <f t="shared" si="63"/>
        <v>是</v>
      </c>
      <c r="P645" s="176" t="str">
        <f t="shared" ref="P645:P708" si="67">IF(C645&lt;&gt;"",IF(OR(LEFT(D645,3)="205",LEFT(D645,3)="206",LEFT(D645,3)="207",LEFT(D645,3)="208",LEFT(D645,3)="210",LEFT(D645,3)="213"),"是","否"),"是")</f>
        <v>是</v>
      </c>
    </row>
    <row r="646" ht="18.95" customHeight="1" spans="1:16">
      <c r="A646" s="171" t="s">
        <v>135</v>
      </c>
      <c r="B646" s="465" t="s">
        <v>1046</v>
      </c>
      <c r="C646" s="172" t="s">
        <v>135</v>
      </c>
      <c r="D646" s="464" t="s">
        <v>1239</v>
      </c>
      <c r="E646" s="172" t="s">
        <v>135</v>
      </c>
      <c r="F646" s="49" t="s">
        <v>1240</v>
      </c>
      <c r="G646" s="174">
        <f ca="1">SUMIF($C645:$C1867,$D646,$G645:$G1866)</f>
        <v>0</v>
      </c>
      <c r="H646" s="36">
        <f ca="1">SUMIF($C645:$C1866,$D646,$H645:$H1865)</f>
        <v>0</v>
      </c>
      <c r="I646" s="36">
        <f>IFERROR(VLOOKUP(F646,'数据-省本级调整数'!$A:$B,2,0),0)</f>
        <v>0</v>
      </c>
      <c r="J646" s="36">
        <f>VLOOKUP(F646,'数据-省本级决算数'!$A:$B,2,0)</f>
        <v>0</v>
      </c>
      <c r="K646" s="175"/>
      <c r="L646" s="175"/>
      <c r="M646" s="175">
        <f t="shared" si="66"/>
        <v>0</v>
      </c>
      <c r="N646" s="129" t="str">
        <f ca="1" t="shared" si="62"/>
        <v/>
      </c>
      <c r="O646" s="176" t="str">
        <f ca="1" t="shared" si="63"/>
        <v>否</v>
      </c>
      <c r="P646" s="176" t="str">
        <f t="shared" si="67"/>
        <v>是</v>
      </c>
    </row>
    <row r="647" ht="18.95" customHeight="1" spans="1:16">
      <c r="A647" s="171" t="s">
        <v>135</v>
      </c>
      <c r="B647" s="172" t="s">
        <v>135</v>
      </c>
      <c r="C647" s="465" t="s">
        <v>1239</v>
      </c>
      <c r="D647" s="464" t="s">
        <v>1241</v>
      </c>
      <c r="E647" s="172" t="s">
        <v>147</v>
      </c>
      <c r="F647" s="49" t="s">
        <v>1242</v>
      </c>
      <c r="G647" s="36">
        <v>0</v>
      </c>
      <c r="H647" s="36">
        <f>IFERROR(VLOOKUP(D647,'数据-省本级预算数'!D:H,4,0),"0")</f>
        <v>0</v>
      </c>
      <c r="I647" s="36"/>
      <c r="J647" s="36">
        <f>VLOOKUP(F647,'数据-省本级决算数'!$A:$B,2,0)</f>
        <v>0</v>
      </c>
      <c r="K647" s="175"/>
      <c r="L647" s="175"/>
      <c r="M647" s="175">
        <f t="shared" si="66"/>
        <v>0</v>
      </c>
      <c r="N647" s="132" t="str">
        <f t="shared" si="62"/>
        <v/>
      </c>
      <c r="O647" s="176" t="str">
        <f t="shared" si="63"/>
        <v>否</v>
      </c>
      <c r="P647" s="176" t="str">
        <f t="shared" si="67"/>
        <v>是</v>
      </c>
    </row>
    <row r="648" ht="18.95" customHeight="1" spans="1:16">
      <c r="A648" s="171" t="s">
        <v>135</v>
      </c>
      <c r="B648" s="172" t="s">
        <v>135</v>
      </c>
      <c r="C648" s="465" t="s">
        <v>1239</v>
      </c>
      <c r="D648" s="464" t="s">
        <v>1243</v>
      </c>
      <c r="E648" s="172" t="s">
        <v>147</v>
      </c>
      <c r="F648" s="49" t="s">
        <v>1244</v>
      </c>
      <c r="G648" s="36">
        <v>0</v>
      </c>
      <c r="H648" s="36">
        <f>IFERROR(VLOOKUP(D648,'数据-省本级预算数'!D:H,4,0),"0")</f>
        <v>0</v>
      </c>
      <c r="I648" s="36"/>
      <c r="J648" s="36">
        <f>VLOOKUP(F648,'数据-省本级决算数'!$A:$B,2,0)</f>
        <v>0</v>
      </c>
      <c r="K648" s="175"/>
      <c r="L648" s="175"/>
      <c r="M648" s="175">
        <f t="shared" si="66"/>
        <v>0</v>
      </c>
      <c r="N648" s="132" t="str">
        <f t="shared" si="62"/>
        <v/>
      </c>
      <c r="O648" s="176" t="str">
        <f t="shared" si="63"/>
        <v>否</v>
      </c>
      <c r="P648" s="176" t="str">
        <f t="shared" si="67"/>
        <v>是</v>
      </c>
    </row>
    <row r="649" ht="18.95" customHeight="1" spans="1:16">
      <c r="A649" s="171" t="s">
        <v>135</v>
      </c>
      <c r="B649" s="465" t="s">
        <v>1046</v>
      </c>
      <c r="C649" s="172"/>
      <c r="D649" s="464" t="s">
        <v>1245</v>
      </c>
      <c r="E649" s="172"/>
      <c r="F649" s="49" t="s">
        <v>1246</v>
      </c>
      <c r="G649" s="174">
        <f ca="1">SUMIF($C648:$C1870,$D649,$G648:$G1869)</f>
        <v>5000</v>
      </c>
      <c r="H649" s="36">
        <f ca="1">SUMIF($C648:$C1869,$D649,$H648:$H1868)</f>
        <v>3000</v>
      </c>
      <c r="I649" s="36">
        <f>IFERROR(VLOOKUP(F649,'数据-省本级调整数'!$A:$B,2,0),0)</f>
        <v>3000</v>
      </c>
      <c r="J649" s="36">
        <f>VLOOKUP(F649,'数据-省本级决算数'!$A:$B,2,0)</f>
        <v>3000</v>
      </c>
      <c r="K649" s="175">
        <f ca="1" t="shared" si="64"/>
        <v>0.6</v>
      </c>
      <c r="L649" s="175">
        <f ca="1" t="shared" si="65"/>
        <v>1</v>
      </c>
      <c r="M649" s="175">
        <f t="shared" si="66"/>
        <v>1</v>
      </c>
      <c r="N649" s="129">
        <f ca="1" t="shared" si="62"/>
        <v>-0.4</v>
      </c>
      <c r="O649" s="176" t="str">
        <f ca="1" t="shared" si="63"/>
        <v>是</v>
      </c>
      <c r="P649" s="176" t="str">
        <f t="shared" si="67"/>
        <v>是</v>
      </c>
    </row>
    <row r="650" ht="18.95" customHeight="1" spans="1:16">
      <c r="A650" s="171"/>
      <c r="B650" s="172" t="s">
        <v>135</v>
      </c>
      <c r="C650" s="465" t="s">
        <v>1245</v>
      </c>
      <c r="D650" s="37">
        <v>2082401</v>
      </c>
      <c r="E650" s="172" t="s">
        <v>147</v>
      </c>
      <c r="F650" s="49" t="s">
        <v>1247</v>
      </c>
      <c r="G650" s="36">
        <v>5000</v>
      </c>
      <c r="H650" s="36">
        <f>IFERROR(VLOOKUP(D650,'数据-省本级预算数'!D:H,4,0),"0")</f>
        <v>3000</v>
      </c>
      <c r="I650" s="36"/>
      <c r="J650" s="36">
        <f>VLOOKUP(F650,'数据-省本级决算数'!$A:$B,2,0)</f>
        <v>3000</v>
      </c>
      <c r="K650" s="175">
        <f t="shared" si="64"/>
        <v>0.6</v>
      </c>
      <c r="L650" s="175">
        <f t="shared" si="65"/>
        <v>1</v>
      </c>
      <c r="M650" s="175">
        <f t="shared" si="66"/>
        <v>0</v>
      </c>
      <c r="N650" s="132">
        <f t="shared" si="62"/>
        <v>-0.4</v>
      </c>
      <c r="O650" s="176" t="str">
        <f t="shared" si="63"/>
        <v>是</v>
      </c>
      <c r="P650" s="176" t="str">
        <f t="shared" si="67"/>
        <v>是</v>
      </c>
    </row>
    <row r="651" ht="18.95" customHeight="1" spans="1:16">
      <c r="A651" s="171"/>
      <c r="B651" s="172"/>
      <c r="C651" s="465" t="s">
        <v>1245</v>
      </c>
      <c r="D651" s="464" t="s">
        <v>1248</v>
      </c>
      <c r="E651" s="172" t="s">
        <v>147</v>
      </c>
      <c r="F651" s="49" t="s">
        <v>1249</v>
      </c>
      <c r="G651" s="36">
        <v>0</v>
      </c>
      <c r="H651" s="36">
        <f>IFERROR(VLOOKUP(D651,'数据-省本级预算数'!D:H,4,0),"0")</f>
        <v>0</v>
      </c>
      <c r="I651" s="36"/>
      <c r="J651" s="36">
        <f>VLOOKUP(F651,'数据-省本级决算数'!$A:$B,2,0)</f>
        <v>0</v>
      </c>
      <c r="K651" s="175"/>
      <c r="L651" s="175"/>
      <c r="M651" s="175">
        <f t="shared" si="66"/>
        <v>0</v>
      </c>
      <c r="N651" s="132" t="str">
        <f t="shared" si="62"/>
        <v/>
      </c>
      <c r="O651" s="176" t="str">
        <f t="shared" si="63"/>
        <v>否</v>
      </c>
      <c r="P651" s="176" t="str">
        <f t="shared" si="67"/>
        <v>是</v>
      </c>
    </row>
    <row r="652" ht="18.95" customHeight="1" spans="1:16">
      <c r="A652" s="171" t="s">
        <v>135</v>
      </c>
      <c r="B652" s="465" t="s">
        <v>1046</v>
      </c>
      <c r="C652" s="172"/>
      <c r="D652" s="464" t="s">
        <v>1250</v>
      </c>
      <c r="E652" s="172"/>
      <c r="F652" s="49" t="s">
        <v>1251</v>
      </c>
      <c r="G652" s="174">
        <f ca="1">SUMIF($C651:$C1873,$D652,$G651:$G1872)</f>
        <v>0</v>
      </c>
      <c r="H652" s="36">
        <f ca="1">SUMIF($C651:$C1872,$D652,$H651:$H1871)</f>
        <v>144</v>
      </c>
      <c r="I652" s="36">
        <f>IFERROR(VLOOKUP(F652,'数据-省本级调整数'!$A:$B,2,0),0)</f>
        <v>0</v>
      </c>
      <c r="J652" s="36">
        <f>VLOOKUP(F652,'数据-省本级决算数'!$A:$B,2,0)</f>
        <v>0</v>
      </c>
      <c r="K652" s="175"/>
      <c r="L652" s="175">
        <f ca="1" t="shared" si="65"/>
        <v>0</v>
      </c>
      <c r="M652" s="175">
        <f t="shared" si="66"/>
        <v>0</v>
      </c>
      <c r="N652" s="129" t="str">
        <f ca="1" t="shared" si="62"/>
        <v/>
      </c>
      <c r="O652" s="176" t="str">
        <f ca="1" t="shared" si="63"/>
        <v>是</v>
      </c>
      <c r="P652" s="176" t="str">
        <f t="shared" si="67"/>
        <v>是</v>
      </c>
    </row>
    <row r="653" ht="18.95" customHeight="1" spans="1:16">
      <c r="A653" s="171" t="s">
        <v>135</v>
      </c>
      <c r="B653" s="172" t="s">
        <v>135</v>
      </c>
      <c r="C653" s="465" t="s">
        <v>1250</v>
      </c>
      <c r="D653" s="464" t="s">
        <v>1252</v>
      </c>
      <c r="E653" s="172" t="s">
        <v>147</v>
      </c>
      <c r="F653" s="49" t="s">
        <v>1253</v>
      </c>
      <c r="G653" s="36">
        <v>0</v>
      </c>
      <c r="H653" s="36">
        <f>IFERROR(VLOOKUP(D653,'数据-省本级预算数'!D:H,4,0),"0")</f>
        <v>0</v>
      </c>
      <c r="I653" s="36"/>
      <c r="J653" s="36">
        <f>VLOOKUP(F653,'数据-省本级决算数'!$A:$B,2,0)</f>
        <v>0</v>
      </c>
      <c r="K653" s="175"/>
      <c r="L653" s="175"/>
      <c r="M653" s="175">
        <f t="shared" si="66"/>
        <v>0</v>
      </c>
      <c r="N653" s="132" t="str">
        <f t="shared" si="62"/>
        <v/>
      </c>
      <c r="O653" s="176" t="str">
        <f t="shared" si="63"/>
        <v>否</v>
      </c>
      <c r="P653" s="176" t="str">
        <f t="shared" si="67"/>
        <v>是</v>
      </c>
    </row>
    <row r="654" ht="18.95" customHeight="1" spans="1:16">
      <c r="A654" s="171" t="s">
        <v>135</v>
      </c>
      <c r="B654" s="172" t="s">
        <v>135</v>
      </c>
      <c r="C654" s="465" t="s">
        <v>1250</v>
      </c>
      <c r="D654" s="464" t="s">
        <v>1254</v>
      </c>
      <c r="E654" s="172" t="s">
        <v>147</v>
      </c>
      <c r="F654" s="49" t="s">
        <v>1255</v>
      </c>
      <c r="G654" s="36">
        <v>0</v>
      </c>
      <c r="H654" s="36">
        <f>IFERROR(VLOOKUP(D654,'数据-省本级预算数'!D:H,4,0),"0")</f>
        <v>144</v>
      </c>
      <c r="I654" s="36"/>
      <c r="J654" s="36">
        <f>VLOOKUP(F654,'数据-省本级决算数'!$A:$B,2,0)</f>
        <v>0</v>
      </c>
      <c r="K654" s="175"/>
      <c r="L654" s="175">
        <f t="shared" si="65"/>
        <v>0</v>
      </c>
      <c r="M654" s="175">
        <f t="shared" si="66"/>
        <v>0</v>
      </c>
      <c r="N654" s="132" t="str">
        <f t="shared" si="62"/>
        <v/>
      </c>
      <c r="O654" s="176" t="str">
        <f t="shared" si="63"/>
        <v>是</v>
      </c>
      <c r="P654" s="176" t="str">
        <f t="shared" si="67"/>
        <v>是</v>
      </c>
    </row>
    <row r="655" ht="18.95" customHeight="1" spans="1:16">
      <c r="A655" s="171" t="s">
        <v>135</v>
      </c>
      <c r="B655" s="465" t="s">
        <v>1046</v>
      </c>
      <c r="C655" s="172"/>
      <c r="D655" s="464" t="s">
        <v>1256</v>
      </c>
      <c r="E655" s="180"/>
      <c r="F655" s="49" t="s">
        <v>1257</v>
      </c>
      <c r="G655" s="174">
        <f ca="1">SUMIF($C654:$C1876,$D655,$G654:$G1875)</f>
        <v>7548</v>
      </c>
      <c r="H655" s="36">
        <f ca="1">SUMIF($C654:$C1875,$D655,$H654:$H1874)</f>
        <v>43079</v>
      </c>
      <c r="I655" s="36">
        <f>IFERROR(VLOOKUP(F655,'数据-省本级调整数'!$A:$B,2,0),0)</f>
        <v>9631</v>
      </c>
      <c r="J655" s="36">
        <f>VLOOKUP(F655,'数据-省本级决算数'!$A:$B,2,0)</f>
        <v>6135</v>
      </c>
      <c r="K655" s="175">
        <f ca="1" t="shared" si="64"/>
        <v>0.81</v>
      </c>
      <c r="L655" s="175">
        <f ca="1" t="shared" si="65"/>
        <v>0.14</v>
      </c>
      <c r="M655" s="175">
        <f t="shared" si="66"/>
        <v>0.64</v>
      </c>
      <c r="N655" s="129">
        <f ca="1" t="shared" si="62"/>
        <v>-0.187</v>
      </c>
      <c r="O655" s="176" t="str">
        <f ca="1" t="shared" si="63"/>
        <v>是</v>
      </c>
      <c r="P655" s="176" t="str">
        <f t="shared" si="67"/>
        <v>是</v>
      </c>
    </row>
    <row r="656" ht="18.95" customHeight="1" spans="1:16">
      <c r="A656" s="171" t="s">
        <v>135</v>
      </c>
      <c r="B656" s="172"/>
      <c r="C656" s="465" t="s">
        <v>1256</v>
      </c>
      <c r="D656" s="464" t="s">
        <v>1258</v>
      </c>
      <c r="E656" s="172" t="s">
        <v>147</v>
      </c>
      <c r="F656" s="49" t="s">
        <v>1259</v>
      </c>
      <c r="G656" s="36">
        <v>7548</v>
      </c>
      <c r="H656" s="36">
        <f>IFERROR(VLOOKUP(D656,'数据-省本级预算数'!D:H,4,0),"0")</f>
        <v>43079</v>
      </c>
      <c r="I656" s="36"/>
      <c r="J656" s="36">
        <f>VLOOKUP(F656,'数据-省本级决算数'!$A:$B,2,0)</f>
        <v>6135</v>
      </c>
      <c r="K656" s="175">
        <f t="shared" si="64"/>
        <v>0.81</v>
      </c>
      <c r="L656" s="175">
        <f t="shared" si="65"/>
        <v>0.14</v>
      </c>
      <c r="M656" s="175">
        <f t="shared" si="66"/>
        <v>0</v>
      </c>
      <c r="N656" s="132">
        <f t="shared" si="62"/>
        <v>-0.187</v>
      </c>
      <c r="O656" s="176" t="str">
        <f t="shared" si="63"/>
        <v>是</v>
      </c>
      <c r="P656" s="176" t="str">
        <f t="shared" si="67"/>
        <v>是</v>
      </c>
    </row>
    <row r="657" spans="1:16">
      <c r="A657" s="171" t="s">
        <v>134</v>
      </c>
      <c r="B657" s="172" t="s">
        <v>135</v>
      </c>
      <c r="C657" s="172"/>
      <c r="D657" s="173" t="s">
        <v>1260</v>
      </c>
      <c r="E657" s="172"/>
      <c r="F657" s="50" t="s">
        <v>1261</v>
      </c>
      <c r="G657" s="174">
        <f ca="1">SUMIF($B658:$B$1300,$D657,$G658:$G$1300)</f>
        <v>279551</v>
      </c>
      <c r="H657" s="174">
        <f ca="1">SUMIF($B658:$B$1300,$D657,$H658:$H$1300)</f>
        <v>741925</v>
      </c>
      <c r="I657" s="174">
        <f>SUMIF($B658:$B$1300,$D657,$I658:$I$1300)</f>
        <v>400095</v>
      </c>
      <c r="J657" s="36">
        <f>VLOOKUP(F657,'数据-省本级决算数'!$A:$B,2,0)</f>
        <v>351019</v>
      </c>
      <c r="K657" s="175">
        <f ca="1" t="shared" si="64"/>
        <v>1.26</v>
      </c>
      <c r="L657" s="175">
        <f ca="1" t="shared" si="65"/>
        <v>0.47</v>
      </c>
      <c r="M657" s="175">
        <f t="shared" si="66"/>
        <v>0.88</v>
      </c>
      <c r="N657" s="129">
        <f ca="1" t="shared" si="62"/>
        <v>0.256</v>
      </c>
      <c r="O657" s="176" t="str">
        <f ca="1" t="shared" si="63"/>
        <v>是</v>
      </c>
      <c r="P657" s="176" t="str">
        <f t="shared" si="67"/>
        <v>是</v>
      </c>
    </row>
    <row r="658" spans="1:16">
      <c r="A658" s="171" t="s">
        <v>135</v>
      </c>
      <c r="B658" s="172" t="s">
        <v>1260</v>
      </c>
      <c r="C658" s="172" t="s">
        <v>135</v>
      </c>
      <c r="D658" s="173" t="s">
        <v>1262</v>
      </c>
      <c r="E658" s="172" t="s">
        <v>135</v>
      </c>
      <c r="F658" s="49" t="s">
        <v>1263</v>
      </c>
      <c r="G658" s="174">
        <f ca="1">SUMIF($C657:$C1879,$D658,$G657:$G1878)</f>
        <v>1457</v>
      </c>
      <c r="H658" s="36">
        <f ca="1">SUMIF($C657:$C1878,$D658,$H657:$H1877)</f>
        <v>2392</v>
      </c>
      <c r="I658" s="36">
        <f>IFERROR(VLOOKUP(F658,'数据-省本级调整数'!$A:$B,2,0),0)</f>
        <v>2534</v>
      </c>
      <c r="J658" s="36">
        <f>VLOOKUP(F658,'数据-省本级决算数'!$A:$B,2,0)</f>
        <v>2534</v>
      </c>
      <c r="K658" s="175">
        <f ca="1" t="shared" si="64"/>
        <v>1.74</v>
      </c>
      <c r="L658" s="175">
        <f ca="1" t="shared" si="65"/>
        <v>1.06</v>
      </c>
      <c r="M658" s="175">
        <f t="shared" si="66"/>
        <v>1</v>
      </c>
      <c r="N658" s="129">
        <f ca="1" t="shared" si="62"/>
        <v>0.739</v>
      </c>
      <c r="O658" s="176" t="str">
        <f ca="1" t="shared" si="63"/>
        <v>是</v>
      </c>
      <c r="P658" s="176" t="str">
        <f t="shared" si="67"/>
        <v>是</v>
      </c>
    </row>
    <row r="659" spans="1:16">
      <c r="A659" s="171" t="s">
        <v>135</v>
      </c>
      <c r="B659" s="172" t="s">
        <v>135</v>
      </c>
      <c r="C659" s="465" t="s">
        <v>1262</v>
      </c>
      <c r="D659" s="173" t="s">
        <v>1264</v>
      </c>
      <c r="E659" s="172" t="s">
        <v>147</v>
      </c>
      <c r="F659" s="49" t="s">
        <v>141</v>
      </c>
      <c r="G659" s="36">
        <v>1261</v>
      </c>
      <c r="H659" s="36">
        <f>IFERROR(VLOOKUP(D659,'数据-省本级预算数'!D:H,4,0),"0")</f>
        <v>2220</v>
      </c>
      <c r="I659" s="36"/>
      <c r="J659" s="36">
        <f>VLOOKUP(F659,'数据-省本级决算数'!$A:$B,2,0)</f>
        <v>4776</v>
      </c>
      <c r="K659" s="175">
        <f t="shared" si="64"/>
        <v>3.79</v>
      </c>
      <c r="L659" s="175">
        <f t="shared" si="65"/>
        <v>2.15</v>
      </c>
      <c r="M659" s="175">
        <f t="shared" si="66"/>
        <v>0</v>
      </c>
      <c r="N659" s="132">
        <f t="shared" si="62"/>
        <v>2.787</v>
      </c>
      <c r="O659" s="176" t="str">
        <f t="shared" si="63"/>
        <v>是</v>
      </c>
      <c r="P659" s="176" t="str">
        <f t="shared" si="67"/>
        <v>是</v>
      </c>
    </row>
    <row r="660" spans="1:16">
      <c r="A660" s="171" t="s">
        <v>135</v>
      </c>
      <c r="B660" s="172" t="s">
        <v>135</v>
      </c>
      <c r="C660" s="465" t="s">
        <v>1262</v>
      </c>
      <c r="D660" s="173" t="s">
        <v>1265</v>
      </c>
      <c r="E660" s="172" t="s">
        <v>147</v>
      </c>
      <c r="F660" s="49" t="s">
        <v>143</v>
      </c>
      <c r="G660" s="36">
        <v>78</v>
      </c>
      <c r="H660" s="36">
        <f>IFERROR(VLOOKUP(D660,'数据-省本级预算数'!D:H,4,0),"0")</f>
        <v>64</v>
      </c>
      <c r="I660" s="36"/>
      <c r="J660" s="36">
        <f>VLOOKUP(F660,'数据-省本级决算数'!$A:$B,2,0)</f>
        <v>590</v>
      </c>
      <c r="K660" s="175">
        <f t="shared" si="64"/>
        <v>7.56</v>
      </c>
      <c r="L660" s="175">
        <f t="shared" si="65"/>
        <v>9.22</v>
      </c>
      <c r="M660" s="175">
        <f t="shared" si="66"/>
        <v>0</v>
      </c>
      <c r="N660" s="132">
        <f t="shared" si="62"/>
        <v>6.564</v>
      </c>
      <c r="O660" s="176" t="str">
        <f t="shared" si="63"/>
        <v>是</v>
      </c>
      <c r="P660" s="176" t="str">
        <f t="shared" si="67"/>
        <v>是</v>
      </c>
    </row>
    <row r="661" spans="1:16">
      <c r="A661" s="171" t="s">
        <v>135</v>
      </c>
      <c r="B661" s="172" t="s">
        <v>135</v>
      </c>
      <c r="C661" s="465" t="s">
        <v>1262</v>
      </c>
      <c r="D661" s="173" t="s">
        <v>1266</v>
      </c>
      <c r="E661" s="172" t="s">
        <v>147</v>
      </c>
      <c r="F661" s="49" t="s">
        <v>145</v>
      </c>
      <c r="G661" s="36">
        <v>118</v>
      </c>
      <c r="H661" s="36">
        <f>IFERROR(VLOOKUP(D661,'数据-省本级预算数'!D:H,4,0),"0")</f>
        <v>108</v>
      </c>
      <c r="I661" s="36"/>
      <c r="J661" s="36">
        <f>VLOOKUP(F661,'数据-省本级决算数'!$A:$B,2,0)</f>
        <v>713</v>
      </c>
      <c r="K661" s="175">
        <f t="shared" si="64"/>
        <v>6.04</v>
      </c>
      <c r="L661" s="175">
        <f t="shared" si="65"/>
        <v>6.6</v>
      </c>
      <c r="M661" s="175">
        <f t="shared" si="66"/>
        <v>0</v>
      </c>
      <c r="N661" s="132">
        <f t="shared" si="62"/>
        <v>5.042</v>
      </c>
      <c r="O661" s="176" t="str">
        <f t="shared" si="63"/>
        <v>是</v>
      </c>
      <c r="P661" s="176" t="str">
        <f t="shared" si="67"/>
        <v>是</v>
      </c>
    </row>
    <row r="662" spans="1:16">
      <c r="A662" s="171" t="s">
        <v>135</v>
      </c>
      <c r="B662" s="172" t="s">
        <v>135</v>
      </c>
      <c r="C662" s="465" t="s">
        <v>1262</v>
      </c>
      <c r="D662" s="173" t="s">
        <v>1267</v>
      </c>
      <c r="E662" s="172" t="s">
        <v>147</v>
      </c>
      <c r="F662" s="49" t="s">
        <v>1268</v>
      </c>
      <c r="G662" s="36">
        <v>0</v>
      </c>
      <c r="H662" s="36">
        <f>IFERROR(VLOOKUP(D662,'数据-省本级预算数'!D:H,4,0),"0")</f>
        <v>0</v>
      </c>
      <c r="I662" s="36"/>
      <c r="J662" s="36">
        <f>VLOOKUP(F662,'数据-省本级决算数'!$A:$B,2,0)</f>
        <v>0</v>
      </c>
      <c r="K662" s="175"/>
      <c r="L662" s="175"/>
      <c r="M662" s="175">
        <f t="shared" si="66"/>
        <v>0</v>
      </c>
      <c r="N662" s="132" t="str">
        <f t="shared" si="62"/>
        <v/>
      </c>
      <c r="O662" s="176" t="str">
        <f t="shared" si="63"/>
        <v>否</v>
      </c>
      <c r="P662" s="176" t="str">
        <f t="shared" si="67"/>
        <v>是</v>
      </c>
    </row>
    <row r="663" spans="1:16">
      <c r="A663" s="171" t="s">
        <v>135</v>
      </c>
      <c r="B663" s="465" t="s">
        <v>1260</v>
      </c>
      <c r="C663" s="172"/>
      <c r="D663" s="173" t="s">
        <v>1269</v>
      </c>
      <c r="E663" s="172"/>
      <c r="F663" s="49" t="s">
        <v>1270</v>
      </c>
      <c r="G663" s="174">
        <f ca="1">SUMIF($C662:$C1884,$D663,$G662:$G1883)</f>
        <v>82368</v>
      </c>
      <c r="H663" s="36">
        <f ca="1">SUMIF($C662:$C1883,$D663,$H662:$H1882)</f>
        <v>94535</v>
      </c>
      <c r="I663" s="36">
        <f>IFERROR(VLOOKUP(F663,'数据-省本级调整数'!$A:$B,2,0),0)</f>
        <v>117959</v>
      </c>
      <c r="J663" s="36">
        <f>VLOOKUP(F663,'数据-省本级决算数'!$A:$B,2,0)</f>
        <v>106567</v>
      </c>
      <c r="K663" s="175">
        <f ca="1" t="shared" si="64"/>
        <v>1.29</v>
      </c>
      <c r="L663" s="175">
        <f ca="1" t="shared" si="65"/>
        <v>1.13</v>
      </c>
      <c r="M663" s="175">
        <f t="shared" si="66"/>
        <v>0.9</v>
      </c>
      <c r="N663" s="129">
        <f ca="1" t="shared" si="62"/>
        <v>0.294</v>
      </c>
      <c r="O663" s="176" t="str">
        <f ca="1" t="shared" si="63"/>
        <v>是</v>
      </c>
      <c r="P663" s="176" t="str">
        <f t="shared" si="67"/>
        <v>是</v>
      </c>
    </row>
    <row r="664" spans="1:16">
      <c r="A664" s="171" t="s">
        <v>135</v>
      </c>
      <c r="B664" s="172" t="s">
        <v>135</v>
      </c>
      <c r="C664" s="465" t="s">
        <v>1269</v>
      </c>
      <c r="D664" s="173" t="s">
        <v>1271</v>
      </c>
      <c r="E664" s="172" t="s">
        <v>147</v>
      </c>
      <c r="F664" s="49" t="s">
        <v>1272</v>
      </c>
      <c r="G664" s="36">
        <v>69885</v>
      </c>
      <c r="H664" s="36">
        <f>IFERROR(VLOOKUP(D664,'数据-省本级预算数'!D:H,4,0),"0")</f>
        <v>83529</v>
      </c>
      <c r="I664" s="36"/>
      <c r="J664" s="36">
        <f>VLOOKUP(F664,'数据-省本级决算数'!$A:$B,2,0)</f>
        <v>83123</v>
      </c>
      <c r="K664" s="175">
        <f t="shared" si="64"/>
        <v>1.19</v>
      </c>
      <c r="L664" s="175">
        <f t="shared" si="65"/>
        <v>1</v>
      </c>
      <c r="M664" s="175">
        <f t="shared" si="66"/>
        <v>0</v>
      </c>
      <c r="N664" s="132">
        <f t="shared" si="62"/>
        <v>0.189</v>
      </c>
      <c r="O664" s="176" t="str">
        <f t="shared" si="63"/>
        <v>是</v>
      </c>
      <c r="P664" s="176" t="str">
        <f t="shared" si="67"/>
        <v>是</v>
      </c>
    </row>
    <row r="665" spans="1:16">
      <c r="A665" s="171" t="s">
        <v>135</v>
      </c>
      <c r="B665" s="172" t="s">
        <v>135</v>
      </c>
      <c r="C665" s="465" t="s">
        <v>1269</v>
      </c>
      <c r="D665" s="173" t="s">
        <v>1273</v>
      </c>
      <c r="E665" s="172" t="s">
        <v>147</v>
      </c>
      <c r="F665" s="49" t="s">
        <v>1274</v>
      </c>
      <c r="G665" s="36">
        <v>2166</v>
      </c>
      <c r="H665" s="36">
        <f>IFERROR(VLOOKUP(D665,'数据-省本级预算数'!D:H,4,0),"0")</f>
        <v>1905</v>
      </c>
      <c r="I665" s="36"/>
      <c r="J665" s="36">
        <f>VLOOKUP(F665,'数据-省本级决算数'!$A:$B,2,0)</f>
        <v>7115</v>
      </c>
      <c r="K665" s="175">
        <f t="shared" si="64"/>
        <v>3.28</v>
      </c>
      <c r="L665" s="175">
        <f t="shared" si="65"/>
        <v>3.73</v>
      </c>
      <c r="M665" s="175">
        <f t="shared" si="66"/>
        <v>0</v>
      </c>
      <c r="N665" s="132">
        <f t="shared" si="62"/>
        <v>2.285</v>
      </c>
      <c r="O665" s="176" t="str">
        <f t="shared" si="63"/>
        <v>是</v>
      </c>
      <c r="P665" s="176" t="str">
        <f t="shared" si="67"/>
        <v>是</v>
      </c>
    </row>
    <row r="666" spans="1:16">
      <c r="A666" s="171" t="s">
        <v>135</v>
      </c>
      <c r="B666" s="172" t="s">
        <v>135</v>
      </c>
      <c r="C666" s="465" t="s">
        <v>1269</v>
      </c>
      <c r="D666" s="173" t="s">
        <v>1275</v>
      </c>
      <c r="E666" s="172" t="s">
        <v>147</v>
      </c>
      <c r="F666" s="49" t="s">
        <v>1276</v>
      </c>
      <c r="G666" s="36">
        <v>3415</v>
      </c>
      <c r="H666" s="36">
        <f>IFERROR(VLOOKUP(D666,'数据-省本级预算数'!D:H,4,0),"0")</f>
        <v>2736</v>
      </c>
      <c r="I666" s="36"/>
      <c r="J666" s="36">
        <f>VLOOKUP(F666,'数据-省本级决算数'!$A:$B,2,0)</f>
        <v>3461</v>
      </c>
      <c r="K666" s="175">
        <f t="shared" si="64"/>
        <v>1.01</v>
      </c>
      <c r="L666" s="175">
        <f t="shared" si="65"/>
        <v>1.26</v>
      </c>
      <c r="M666" s="175">
        <f t="shared" si="66"/>
        <v>0</v>
      </c>
      <c r="N666" s="132">
        <f t="shared" si="62"/>
        <v>0.013</v>
      </c>
      <c r="O666" s="176" t="str">
        <f t="shared" si="63"/>
        <v>是</v>
      </c>
      <c r="P666" s="176" t="str">
        <f t="shared" si="67"/>
        <v>是</v>
      </c>
    </row>
    <row r="667" spans="1:16">
      <c r="A667" s="171" t="s">
        <v>135</v>
      </c>
      <c r="B667" s="172" t="s">
        <v>135</v>
      </c>
      <c r="C667" s="465" t="s">
        <v>1269</v>
      </c>
      <c r="D667" s="173" t="s">
        <v>1277</v>
      </c>
      <c r="E667" s="172" t="s">
        <v>147</v>
      </c>
      <c r="F667" s="49" t="s">
        <v>1278</v>
      </c>
      <c r="G667" s="36">
        <v>0</v>
      </c>
      <c r="H667" s="36">
        <f>IFERROR(VLOOKUP(D667,'数据-省本级预算数'!D:H,4,0),"0")</f>
        <v>0</v>
      </c>
      <c r="I667" s="36"/>
      <c r="J667" s="36">
        <f>VLOOKUP(F667,'数据-省本级决算数'!$A:$B,2,0)</f>
        <v>0</v>
      </c>
      <c r="K667" s="175"/>
      <c r="L667" s="175"/>
      <c r="M667" s="175">
        <f t="shared" si="66"/>
        <v>0</v>
      </c>
      <c r="N667" s="132" t="str">
        <f t="shared" si="62"/>
        <v/>
      </c>
      <c r="O667" s="176" t="str">
        <f t="shared" si="63"/>
        <v>否</v>
      </c>
      <c r="P667" s="176" t="str">
        <f t="shared" si="67"/>
        <v>是</v>
      </c>
    </row>
    <row r="668" spans="1:16">
      <c r="A668" s="171" t="s">
        <v>135</v>
      </c>
      <c r="B668" s="172" t="s">
        <v>135</v>
      </c>
      <c r="C668" s="465" t="s">
        <v>1269</v>
      </c>
      <c r="D668" s="173" t="s">
        <v>1279</v>
      </c>
      <c r="E668" s="172" t="s">
        <v>147</v>
      </c>
      <c r="F668" s="49" t="s">
        <v>1280</v>
      </c>
      <c r="G668" s="36">
        <v>0</v>
      </c>
      <c r="H668" s="36">
        <f>IFERROR(VLOOKUP(D668,'数据-省本级预算数'!D:H,4,0),"0")</f>
        <v>0</v>
      </c>
      <c r="I668" s="36"/>
      <c r="J668" s="36">
        <f>VLOOKUP(F668,'数据-省本级决算数'!$A:$B,2,0)</f>
        <v>0</v>
      </c>
      <c r="K668" s="175"/>
      <c r="L668" s="175"/>
      <c r="M668" s="175">
        <f t="shared" si="66"/>
        <v>0</v>
      </c>
      <c r="N668" s="132" t="str">
        <f t="shared" si="62"/>
        <v/>
      </c>
      <c r="O668" s="176" t="str">
        <f t="shared" si="63"/>
        <v>否</v>
      </c>
      <c r="P668" s="176" t="str">
        <f t="shared" si="67"/>
        <v>是</v>
      </c>
    </row>
    <row r="669" spans="1:16">
      <c r="A669" s="171" t="s">
        <v>135</v>
      </c>
      <c r="B669" s="172" t="s">
        <v>135</v>
      </c>
      <c r="C669" s="465" t="s">
        <v>1269</v>
      </c>
      <c r="D669" s="173" t="s">
        <v>1281</v>
      </c>
      <c r="E669" s="172" t="s">
        <v>147</v>
      </c>
      <c r="F669" s="49" t="s">
        <v>1282</v>
      </c>
      <c r="G669" s="36">
        <v>0</v>
      </c>
      <c r="H669" s="36">
        <f>IFERROR(VLOOKUP(D669,'数据-省本级预算数'!D:H,4,0),"0")</f>
        <v>0</v>
      </c>
      <c r="I669" s="36"/>
      <c r="J669" s="36">
        <f>VLOOKUP(F669,'数据-省本级决算数'!$A:$B,2,0)</f>
        <v>0</v>
      </c>
      <c r="K669" s="175"/>
      <c r="L669" s="175"/>
      <c r="M669" s="175">
        <f t="shared" si="66"/>
        <v>0</v>
      </c>
      <c r="N669" s="132" t="str">
        <f t="shared" si="62"/>
        <v/>
      </c>
      <c r="O669" s="176" t="str">
        <f t="shared" si="63"/>
        <v>否</v>
      </c>
      <c r="P669" s="176" t="str">
        <f t="shared" si="67"/>
        <v>是</v>
      </c>
    </row>
    <row r="670" spans="1:16">
      <c r="A670" s="171" t="s">
        <v>135</v>
      </c>
      <c r="B670" s="172" t="s">
        <v>135</v>
      </c>
      <c r="C670" s="465" t="s">
        <v>1269</v>
      </c>
      <c r="D670" s="173" t="s">
        <v>1283</v>
      </c>
      <c r="E670" s="172" t="s">
        <v>147</v>
      </c>
      <c r="F670" s="49" t="s">
        <v>1284</v>
      </c>
      <c r="G670" s="36">
        <v>0</v>
      </c>
      <c r="H670" s="36">
        <f>IFERROR(VLOOKUP(D670,'数据-省本级预算数'!D:H,4,0),"0")</f>
        <v>0</v>
      </c>
      <c r="I670" s="36"/>
      <c r="J670" s="36">
        <f>VLOOKUP(F670,'数据-省本级决算数'!$A:$B,2,0)</f>
        <v>8</v>
      </c>
      <c r="K670" s="175"/>
      <c r="L670" s="175"/>
      <c r="M670" s="175">
        <f t="shared" si="66"/>
        <v>0</v>
      </c>
      <c r="N670" s="132" t="str">
        <f t="shared" si="62"/>
        <v/>
      </c>
      <c r="O670" s="176" t="str">
        <f t="shared" si="63"/>
        <v>是</v>
      </c>
      <c r="P670" s="176" t="str">
        <f t="shared" si="67"/>
        <v>是</v>
      </c>
    </row>
    <row r="671" spans="1:16">
      <c r="A671" s="171" t="s">
        <v>135</v>
      </c>
      <c r="B671" s="172"/>
      <c r="C671" s="465" t="s">
        <v>1269</v>
      </c>
      <c r="D671" s="173" t="s">
        <v>1285</v>
      </c>
      <c r="E671" s="172" t="s">
        <v>147</v>
      </c>
      <c r="F671" s="51" t="s">
        <v>1286</v>
      </c>
      <c r="G671" s="36">
        <v>3023</v>
      </c>
      <c r="H671" s="36">
        <f>IFERROR(VLOOKUP(D671,'数据-省本级预算数'!D:H,4,0),"0")</f>
        <v>2959</v>
      </c>
      <c r="I671" s="36"/>
      <c r="J671" s="36">
        <f>VLOOKUP(F671,'数据-省本级决算数'!$A:$B,2,0)</f>
        <v>9731</v>
      </c>
      <c r="K671" s="175">
        <f t="shared" si="64"/>
        <v>3.22</v>
      </c>
      <c r="L671" s="175">
        <f t="shared" si="65"/>
        <v>3.29</v>
      </c>
      <c r="M671" s="175">
        <f t="shared" si="66"/>
        <v>0</v>
      </c>
      <c r="N671" s="132">
        <f t="shared" si="62"/>
        <v>2.219</v>
      </c>
      <c r="O671" s="176" t="str">
        <f t="shared" si="63"/>
        <v>是</v>
      </c>
      <c r="P671" s="176" t="str">
        <f t="shared" si="67"/>
        <v>是</v>
      </c>
    </row>
    <row r="672" spans="1:16">
      <c r="A672" s="171" t="s">
        <v>135</v>
      </c>
      <c r="B672" s="172" t="s">
        <v>135</v>
      </c>
      <c r="C672" s="465" t="s">
        <v>1269</v>
      </c>
      <c r="D672" s="173" t="s">
        <v>1287</v>
      </c>
      <c r="E672" s="172" t="s">
        <v>147</v>
      </c>
      <c r="F672" s="49" t="s">
        <v>1288</v>
      </c>
      <c r="G672" s="36">
        <v>0</v>
      </c>
      <c r="H672" s="36">
        <f>IFERROR(VLOOKUP(D672,'数据-省本级预算数'!D:H,4,0),"0")</f>
        <v>0</v>
      </c>
      <c r="I672" s="36"/>
      <c r="J672" s="36">
        <f>VLOOKUP(F672,'数据-省本级决算数'!$A:$B,2,0)</f>
        <v>0</v>
      </c>
      <c r="K672" s="175"/>
      <c r="L672" s="175"/>
      <c r="M672" s="175">
        <f t="shared" si="66"/>
        <v>0</v>
      </c>
      <c r="N672" s="132" t="str">
        <f t="shared" si="62"/>
        <v/>
      </c>
      <c r="O672" s="176" t="str">
        <f t="shared" si="63"/>
        <v>否</v>
      </c>
      <c r="P672" s="176" t="str">
        <f t="shared" si="67"/>
        <v>是</v>
      </c>
    </row>
    <row r="673" spans="1:16">
      <c r="A673" s="171" t="s">
        <v>135</v>
      </c>
      <c r="B673" s="172" t="s">
        <v>135</v>
      </c>
      <c r="C673" s="465" t="s">
        <v>1269</v>
      </c>
      <c r="D673" s="173" t="s">
        <v>1289</v>
      </c>
      <c r="E673" s="172" t="s">
        <v>147</v>
      </c>
      <c r="F673" s="37" t="s">
        <v>1290</v>
      </c>
      <c r="G673" s="36">
        <v>1557</v>
      </c>
      <c r="H673" s="36">
        <f>IFERROR(VLOOKUP(D673,'数据-省本级预算数'!D:H,4,0),"0")</f>
        <v>387</v>
      </c>
      <c r="I673" s="36"/>
      <c r="J673" s="36">
        <f>VLOOKUP(F673,'数据-省本级决算数'!$A:$B,2,0)</f>
        <v>475</v>
      </c>
      <c r="K673" s="175">
        <f t="shared" si="64"/>
        <v>0.31</v>
      </c>
      <c r="L673" s="175">
        <f t="shared" si="65"/>
        <v>1.23</v>
      </c>
      <c r="M673" s="175">
        <f t="shared" si="66"/>
        <v>0</v>
      </c>
      <c r="N673" s="132">
        <f t="shared" si="62"/>
        <v>-0.695</v>
      </c>
      <c r="O673" s="176" t="str">
        <f t="shared" si="63"/>
        <v>是</v>
      </c>
      <c r="P673" s="176" t="str">
        <f t="shared" si="67"/>
        <v>是</v>
      </c>
    </row>
    <row r="674" spans="1:16">
      <c r="A674" s="171" t="s">
        <v>135</v>
      </c>
      <c r="B674" s="172" t="s">
        <v>135</v>
      </c>
      <c r="C674" s="465" t="s">
        <v>1269</v>
      </c>
      <c r="D674" s="173" t="s">
        <v>1291</v>
      </c>
      <c r="E674" s="172" t="s">
        <v>147</v>
      </c>
      <c r="F674" s="49" t="s">
        <v>1292</v>
      </c>
      <c r="G674" s="36">
        <v>0</v>
      </c>
      <c r="H674" s="36">
        <f>IFERROR(VLOOKUP(D674,'数据-省本级预算数'!D:H,4,0),"0")</f>
        <v>0</v>
      </c>
      <c r="I674" s="36"/>
      <c r="J674" s="36">
        <f>VLOOKUP(F674,'数据-省本级决算数'!$A:$B,2,0)</f>
        <v>0</v>
      </c>
      <c r="K674" s="175"/>
      <c r="L674" s="175"/>
      <c r="M674" s="175">
        <f t="shared" si="66"/>
        <v>0</v>
      </c>
      <c r="N674" s="132" t="str">
        <f t="shared" si="62"/>
        <v/>
      </c>
      <c r="O674" s="176" t="str">
        <f t="shared" si="63"/>
        <v>否</v>
      </c>
      <c r="P674" s="176" t="str">
        <f t="shared" si="67"/>
        <v>是</v>
      </c>
    </row>
    <row r="675" spans="1:16">
      <c r="A675" s="171" t="s">
        <v>135</v>
      </c>
      <c r="B675" s="172"/>
      <c r="C675" s="465" t="s">
        <v>1269</v>
      </c>
      <c r="D675" s="173" t="s">
        <v>1293</v>
      </c>
      <c r="E675" s="172" t="s">
        <v>147</v>
      </c>
      <c r="F675" s="49" t="s">
        <v>1294</v>
      </c>
      <c r="G675" s="36">
        <v>2322</v>
      </c>
      <c r="H675" s="36">
        <f>IFERROR(VLOOKUP(D675,'数据-省本级预算数'!D:H,4,0),"0")</f>
        <v>3019</v>
      </c>
      <c r="I675" s="36"/>
      <c r="J675" s="36">
        <f>VLOOKUP(F675,'数据-省本级决算数'!$A:$B,2,0)</f>
        <v>2654</v>
      </c>
      <c r="K675" s="175">
        <f t="shared" si="64"/>
        <v>1.14</v>
      </c>
      <c r="L675" s="175">
        <f t="shared" si="65"/>
        <v>0.88</v>
      </c>
      <c r="M675" s="175">
        <f t="shared" si="66"/>
        <v>0</v>
      </c>
      <c r="N675" s="132">
        <f t="shared" si="62"/>
        <v>0.143</v>
      </c>
      <c r="O675" s="176" t="str">
        <f t="shared" si="63"/>
        <v>是</v>
      </c>
      <c r="P675" s="176" t="str">
        <f t="shared" si="67"/>
        <v>是</v>
      </c>
    </row>
    <row r="676" spans="1:16">
      <c r="A676" s="171" t="s">
        <v>135</v>
      </c>
      <c r="B676" s="465" t="s">
        <v>1260</v>
      </c>
      <c r="C676" s="172"/>
      <c r="D676" s="173" t="s">
        <v>1295</v>
      </c>
      <c r="E676" s="172"/>
      <c r="F676" s="49" t="s">
        <v>1296</v>
      </c>
      <c r="G676" s="174">
        <f ca="1">SUMIF($C675:$C1897,$D676,$G675:$G1896)</f>
        <v>5</v>
      </c>
      <c r="H676" s="36">
        <f ca="1">SUMIF($C675:$C1896,$D676,$H675:$H1895)</f>
        <v>31939</v>
      </c>
      <c r="I676" s="36">
        <f>IFERROR(VLOOKUP(F676,'数据-省本级调整数'!$A:$B,2,0),0)</f>
        <v>806</v>
      </c>
      <c r="J676" s="36">
        <f>VLOOKUP(F676,'数据-省本级决算数'!$A:$B,2,0)</f>
        <v>-7050</v>
      </c>
      <c r="K676" s="175">
        <f ca="1" t="shared" si="64"/>
        <v>-1410</v>
      </c>
      <c r="L676" s="175">
        <f ca="1" t="shared" si="65"/>
        <v>-0.22</v>
      </c>
      <c r="M676" s="175">
        <f t="shared" si="66"/>
        <v>-8.75</v>
      </c>
      <c r="N676" s="129">
        <f ca="1" t="shared" si="62"/>
        <v>-1411</v>
      </c>
      <c r="O676" s="176" t="str">
        <f ca="1" t="shared" si="63"/>
        <v>是</v>
      </c>
      <c r="P676" s="176" t="str">
        <f t="shared" si="67"/>
        <v>是</v>
      </c>
    </row>
    <row r="677" spans="1:16">
      <c r="A677" s="171" t="s">
        <v>135</v>
      </c>
      <c r="B677" s="172" t="s">
        <v>135</v>
      </c>
      <c r="C677" s="465" t="s">
        <v>1295</v>
      </c>
      <c r="D677" s="173" t="s">
        <v>1297</v>
      </c>
      <c r="E677" s="172" t="s">
        <v>147</v>
      </c>
      <c r="F677" s="49" t="s">
        <v>1298</v>
      </c>
      <c r="G677" s="36">
        <v>5</v>
      </c>
      <c r="H677" s="36">
        <f>IFERROR(VLOOKUP(D677,'数据-省本级预算数'!D:H,4,0),"0")</f>
        <v>0</v>
      </c>
      <c r="I677" s="36"/>
      <c r="J677" s="36">
        <f>VLOOKUP(F677,'数据-省本级决算数'!$A:$B,2,0)</f>
        <v>0</v>
      </c>
      <c r="K677" s="175">
        <f t="shared" si="64"/>
        <v>0</v>
      </c>
      <c r="L677" s="175"/>
      <c r="M677" s="175">
        <f t="shared" si="66"/>
        <v>0</v>
      </c>
      <c r="N677" s="132">
        <f t="shared" si="62"/>
        <v>-1</v>
      </c>
      <c r="O677" s="176" t="str">
        <f t="shared" si="63"/>
        <v>是</v>
      </c>
      <c r="P677" s="176" t="str">
        <f t="shared" si="67"/>
        <v>是</v>
      </c>
    </row>
    <row r="678" spans="1:16">
      <c r="A678" s="171" t="s">
        <v>135</v>
      </c>
      <c r="B678" s="172" t="s">
        <v>135</v>
      </c>
      <c r="C678" s="465" t="s">
        <v>1295</v>
      </c>
      <c r="D678" s="173" t="s">
        <v>1299</v>
      </c>
      <c r="E678" s="172" t="s">
        <v>147</v>
      </c>
      <c r="F678" s="49" t="s">
        <v>1300</v>
      </c>
      <c r="G678" s="36">
        <v>0</v>
      </c>
      <c r="H678" s="36">
        <f>IFERROR(VLOOKUP(D678,'数据-省本级预算数'!D:H,4,0),"0")</f>
        <v>1147</v>
      </c>
      <c r="I678" s="36"/>
      <c r="J678" s="36">
        <f>VLOOKUP(F678,'数据-省本级决算数'!$A:$B,2,0)</f>
        <v>0</v>
      </c>
      <c r="K678" s="175"/>
      <c r="L678" s="175">
        <f t="shared" si="65"/>
        <v>0</v>
      </c>
      <c r="M678" s="175">
        <f t="shared" si="66"/>
        <v>0</v>
      </c>
      <c r="N678" s="132" t="str">
        <f t="shared" si="62"/>
        <v/>
      </c>
      <c r="O678" s="176" t="str">
        <f t="shared" si="63"/>
        <v>是</v>
      </c>
      <c r="P678" s="176" t="str">
        <f t="shared" si="67"/>
        <v>是</v>
      </c>
    </row>
    <row r="679" spans="1:16">
      <c r="A679" s="171" t="s">
        <v>135</v>
      </c>
      <c r="B679" s="172" t="s">
        <v>135</v>
      </c>
      <c r="C679" s="465" t="s">
        <v>1295</v>
      </c>
      <c r="D679" s="173" t="s">
        <v>1301</v>
      </c>
      <c r="E679" s="172" t="s">
        <v>147</v>
      </c>
      <c r="F679" s="49" t="s">
        <v>1302</v>
      </c>
      <c r="G679" s="36">
        <v>0</v>
      </c>
      <c r="H679" s="36">
        <f>IFERROR(VLOOKUP(D679,'数据-省本级预算数'!D:H,4,0),"0")</f>
        <v>30792</v>
      </c>
      <c r="I679" s="36"/>
      <c r="J679" s="36">
        <f>VLOOKUP(F679,'数据-省本级决算数'!$A:$B,2,0)</f>
        <v>-7050</v>
      </c>
      <c r="K679" s="175"/>
      <c r="L679" s="175">
        <f t="shared" si="65"/>
        <v>-0.23</v>
      </c>
      <c r="M679" s="175">
        <f t="shared" si="66"/>
        <v>0</v>
      </c>
      <c r="N679" s="132" t="str">
        <f t="shared" si="62"/>
        <v/>
      </c>
      <c r="O679" s="176" t="str">
        <f t="shared" si="63"/>
        <v>是</v>
      </c>
      <c r="P679" s="176" t="str">
        <f t="shared" si="67"/>
        <v>是</v>
      </c>
    </row>
    <row r="680" spans="1:16">
      <c r="A680" s="171" t="s">
        <v>135</v>
      </c>
      <c r="B680" s="465" t="s">
        <v>1260</v>
      </c>
      <c r="C680" s="172"/>
      <c r="D680" s="173" t="s">
        <v>1303</v>
      </c>
      <c r="E680" s="172"/>
      <c r="F680" s="49" t="s">
        <v>1304</v>
      </c>
      <c r="G680" s="174">
        <f ca="1">SUMIF($C679:$C1901,$D680,$G679:$G1900)</f>
        <v>31789</v>
      </c>
      <c r="H680" s="36">
        <f ca="1">SUMIF($C679:$C1900,$D680,$H679:$H1899)</f>
        <v>56262</v>
      </c>
      <c r="I680" s="36">
        <f>IFERROR(VLOOKUP(F680,'数据-省本级调整数'!$A:$B,2,0),0)</f>
        <v>91523</v>
      </c>
      <c r="J680" s="36">
        <f>VLOOKUP(F680,'数据-省本级决算数'!$A:$B,2,0)</f>
        <v>68910</v>
      </c>
      <c r="K680" s="175">
        <f ca="1" t="shared" si="64"/>
        <v>2.17</v>
      </c>
      <c r="L680" s="175">
        <f ca="1" t="shared" si="65"/>
        <v>1.22</v>
      </c>
      <c r="M680" s="175">
        <f t="shared" si="66"/>
        <v>0.75</v>
      </c>
      <c r="N680" s="129">
        <f ca="1" t="shared" si="62"/>
        <v>1.168</v>
      </c>
      <c r="O680" s="176" t="str">
        <f ca="1" t="shared" si="63"/>
        <v>是</v>
      </c>
      <c r="P680" s="176" t="str">
        <f t="shared" si="67"/>
        <v>是</v>
      </c>
    </row>
    <row r="681" spans="1:16">
      <c r="A681" s="171" t="s">
        <v>135</v>
      </c>
      <c r="B681" s="172" t="s">
        <v>135</v>
      </c>
      <c r="C681" s="172" t="s">
        <v>1303</v>
      </c>
      <c r="D681" s="173" t="s">
        <v>1305</v>
      </c>
      <c r="E681" s="172" t="s">
        <v>147</v>
      </c>
      <c r="F681" s="49" t="s">
        <v>1306</v>
      </c>
      <c r="G681" s="36">
        <v>8175</v>
      </c>
      <c r="H681" s="36">
        <f>IFERROR(VLOOKUP(D681,'数据-省本级预算数'!D:H,4,0),"0")</f>
        <v>10086</v>
      </c>
      <c r="I681" s="36"/>
      <c r="J681" s="36">
        <f>VLOOKUP(F681,'数据-省本级决算数'!$A:$B,2,0)</f>
        <v>7258</v>
      </c>
      <c r="K681" s="175">
        <f t="shared" si="64"/>
        <v>0.89</v>
      </c>
      <c r="L681" s="175">
        <f t="shared" si="65"/>
        <v>0.72</v>
      </c>
      <c r="M681" s="175">
        <f t="shared" si="66"/>
        <v>0</v>
      </c>
      <c r="N681" s="132">
        <f t="shared" si="62"/>
        <v>-0.112</v>
      </c>
      <c r="O681" s="176" t="str">
        <f t="shared" si="63"/>
        <v>是</v>
      </c>
      <c r="P681" s="176" t="str">
        <f t="shared" si="67"/>
        <v>是</v>
      </c>
    </row>
    <row r="682" spans="1:16">
      <c r="A682" s="171" t="s">
        <v>135</v>
      </c>
      <c r="B682" s="172" t="s">
        <v>135</v>
      </c>
      <c r="C682" s="172" t="s">
        <v>1303</v>
      </c>
      <c r="D682" s="173" t="s">
        <v>1307</v>
      </c>
      <c r="E682" s="172" t="s">
        <v>147</v>
      </c>
      <c r="F682" s="49" t="s">
        <v>1308</v>
      </c>
      <c r="G682" s="36">
        <v>701</v>
      </c>
      <c r="H682" s="36">
        <f>IFERROR(VLOOKUP(D682,'数据-省本级预算数'!D:H,4,0),"0")</f>
        <v>624</v>
      </c>
      <c r="I682" s="36"/>
      <c r="J682" s="36">
        <f>VLOOKUP(F682,'数据-省本级决算数'!$A:$B,2,0)</f>
        <v>666</v>
      </c>
      <c r="K682" s="175">
        <f t="shared" si="64"/>
        <v>0.95</v>
      </c>
      <c r="L682" s="175">
        <f t="shared" si="65"/>
        <v>1.07</v>
      </c>
      <c r="M682" s="175">
        <f t="shared" si="66"/>
        <v>0</v>
      </c>
      <c r="N682" s="132">
        <f t="shared" si="62"/>
        <v>-0.05</v>
      </c>
      <c r="O682" s="176" t="str">
        <f t="shared" si="63"/>
        <v>是</v>
      </c>
      <c r="P682" s="176" t="str">
        <f t="shared" si="67"/>
        <v>是</v>
      </c>
    </row>
    <row r="683" spans="1:16">
      <c r="A683" s="171" t="s">
        <v>135</v>
      </c>
      <c r="B683" s="172" t="s">
        <v>135</v>
      </c>
      <c r="C683" s="172" t="s">
        <v>1303</v>
      </c>
      <c r="D683" s="173" t="s">
        <v>1309</v>
      </c>
      <c r="E683" s="172" t="s">
        <v>147</v>
      </c>
      <c r="F683" s="49" t="s">
        <v>1310</v>
      </c>
      <c r="G683" s="36">
        <v>935</v>
      </c>
      <c r="H683" s="36">
        <f>IFERROR(VLOOKUP(D683,'数据-省本级预算数'!D:H,4,0),"0")</f>
        <v>3361</v>
      </c>
      <c r="I683" s="36"/>
      <c r="J683" s="36">
        <f>VLOOKUP(F683,'数据-省本级决算数'!$A:$B,2,0)</f>
        <v>1559</v>
      </c>
      <c r="K683" s="175">
        <f t="shared" si="64"/>
        <v>1.67</v>
      </c>
      <c r="L683" s="175">
        <f t="shared" si="65"/>
        <v>0.46</v>
      </c>
      <c r="M683" s="175">
        <f t="shared" si="66"/>
        <v>0</v>
      </c>
      <c r="N683" s="132">
        <f t="shared" si="62"/>
        <v>0.667</v>
      </c>
      <c r="O683" s="176" t="str">
        <f t="shared" si="63"/>
        <v>是</v>
      </c>
      <c r="P683" s="176" t="str">
        <f t="shared" si="67"/>
        <v>是</v>
      </c>
    </row>
    <row r="684" spans="1:16">
      <c r="A684" s="171" t="s">
        <v>135</v>
      </c>
      <c r="B684" s="172" t="s">
        <v>135</v>
      </c>
      <c r="C684" s="172" t="s">
        <v>1303</v>
      </c>
      <c r="D684" s="173" t="s">
        <v>1311</v>
      </c>
      <c r="E684" s="172" t="s">
        <v>147</v>
      </c>
      <c r="F684" s="49" t="s">
        <v>1312</v>
      </c>
      <c r="G684" s="36">
        <v>0</v>
      </c>
      <c r="H684" s="36">
        <f>IFERROR(VLOOKUP(D684,'数据-省本级预算数'!D:H,4,0),"0")</f>
        <v>0</v>
      </c>
      <c r="I684" s="36"/>
      <c r="J684" s="36">
        <f>VLOOKUP(F684,'数据-省本级决算数'!$A:$B,2,0)</f>
        <v>0</v>
      </c>
      <c r="K684" s="175"/>
      <c r="L684" s="175"/>
      <c r="M684" s="175">
        <f t="shared" si="66"/>
        <v>0</v>
      </c>
      <c r="N684" s="132" t="str">
        <f t="shared" si="62"/>
        <v/>
      </c>
      <c r="O684" s="176" t="str">
        <f t="shared" si="63"/>
        <v>否</v>
      </c>
      <c r="P684" s="176" t="str">
        <f t="shared" si="67"/>
        <v>是</v>
      </c>
    </row>
    <row r="685" spans="1:16">
      <c r="A685" s="171" t="s">
        <v>135</v>
      </c>
      <c r="B685" s="172" t="s">
        <v>135</v>
      </c>
      <c r="C685" s="172" t="s">
        <v>1303</v>
      </c>
      <c r="D685" s="173" t="s">
        <v>1313</v>
      </c>
      <c r="E685" s="172" t="s">
        <v>147</v>
      </c>
      <c r="F685" s="49" t="s">
        <v>1314</v>
      </c>
      <c r="G685" s="36">
        <v>4432</v>
      </c>
      <c r="H685" s="36">
        <f>IFERROR(VLOOKUP(D685,'数据-省本级预算数'!D:H,4,0),"0")</f>
        <v>1021</v>
      </c>
      <c r="I685" s="36"/>
      <c r="J685" s="36">
        <f>VLOOKUP(F685,'数据-省本级决算数'!$A:$B,2,0)</f>
        <v>708</v>
      </c>
      <c r="K685" s="175">
        <f t="shared" si="64"/>
        <v>0.16</v>
      </c>
      <c r="L685" s="175">
        <f t="shared" si="65"/>
        <v>0.69</v>
      </c>
      <c r="M685" s="175">
        <f t="shared" si="66"/>
        <v>0</v>
      </c>
      <c r="N685" s="132">
        <f t="shared" si="62"/>
        <v>-0.84</v>
      </c>
      <c r="O685" s="176" t="str">
        <f t="shared" si="63"/>
        <v>是</v>
      </c>
      <c r="P685" s="176" t="str">
        <f t="shared" si="67"/>
        <v>是</v>
      </c>
    </row>
    <row r="686" spans="1:16">
      <c r="A686" s="171" t="s">
        <v>135</v>
      </c>
      <c r="B686" s="172" t="s">
        <v>135</v>
      </c>
      <c r="C686" s="172" t="s">
        <v>1303</v>
      </c>
      <c r="D686" s="173" t="s">
        <v>1315</v>
      </c>
      <c r="E686" s="172" t="s">
        <v>147</v>
      </c>
      <c r="F686" s="49" t="s">
        <v>1316</v>
      </c>
      <c r="G686" s="36">
        <v>0</v>
      </c>
      <c r="H686" s="36">
        <f>IFERROR(VLOOKUP(D686,'数据-省本级预算数'!D:H,4,0),"0")</f>
        <v>0</v>
      </c>
      <c r="I686" s="36"/>
      <c r="J686" s="36">
        <f>VLOOKUP(F686,'数据-省本级决算数'!$A:$B,2,0)</f>
        <v>0</v>
      </c>
      <c r="K686" s="175"/>
      <c r="L686" s="175"/>
      <c r="M686" s="175">
        <f t="shared" si="66"/>
        <v>0</v>
      </c>
      <c r="N686" s="132" t="str">
        <f t="shared" si="62"/>
        <v/>
      </c>
      <c r="O686" s="176" t="str">
        <f t="shared" si="63"/>
        <v>否</v>
      </c>
      <c r="P686" s="176" t="str">
        <f t="shared" si="67"/>
        <v>是</v>
      </c>
    </row>
    <row r="687" spans="1:16">
      <c r="A687" s="171" t="s">
        <v>135</v>
      </c>
      <c r="B687" s="172"/>
      <c r="C687" s="172" t="s">
        <v>1303</v>
      </c>
      <c r="D687" s="173" t="s">
        <v>1317</v>
      </c>
      <c r="E687" s="172" t="s">
        <v>147</v>
      </c>
      <c r="F687" s="49" t="s">
        <v>1318</v>
      </c>
      <c r="G687" s="36">
        <v>0</v>
      </c>
      <c r="H687" s="36">
        <f>IFERROR(VLOOKUP(D687,'数据-省本级预算数'!D:H,4,0),"0")</f>
        <v>0</v>
      </c>
      <c r="I687" s="36"/>
      <c r="J687" s="36">
        <f>VLOOKUP(F687,'数据-省本级决算数'!$A:$B,2,0)</f>
        <v>0</v>
      </c>
      <c r="K687" s="175"/>
      <c r="L687" s="175"/>
      <c r="M687" s="175">
        <f t="shared" si="66"/>
        <v>0</v>
      </c>
      <c r="N687" s="132" t="str">
        <f t="shared" si="62"/>
        <v/>
      </c>
      <c r="O687" s="176" t="str">
        <f t="shared" si="63"/>
        <v>否</v>
      </c>
      <c r="P687" s="176" t="str">
        <f t="shared" si="67"/>
        <v>是</v>
      </c>
    </row>
    <row r="688" spans="1:16">
      <c r="A688" s="171" t="s">
        <v>135</v>
      </c>
      <c r="B688" s="172" t="s">
        <v>135</v>
      </c>
      <c r="C688" s="172" t="s">
        <v>1303</v>
      </c>
      <c r="D688" s="173" t="s">
        <v>1319</v>
      </c>
      <c r="E688" s="172" t="s">
        <v>147</v>
      </c>
      <c r="F688" s="49" t="s">
        <v>1320</v>
      </c>
      <c r="G688" s="36">
        <v>82</v>
      </c>
      <c r="H688" s="36">
        <f>IFERROR(VLOOKUP(D688,'数据-省本级预算数'!D:H,4,0),"0")</f>
        <v>25940</v>
      </c>
      <c r="I688" s="36"/>
      <c r="J688" s="36">
        <f>VLOOKUP(F688,'数据-省本级决算数'!$A:$B,2,0)</f>
        <v>0</v>
      </c>
      <c r="K688" s="175">
        <f t="shared" si="64"/>
        <v>0</v>
      </c>
      <c r="L688" s="175">
        <f t="shared" si="65"/>
        <v>0</v>
      </c>
      <c r="M688" s="175">
        <f t="shared" si="66"/>
        <v>0</v>
      </c>
      <c r="N688" s="132">
        <f t="shared" si="62"/>
        <v>-1</v>
      </c>
      <c r="O688" s="176" t="str">
        <f t="shared" si="63"/>
        <v>是</v>
      </c>
      <c r="P688" s="176" t="str">
        <f t="shared" si="67"/>
        <v>是</v>
      </c>
    </row>
    <row r="689" spans="1:16">
      <c r="A689" s="171" t="s">
        <v>135</v>
      </c>
      <c r="B689" s="172" t="s">
        <v>135</v>
      </c>
      <c r="C689" s="172" t="s">
        <v>1303</v>
      </c>
      <c r="D689" s="173" t="s">
        <v>1321</v>
      </c>
      <c r="E689" s="172" t="s">
        <v>147</v>
      </c>
      <c r="F689" s="49" t="s">
        <v>1322</v>
      </c>
      <c r="G689" s="36">
        <v>17100</v>
      </c>
      <c r="H689" s="36">
        <f>IFERROR(VLOOKUP(D689,'数据-省本级预算数'!D:H,4,0),"0")</f>
        <v>12700</v>
      </c>
      <c r="I689" s="36"/>
      <c r="J689" s="36">
        <f>VLOOKUP(F689,'数据-省本级决算数'!$A:$B,2,0)</f>
        <v>58480</v>
      </c>
      <c r="K689" s="175">
        <f t="shared" si="64"/>
        <v>3.42</v>
      </c>
      <c r="L689" s="175">
        <f t="shared" si="65"/>
        <v>4.6</v>
      </c>
      <c r="M689" s="175">
        <f t="shared" si="66"/>
        <v>0</v>
      </c>
      <c r="N689" s="132">
        <f t="shared" si="62"/>
        <v>2.42</v>
      </c>
      <c r="O689" s="176" t="str">
        <f t="shared" si="63"/>
        <v>是</v>
      </c>
      <c r="P689" s="176" t="str">
        <f t="shared" si="67"/>
        <v>是</v>
      </c>
    </row>
    <row r="690" spans="1:16">
      <c r="A690" s="171" t="s">
        <v>135</v>
      </c>
      <c r="B690" s="172" t="s">
        <v>135</v>
      </c>
      <c r="C690" s="172" t="s">
        <v>1303</v>
      </c>
      <c r="D690" s="173" t="s">
        <v>1323</v>
      </c>
      <c r="E690" s="172" t="s">
        <v>147</v>
      </c>
      <c r="F690" s="49" t="s">
        <v>1324</v>
      </c>
      <c r="G690" s="36">
        <v>220</v>
      </c>
      <c r="H690" s="36">
        <f>IFERROR(VLOOKUP(D690,'数据-省本级预算数'!D:H,4,0),"0")</f>
        <v>500</v>
      </c>
      <c r="I690" s="36"/>
      <c r="J690" s="36">
        <f>VLOOKUP(F690,'数据-省本级决算数'!$A:$B,2,0)</f>
        <v>239</v>
      </c>
      <c r="K690" s="175">
        <f t="shared" si="64"/>
        <v>1.09</v>
      </c>
      <c r="L690" s="175">
        <f t="shared" si="65"/>
        <v>0.48</v>
      </c>
      <c r="M690" s="175">
        <f t="shared" si="66"/>
        <v>0</v>
      </c>
      <c r="N690" s="132">
        <f t="shared" si="62"/>
        <v>0.086</v>
      </c>
      <c r="O690" s="176" t="str">
        <f t="shared" si="63"/>
        <v>是</v>
      </c>
      <c r="P690" s="176" t="str">
        <f t="shared" si="67"/>
        <v>是</v>
      </c>
    </row>
    <row r="691" spans="1:16">
      <c r="A691" s="171" t="s">
        <v>135</v>
      </c>
      <c r="B691" s="172" t="s">
        <v>135</v>
      </c>
      <c r="C691" s="172" t="s">
        <v>1303</v>
      </c>
      <c r="D691" s="173" t="s">
        <v>1325</v>
      </c>
      <c r="E691" s="172" t="s">
        <v>147</v>
      </c>
      <c r="F691" s="49" t="s">
        <v>1326</v>
      </c>
      <c r="G691" s="36">
        <v>144</v>
      </c>
      <c r="H691" s="36">
        <f>IFERROR(VLOOKUP(D691,'数据-省本级预算数'!D:H,4,0),"0")</f>
        <v>2030</v>
      </c>
      <c r="I691" s="36"/>
      <c r="J691" s="36">
        <f>VLOOKUP(F691,'数据-省本级决算数'!$A:$B,2,0)</f>
        <v>0</v>
      </c>
      <c r="K691" s="175">
        <f t="shared" si="64"/>
        <v>0</v>
      </c>
      <c r="L691" s="175">
        <f t="shared" si="65"/>
        <v>0</v>
      </c>
      <c r="M691" s="175">
        <f t="shared" si="66"/>
        <v>0</v>
      </c>
      <c r="N691" s="132">
        <f t="shared" si="62"/>
        <v>-1</v>
      </c>
      <c r="O691" s="176" t="str">
        <f t="shared" si="63"/>
        <v>是</v>
      </c>
      <c r="P691" s="176" t="str">
        <f t="shared" si="67"/>
        <v>是</v>
      </c>
    </row>
    <row r="692" spans="1:16">
      <c r="A692" s="171" t="s">
        <v>135</v>
      </c>
      <c r="B692" s="465" t="s">
        <v>1260</v>
      </c>
      <c r="C692" s="172"/>
      <c r="D692" s="173" t="s">
        <v>1327</v>
      </c>
      <c r="E692" s="172"/>
      <c r="F692" s="49" t="s">
        <v>1328</v>
      </c>
      <c r="G692" s="174">
        <f ca="1">SUMIF($C691:$C1913,$D692,$G691:$G1912)</f>
        <v>116506</v>
      </c>
      <c r="H692" s="36">
        <f ca="1">SUMIF($C691:$C1912,$D692,$H691:$H1911)</f>
        <v>483740</v>
      </c>
      <c r="I692" s="36">
        <f>IFERROR(VLOOKUP(F692,'数据-省本级调整数'!$A:$B,2,0),0)</f>
        <v>138516</v>
      </c>
      <c r="J692" s="36">
        <f>VLOOKUP(F692,'数据-省本级决算数'!$A:$B,2,0)</f>
        <v>137862</v>
      </c>
      <c r="K692" s="175">
        <f ca="1" t="shared" si="64"/>
        <v>1.18</v>
      </c>
      <c r="L692" s="175">
        <f ca="1" t="shared" si="65"/>
        <v>0.28</v>
      </c>
      <c r="M692" s="175">
        <f t="shared" si="66"/>
        <v>1</v>
      </c>
      <c r="N692" s="129">
        <f ca="1" t="shared" si="62"/>
        <v>0.183</v>
      </c>
      <c r="O692" s="176" t="str">
        <f ca="1" t="shared" si="63"/>
        <v>是</v>
      </c>
      <c r="P692" s="176" t="str">
        <f t="shared" si="67"/>
        <v>是</v>
      </c>
    </row>
    <row r="693" spans="1:16">
      <c r="A693" s="171" t="s">
        <v>135</v>
      </c>
      <c r="B693" s="172" t="s">
        <v>135</v>
      </c>
      <c r="C693" s="172" t="s">
        <v>1327</v>
      </c>
      <c r="D693" s="173" t="s">
        <v>1329</v>
      </c>
      <c r="E693" s="172" t="s">
        <v>147</v>
      </c>
      <c r="F693" s="49" t="s">
        <v>1330</v>
      </c>
      <c r="G693" s="36">
        <v>28864</v>
      </c>
      <c r="H693" s="36">
        <f>IFERROR(VLOOKUP(D693,'数据-省本级预算数'!D:H,4,0),"0")</f>
        <v>31476</v>
      </c>
      <c r="I693" s="36"/>
      <c r="J693" s="36">
        <f>VLOOKUP(F693,'数据-省本级决算数'!$A:$B,2,0)</f>
        <v>31940</v>
      </c>
      <c r="K693" s="175">
        <f t="shared" si="64"/>
        <v>1.11</v>
      </c>
      <c r="L693" s="175">
        <f t="shared" si="65"/>
        <v>1.01</v>
      </c>
      <c r="M693" s="175">
        <f t="shared" si="66"/>
        <v>0</v>
      </c>
      <c r="N693" s="132">
        <f t="shared" si="62"/>
        <v>0.107</v>
      </c>
      <c r="O693" s="176" t="str">
        <f t="shared" si="63"/>
        <v>是</v>
      </c>
      <c r="P693" s="176" t="str">
        <f t="shared" si="67"/>
        <v>是</v>
      </c>
    </row>
    <row r="694" spans="1:16">
      <c r="A694" s="171" t="s">
        <v>135</v>
      </c>
      <c r="B694" s="172" t="s">
        <v>135</v>
      </c>
      <c r="C694" s="172" t="s">
        <v>1327</v>
      </c>
      <c r="D694" s="173" t="s">
        <v>1331</v>
      </c>
      <c r="E694" s="172" t="s">
        <v>147</v>
      </c>
      <c r="F694" s="49" t="s">
        <v>1332</v>
      </c>
      <c r="G694" s="36">
        <v>24165</v>
      </c>
      <c r="H694" s="36">
        <f>IFERROR(VLOOKUP(D694,'数据-省本级预算数'!D:H,4,0),"0")</f>
        <v>24905</v>
      </c>
      <c r="I694" s="36"/>
      <c r="J694" s="36">
        <f>VLOOKUP(F694,'数据-省本级决算数'!$A:$B,2,0)</f>
        <v>28207</v>
      </c>
      <c r="K694" s="175">
        <f t="shared" si="64"/>
        <v>1.17</v>
      </c>
      <c r="L694" s="175">
        <f t="shared" si="65"/>
        <v>1.13</v>
      </c>
      <c r="M694" s="175">
        <f t="shared" si="66"/>
        <v>0</v>
      </c>
      <c r="N694" s="132">
        <f t="shared" si="62"/>
        <v>0.167</v>
      </c>
      <c r="O694" s="176" t="str">
        <f t="shared" si="63"/>
        <v>是</v>
      </c>
      <c r="P694" s="176" t="str">
        <f t="shared" si="67"/>
        <v>是</v>
      </c>
    </row>
    <row r="695" spans="1:16">
      <c r="A695" s="171" t="s">
        <v>135</v>
      </c>
      <c r="B695" s="172" t="s">
        <v>135</v>
      </c>
      <c r="C695" s="172" t="s">
        <v>1327</v>
      </c>
      <c r="D695" s="173" t="s">
        <v>1333</v>
      </c>
      <c r="E695" s="172" t="s">
        <v>147</v>
      </c>
      <c r="F695" s="49" t="s">
        <v>1334</v>
      </c>
      <c r="G695" s="36">
        <v>29204</v>
      </c>
      <c r="H695" s="36">
        <f>IFERROR(VLOOKUP(D695,'数据-省本级预算数'!D:H,4,0),"0")</f>
        <v>31824</v>
      </c>
      <c r="I695" s="36"/>
      <c r="J695" s="36">
        <f>VLOOKUP(F695,'数据-省本级决算数'!$A:$B,2,0)</f>
        <v>31107</v>
      </c>
      <c r="K695" s="175">
        <f t="shared" si="64"/>
        <v>1.07</v>
      </c>
      <c r="L695" s="175">
        <f t="shared" si="65"/>
        <v>0.98</v>
      </c>
      <c r="M695" s="175">
        <f t="shared" si="66"/>
        <v>0</v>
      </c>
      <c r="N695" s="132">
        <f t="shared" si="62"/>
        <v>0.065</v>
      </c>
      <c r="O695" s="176" t="str">
        <f t="shared" si="63"/>
        <v>是</v>
      </c>
      <c r="P695" s="176" t="str">
        <f t="shared" si="67"/>
        <v>是</v>
      </c>
    </row>
    <row r="696" spans="1:16">
      <c r="A696" s="171" t="s">
        <v>135</v>
      </c>
      <c r="B696" s="172" t="s">
        <v>135</v>
      </c>
      <c r="C696" s="172" t="s">
        <v>1327</v>
      </c>
      <c r="D696" s="173" t="s">
        <v>1335</v>
      </c>
      <c r="E696" s="172" t="s">
        <v>147</v>
      </c>
      <c r="F696" s="49" t="s">
        <v>1336</v>
      </c>
      <c r="G696" s="36">
        <v>368</v>
      </c>
      <c r="H696" s="36">
        <f>IFERROR(VLOOKUP(D696,'数据-省本级预算数'!D:H,4,0),"0")</f>
        <v>0</v>
      </c>
      <c r="I696" s="36"/>
      <c r="J696" s="36">
        <f>VLOOKUP(F696,'数据-省本级决算数'!$A:$B,2,0)</f>
        <v>209</v>
      </c>
      <c r="K696" s="175">
        <f t="shared" si="64"/>
        <v>0.57</v>
      </c>
      <c r="L696" s="175"/>
      <c r="M696" s="175">
        <f t="shared" si="66"/>
        <v>0</v>
      </c>
      <c r="N696" s="132">
        <f t="shared" ref="N696:N759" si="68">IF(ISERROR(J696/G696-1),"",J696/G696-1)</f>
        <v>-0.432</v>
      </c>
      <c r="O696" s="176" t="str">
        <f t="shared" si="63"/>
        <v>是</v>
      </c>
      <c r="P696" s="176" t="str">
        <f t="shared" si="67"/>
        <v>是</v>
      </c>
    </row>
    <row r="697" spans="1:16">
      <c r="A697" s="171" t="s">
        <v>135</v>
      </c>
      <c r="B697" s="172"/>
      <c r="C697" s="172" t="s">
        <v>1327</v>
      </c>
      <c r="D697" s="173" t="s">
        <v>1337</v>
      </c>
      <c r="E697" s="172" t="s">
        <v>147</v>
      </c>
      <c r="F697" s="49" t="s">
        <v>1338</v>
      </c>
      <c r="G697" s="36">
        <v>80</v>
      </c>
      <c r="H697" s="36">
        <f>IFERROR(VLOOKUP(D697,'数据-省本级预算数'!D:H,4,0),"0")</f>
        <v>315011</v>
      </c>
      <c r="I697" s="36"/>
      <c r="J697" s="36">
        <f>VLOOKUP(F697,'数据-省本级决算数'!$A:$B,2,0)</f>
        <v>20</v>
      </c>
      <c r="K697" s="175">
        <f t="shared" si="64"/>
        <v>0.25</v>
      </c>
      <c r="L697" s="175">
        <f t="shared" si="65"/>
        <v>0</v>
      </c>
      <c r="M697" s="175">
        <f t="shared" si="66"/>
        <v>0</v>
      </c>
      <c r="N697" s="132">
        <f t="shared" si="68"/>
        <v>-0.75</v>
      </c>
      <c r="O697" s="176" t="str">
        <f t="shared" si="63"/>
        <v>是</v>
      </c>
      <c r="P697" s="176" t="str">
        <f t="shared" si="67"/>
        <v>是</v>
      </c>
    </row>
    <row r="698" spans="1:16">
      <c r="A698" s="171" t="s">
        <v>135</v>
      </c>
      <c r="B698" s="172" t="s">
        <v>135</v>
      </c>
      <c r="C698" s="172" t="s">
        <v>1327</v>
      </c>
      <c r="D698" s="173" t="s">
        <v>1339</v>
      </c>
      <c r="E698" s="172" t="s">
        <v>147</v>
      </c>
      <c r="F698" s="49" t="s">
        <v>1340</v>
      </c>
      <c r="G698" s="36">
        <v>9273</v>
      </c>
      <c r="H698" s="36">
        <f>IFERROR(VLOOKUP(D698,'数据-省本级预算数'!D:H,4,0),"0")</f>
        <v>46190</v>
      </c>
      <c r="I698" s="36"/>
      <c r="J698" s="36">
        <f>VLOOKUP(F698,'数据-省本级决算数'!$A:$B,2,0)</f>
        <v>16854</v>
      </c>
      <c r="K698" s="175">
        <f t="shared" si="64"/>
        <v>1.82</v>
      </c>
      <c r="L698" s="175">
        <f t="shared" si="65"/>
        <v>0.36</v>
      </c>
      <c r="M698" s="175">
        <f t="shared" si="66"/>
        <v>0</v>
      </c>
      <c r="N698" s="132">
        <f t="shared" si="68"/>
        <v>0.818</v>
      </c>
      <c r="O698" s="176" t="str">
        <f t="shared" si="63"/>
        <v>是</v>
      </c>
      <c r="P698" s="176" t="str">
        <f t="shared" si="67"/>
        <v>是</v>
      </c>
    </row>
    <row r="699" spans="1:16">
      <c r="A699" s="171" t="s">
        <v>135</v>
      </c>
      <c r="B699" s="172" t="s">
        <v>135</v>
      </c>
      <c r="C699" s="172" t="s">
        <v>1327</v>
      </c>
      <c r="D699" s="173" t="s">
        <v>1341</v>
      </c>
      <c r="E699" s="172" t="s">
        <v>147</v>
      </c>
      <c r="F699" s="49" t="s">
        <v>1342</v>
      </c>
      <c r="G699" s="36">
        <v>0</v>
      </c>
      <c r="H699" s="36">
        <f>IFERROR(VLOOKUP(D699,'数据-省本级预算数'!D:H,4,0),"0")</f>
        <v>8780</v>
      </c>
      <c r="I699" s="36"/>
      <c r="J699" s="36">
        <f>VLOOKUP(F699,'数据-省本级决算数'!$A:$B,2,0)</f>
        <v>600</v>
      </c>
      <c r="K699" s="175"/>
      <c r="L699" s="175">
        <f t="shared" si="65"/>
        <v>0.07</v>
      </c>
      <c r="M699" s="175">
        <f t="shared" si="66"/>
        <v>0</v>
      </c>
      <c r="N699" s="132" t="str">
        <f t="shared" si="68"/>
        <v/>
      </c>
      <c r="O699" s="176" t="str">
        <f t="shared" si="63"/>
        <v>是</v>
      </c>
      <c r="P699" s="176" t="str">
        <f t="shared" si="67"/>
        <v>是</v>
      </c>
    </row>
    <row r="700" spans="1:16">
      <c r="A700" s="171" t="s">
        <v>135</v>
      </c>
      <c r="B700" s="172"/>
      <c r="C700" s="172" t="s">
        <v>1327</v>
      </c>
      <c r="D700" s="173" t="s">
        <v>1343</v>
      </c>
      <c r="E700" s="172" t="s">
        <v>147</v>
      </c>
      <c r="F700" s="49" t="s">
        <v>1344</v>
      </c>
      <c r="G700" s="36">
        <v>684</v>
      </c>
      <c r="H700" s="36">
        <f>IFERROR(VLOOKUP(D700,'数据-省本级预算数'!D:H,4,0),"0")</f>
        <v>0</v>
      </c>
      <c r="I700" s="36"/>
      <c r="J700" s="36">
        <f>VLOOKUP(F700,'数据-省本级决算数'!$A:$B,2,0)</f>
        <v>180</v>
      </c>
      <c r="K700" s="175">
        <f t="shared" si="64"/>
        <v>0.26</v>
      </c>
      <c r="L700" s="175"/>
      <c r="M700" s="175">
        <f t="shared" si="66"/>
        <v>0</v>
      </c>
      <c r="N700" s="132">
        <f t="shared" si="68"/>
        <v>-0.737</v>
      </c>
      <c r="O700" s="176" t="str">
        <f t="shared" si="63"/>
        <v>是</v>
      </c>
      <c r="P700" s="176" t="str">
        <f t="shared" si="67"/>
        <v>是</v>
      </c>
    </row>
    <row r="701" spans="1:16">
      <c r="A701" s="171" t="s">
        <v>135</v>
      </c>
      <c r="B701" s="172" t="s">
        <v>135</v>
      </c>
      <c r="C701" s="172" t="s">
        <v>1327</v>
      </c>
      <c r="D701" s="173" t="s">
        <v>1345</v>
      </c>
      <c r="E701" s="172" t="s">
        <v>147</v>
      </c>
      <c r="F701" s="49" t="s">
        <v>1346</v>
      </c>
      <c r="G701" s="36">
        <v>23868</v>
      </c>
      <c r="H701" s="36">
        <f>IFERROR(VLOOKUP(D701,'数据-省本级预算数'!D:H,4,0),"0")</f>
        <v>25554</v>
      </c>
      <c r="I701" s="36"/>
      <c r="J701" s="36">
        <f>VLOOKUP(F701,'数据-省本级决算数'!$A:$B,2,0)</f>
        <v>28745</v>
      </c>
      <c r="K701" s="175">
        <f t="shared" si="64"/>
        <v>1.2</v>
      </c>
      <c r="L701" s="175">
        <f t="shared" si="65"/>
        <v>1.12</v>
      </c>
      <c r="M701" s="175">
        <f t="shared" si="66"/>
        <v>0</v>
      </c>
      <c r="N701" s="132">
        <f t="shared" si="68"/>
        <v>0.204</v>
      </c>
      <c r="O701" s="176" t="str">
        <f t="shared" si="63"/>
        <v>是</v>
      </c>
      <c r="P701" s="176" t="str">
        <f t="shared" si="67"/>
        <v>是</v>
      </c>
    </row>
    <row r="702" ht="18.95" customHeight="1" spans="1:16">
      <c r="A702" s="171" t="s">
        <v>135</v>
      </c>
      <c r="B702" s="465" t="s">
        <v>1260</v>
      </c>
      <c r="C702" s="172"/>
      <c r="D702" s="173" t="s">
        <v>1347</v>
      </c>
      <c r="E702" s="172"/>
      <c r="F702" s="49" t="s">
        <v>1348</v>
      </c>
      <c r="G702" s="174">
        <f ca="1">SUMIF($C701:$C1923,$D702,$G701:$G1922)</f>
        <v>1119</v>
      </c>
      <c r="H702" s="36">
        <f ca="1">SUMIF($C701:$C1922,$D702,$H701:$H1921)</f>
        <v>5000</v>
      </c>
      <c r="I702" s="36">
        <f>IFERROR(VLOOKUP(F702,'数据-省本级调整数'!$A:$B,2,0),0)</f>
        <v>4489</v>
      </c>
      <c r="J702" s="36">
        <f>VLOOKUP(F702,'数据-省本级决算数'!$A:$B,2,0)</f>
        <v>1721</v>
      </c>
      <c r="K702" s="175">
        <f ca="1" t="shared" si="64"/>
        <v>1.54</v>
      </c>
      <c r="L702" s="175">
        <f ca="1" t="shared" si="65"/>
        <v>0.34</v>
      </c>
      <c r="M702" s="175">
        <f t="shared" si="66"/>
        <v>0.38</v>
      </c>
      <c r="N702" s="129">
        <f ca="1" t="shared" si="68"/>
        <v>0.538</v>
      </c>
      <c r="O702" s="176" t="str">
        <f ca="1" t="shared" si="63"/>
        <v>是</v>
      </c>
      <c r="P702" s="176" t="str">
        <f t="shared" si="67"/>
        <v>是</v>
      </c>
    </row>
    <row r="703" ht="18.95" customHeight="1" spans="1:16">
      <c r="A703" s="171" t="s">
        <v>135</v>
      </c>
      <c r="B703" s="172" t="s">
        <v>135</v>
      </c>
      <c r="C703" s="465" t="s">
        <v>1347</v>
      </c>
      <c r="D703" s="173" t="s">
        <v>1349</v>
      </c>
      <c r="E703" s="172" t="s">
        <v>147</v>
      </c>
      <c r="F703" s="49" t="s">
        <v>1350</v>
      </c>
      <c r="G703" s="36">
        <v>1119</v>
      </c>
      <c r="H703" s="36">
        <f>IFERROR(VLOOKUP(D703,'数据-省本级预算数'!D:H,4,0),"0")</f>
        <v>5000</v>
      </c>
      <c r="I703" s="36"/>
      <c r="J703" s="36">
        <f>VLOOKUP(F703,'数据-省本级决算数'!$A:$B,2,0)</f>
        <v>1721</v>
      </c>
      <c r="K703" s="175">
        <f t="shared" si="64"/>
        <v>1.54</v>
      </c>
      <c r="L703" s="175">
        <f t="shared" si="65"/>
        <v>0.34</v>
      </c>
      <c r="M703" s="175">
        <f t="shared" si="66"/>
        <v>0</v>
      </c>
      <c r="N703" s="132">
        <f t="shared" si="68"/>
        <v>0.538</v>
      </c>
      <c r="O703" s="176" t="str">
        <f t="shared" si="63"/>
        <v>是</v>
      </c>
      <c r="P703" s="176" t="str">
        <f t="shared" si="67"/>
        <v>是</v>
      </c>
    </row>
    <row r="704" ht="18.95" customHeight="1" spans="1:16">
      <c r="A704" s="171" t="s">
        <v>135</v>
      </c>
      <c r="B704" s="172" t="s">
        <v>135</v>
      </c>
      <c r="C704" s="465" t="s">
        <v>1347</v>
      </c>
      <c r="D704" s="464" t="s">
        <v>1351</v>
      </c>
      <c r="E704" s="172" t="s">
        <v>147</v>
      </c>
      <c r="F704" s="49" t="s">
        <v>1352</v>
      </c>
      <c r="G704" s="36">
        <v>0</v>
      </c>
      <c r="H704" s="36">
        <f>IFERROR(VLOOKUP(D704,'数据-省本级预算数'!D:H,4,0),"0")</f>
        <v>0</v>
      </c>
      <c r="I704" s="36"/>
      <c r="J704" s="36">
        <f>VLOOKUP(F704,'数据-省本级决算数'!$A:$B,2,0)</f>
        <v>0</v>
      </c>
      <c r="K704" s="175"/>
      <c r="L704" s="175"/>
      <c r="M704" s="175">
        <f t="shared" si="66"/>
        <v>0</v>
      </c>
      <c r="N704" s="132" t="str">
        <f t="shared" si="68"/>
        <v/>
      </c>
      <c r="O704" s="176" t="str">
        <f t="shared" si="63"/>
        <v>否</v>
      </c>
      <c r="P704" s="176" t="str">
        <f t="shared" si="67"/>
        <v>是</v>
      </c>
    </row>
    <row r="705" ht="18.95" customHeight="1" spans="1:16">
      <c r="A705" s="171" t="s">
        <v>135</v>
      </c>
      <c r="B705" s="465" t="s">
        <v>1260</v>
      </c>
      <c r="C705" s="172"/>
      <c r="D705" s="464" t="s">
        <v>1353</v>
      </c>
      <c r="E705" s="172"/>
      <c r="F705" s="49" t="s">
        <v>1354</v>
      </c>
      <c r="G705" s="174">
        <f ca="1">SUMIF($C704:$C1926,$D705,$G704:$G1925)</f>
        <v>23619</v>
      </c>
      <c r="H705" s="36">
        <f ca="1">SUMIF($C704:$C1925,$D705,$H704:$H1924)</f>
        <v>34149</v>
      </c>
      <c r="I705" s="36">
        <f>IFERROR(VLOOKUP(F705,'数据-省本级调整数'!$A:$B,2,0),0)</f>
        <v>26145</v>
      </c>
      <c r="J705" s="36">
        <f>VLOOKUP(F705,'数据-省本级决算数'!$A:$B,2,0)</f>
        <v>22756</v>
      </c>
      <c r="K705" s="175">
        <f ca="1" t="shared" si="64"/>
        <v>0.96</v>
      </c>
      <c r="L705" s="175">
        <f ca="1" t="shared" si="65"/>
        <v>0.67</v>
      </c>
      <c r="M705" s="175">
        <f t="shared" si="66"/>
        <v>0.87</v>
      </c>
      <c r="N705" s="129">
        <f ca="1" t="shared" si="68"/>
        <v>-0.037</v>
      </c>
      <c r="O705" s="176" t="str">
        <f ca="1" t="shared" si="63"/>
        <v>是</v>
      </c>
      <c r="P705" s="176" t="str">
        <f t="shared" si="67"/>
        <v>是</v>
      </c>
    </row>
    <row r="706" ht="18.95" customHeight="1" spans="1:16">
      <c r="A706" s="171" t="s">
        <v>135</v>
      </c>
      <c r="B706" s="172" t="s">
        <v>135</v>
      </c>
      <c r="C706" s="465" t="s">
        <v>1353</v>
      </c>
      <c r="D706" s="464" t="s">
        <v>1355</v>
      </c>
      <c r="E706" s="172" t="s">
        <v>147</v>
      </c>
      <c r="F706" s="49" t="s">
        <v>1356</v>
      </c>
      <c r="G706" s="36">
        <v>0</v>
      </c>
      <c r="H706" s="36">
        <f>IFERROR(VLOOKUP(D706,'数据-省本级预算数'!D:H,4,0),"0")</f>
        <v>207</v>
      </c>
      <c r="I706" s="36"/>
      <c r="J706" s="36">
        <f>VLOOKUP(F706,'数据-省本级决算数'!$A:$B,2,0)</f>
        <v>293</v>
      </c>
      <c r="K706" s="175"/>
      <c r="L706" s="175">
        <f t="shared" si="65"/>
        <v>1.42</v>
      </c>
      <c r="M706" s="175">
        <f t="shared" si="66"/>
        <v>0</v>
      </c>
      <c r="N706" s="132" t="str">
        <f t="shared" si="68"/>
        <v/>
      </c>
      <c r="O706" s="176" t="str">
        <f t="shared" si="63"/>
        <v>是</v>
      </c>
      <c r="P706" s="176" t="str">
        <f t="shared" si="67"/>
        <v>是</v>
      </c>
    </row>
    <row r="707" ht="18.95" customHeight="1" spans="1:16">
      <c r="A707" s="171" t="s">
        <v>135</v>
      </c>
      <c r="B707" s="172" t="s">
        <v>135</v>
      </c>
      <c r="C707" s="465" t="s">
        <v>1353</v>
      </c>
      <c r="D707" s="464" t="s">
        <v>1357</v>
      </c>
      <c r="E707" s="172" t="s">
        <v>147</v>
      </c>
      <c r="F707" s="49" t="s">
        <v>1358</v>
      </c>
      <c r="G707" s="36">
        <v>0</v>
      </c>
      <c r="H707" s="36">
        <f>IFERROR(VLOOKUP(D707,'数据-省本级预算数'!D:H,4,0),"0")</f>
        <v>5822</v>
      </c>
      <c r="I707" s="36"/>
      <c r="J707" s="36">
        <f>VLOOKUP(F707,'数据-省本级决算数'!$A:$B,2,0)</f>
        <v>464</v>
      </c>
      <c r="K707" s="175"/>
      <c r="L707" s="175">
        <f t="shared" si="65"/>
        <v>0.08</v>
      </c>
      <c r="M707" s="175">
        <f t="shared" si="66"/>
        <v>0</v>
      </c>
      <c r="N707" s="132" t="str">
        <f t="shared" si="68"/>
        <v/>
      </c>
      <c r="O707" s="176" t="str">
        <f t="shared" si="63"/>
        <v>是</v>
      </c>
      <c r="P707" s="176" t="str">
        <f t="shared" si="67"/>
        <v>是</v>
      </c>
    </row>
    <row r="708" ht="18.95" customHeight="1" spans="1:16">
      <c r="A708" s="171" t="s">
        <v>135</v>
      </c>
      <c r="B708" s="172" t="s">
        <v>135</v>
      </c>
      <c r="C708" s="465" t="s">
        <v>1353</v>
      </c>
      <c r="D708" s="464" t="s">
        <v>1359</v>
      </c>
      <c r="E708" s="172" t="s">
        <v>147</v>
      </c>
      <c r="F708" s="49" t="s">
        <v>1360</v>
      </c>
      <c r="G708" s="36">
        <v>23619</v>
      </c>
      <c r="H708" s="36">
        <f>IFERROR(VLOOKUP(D708,'数据-省本级预算数'!D:H,4,0),"0")</f>
        <v>28120</v>
      </c>
      <c r="I708" s="36"/>
      <c r="J708" s="36">
        <f>VLOOKUP(F708,'数据-省本级决算数'!$A:$B,2,0)</f>
        <v>21999</v>
      </c>
      <c r="K708" s="175">
        <f t="shared" si="64"/>
        <v>0.93</v>
      </c>
      <c r="L708" s="175">
        <f t="shared" si="65"/>
        <v>0.78</v>
      </c>
      <c r="M708" s="175">
        <f t="shared" si="66"/>
        <v>0</v>
      </c>
      <c r="N708" s="132">
        <f t="shared" si="68"/>
        <v>-0.069</v>
      </c>
      <c r="O708" s="176" t="str">
        <f t="shared" ref="O708:O771" si="69">IF(F708&lt;&gt;"",IF(SUM(G708:J708)&lt;&gt;0,"是","否"),"空")</f>
        <v>是</v>
      </c>
      <c r="P708" s="176" t="str">
        <f t="shared" si="67"/>
        <v>是</v>
      </c>
    </row>
    <row r="709" ht="18.95" customHeight="1" spans="1:16">
      <c r="A709" s="171" t="s">
        <v>135</v>
      </c>
      <c r="B709" s="465" t="s">
        <v>1260</v>
      </c>
      <c r="C709" s="172"/>
      <c r="D709" s="464" t="s">
        <v>1361</v>
      </c>
      <c r="E709" s="172"/>
      <c r="F709" s="49" t="s">
        <v>1362</v>
      </c>
      <c r="G709" s="174">
        <f ca="1">SUMIF($C708:$C1930,$D709,$G708:$G1929)</f>
        <v>14633</v>
      </c>
      <c r="H709" s="36">
        <f ca="1">SUMIF($C708:$C1929,$D709,$H708:$H1928)</f>
        <v>24862</v>
      </c>
      <c r="I709" s="36">
        <f>IFERROR(VLOOKUP(F709,'数据-省本级调整数'!$A:$B,2,0),0)</f>
        <v>9260</v>
      </c>
      <c r="J709" s="36">
        <f>VLOOKUP(F709,'数据-省本级决算数'!$A:$B,2,0)</f>
        <v>8856</v>
      </c>
      <c r="K709" s="175">
        <f ca="1" t="shared" ref="K709:K772" si="70">J709/G709</f>
        <v>0.61</v>
      </c>
      <c r="L709" s="175">
        <f ca="1" t="shared" ref="L709:L772" si="71">J709/H709</f>
        <v>0.36</v>
      </c>
      <c r="M709" s="175">
        <f t="shared" ref="M709:M772" si="72">IFERROR(J709/I709,0)</f>
        <v>0.96</v>
      </c>
      <c r="N709" s="129">
        <f ca="1" t="shared" si="68"/>
        <v>-0.395</v>
      </c>
      <c r="O709" s="176" t="str">
        <f ca="1" t="shared" si="69"/>
        <v>是</v>
      </c>
      <c r="P709" s="176" t="str">
        <f t="shared" ref="P709:P772" si="73">IF(C709&lt;&gt;"",IF(OR(LEFT(D709,3)="205",LEFT(D709,3)="206",LEFT(D709,3)="207",LEFT(D709,3)="208",LEFT(D709,3)="210",LEFT(D709,3)="213"),"是","否"),"是")</f>
        <v>是</v>
      </c>
    </row>
    <row r="710" ht="18.95" customHeight="1" spans="1:16">
      <c r="A710" s="171" t="s">
        <v>135</v>
      </c>
      <c r="B710" s="172" t="s">
        <v>135</v>
      </c>
      <c r="C710" s="172" t="s">
        <v>1361</v>
      </c>
      <c r="D710" s="464" t="s">
        <v>1363</v>
      </c>
      <c r="E710" s="172" t="s">
        <v>147</v>
      </c>
      <c r="F710" s="49" t="s">
        <v>141</v>
      </c>
      <c r="G710" s="36">
        <v>2116</v>
      </c>
      <c r="H710" s="36">
        <f>IFERROR(VLOOKUP(D710,'数据-省本级预算数'!D:H,4,0),"0")</f>
        <v>2428</v>
      </c>
      <c r="I710" s="36"/>
      <c r="J710" s="36">
        <f>VLOOKUP(F710,'数据-省本级决算数'!$A:$B,2,0)</f>
        <v>4776</v>
      </c>
      <c r="K710" s="175">
        <f t="shared" si="70"/>
        <v>2.26</v>
      </c>
      <c r="L710" s="175">
        <f t="shared" si="71"/>
        <v>1.97</v>
      </c>
      <c r="M710" s="175">
        <f t="shared" si="72"/>
        <v>0</v>
      </c>
      <c r="N710" s="132">
        <f t="shared" si="68"/>
        <v>1.257</v>
      </c>
      <c r="O710" s="176" t="str">
        <f t="shared" si="69"/>
        <v>是</v>
      </c>
      <c r="P710" s="176" t="str">
        <f t="shared" si="73"/>
        <v>是</v>
      </c>
    </row>
    <row r="711" ht="18.95" customHeight="1" spans="1:16">
      <c r="A711" s="171" t="s">
        <v>135</v>
      </c>
      <c r="B711" s="172"/>
      <c r="C711" s="172" t="s">
        <v>1361</v>
      </c>
      <c r="D711" s="464" t="s">
        <v>1364</v>
      </c>
      <c r="E711" s="172" t="s">
        <v>147</v>
      </c>
      <c r="F711" s="49" t="s">
        <v>143</v>
      </c>
      <c r="G711" s="36">
        <v>0</v>
      </c>
      <c r="H711" s="36">
        <f>IFERROR(VLOOKUP(D711,'数据-省本级预算数'!D:H,4,0),"0")</f>
        <v>0</v>
      </c>
      <c r="I711" s="36"/>
      <c r="J711" s="36">
        <f>VLOOKUP(F711,'数据-省本级决算数'!$A:$B,2,0)</f>
        <v>590</v>
      </c>
      <c r="K711" s="175"/>
      <c r="L711" s="175"/>
      <c r="M711" s="175">
        <f t="shared" si="72"/>
        <v>0</v>
      </c>
      <c r="N711" s="132" t="str">
        <f t="shared" si="68"/>
        <v/>
      </c>
      <c r="O711" s="176" t="str">
        <f t="shared" si="69"/>
        <v>是</v>
      </c>
      <c r="P711" s="176" t="str">
        <f t="shared" si="73"/>
        <v>是</v>
      </c>
    </row>
    <row r="712" ht="18.95" customHeight="1" spans="1:16">
      <c r="A712" s="171"/>
      <c r="B712" s="172" t="s">
        <v>135</v>
      </c>
      <c r="C712" s="172" t="s">
        <v>1361</v>
      </c>
      <c r="D712" s="464" t="s">
        <v>1365</v>
      </c>
      <c r="E712" s="172" t="s">
        <v>147</v>
      </c>
      <c r="F712" s="49" t="s">
        <v>145</v>
      </c>
      <c r="G712" s="36">
        <v>73</v>
      </c>
      <c r="H712" s="36">
        <f>IFERROR(VLOOKUP(D712,'数据-省本级预算数'!D:H,4,0),"0")</f>
        <v>61</v>
      </c>
      <c r="I712" s="36"/>
      <c r="J712" s="36">
        <f>VLOOKUP(F712,'数据-省本级决算数'!$A:$B,2,0)</f>
        <v>713</v>
      </c>
      <c r="K712" s="175">
        <f t="shared" si="70"/>
        <v>9.77</v>
      </c>
      <c r="L712" s="175">
        <f t="shared" si="71"/>
        <v>11.69</v>
      </c>
      <c r="M712" s="175">
        <f t="shared" si="72"/>
        <v>0</v>
      </c>
      <c r="N712" s="132">
        <f t="shared" si="68"/>
        <v>8.767</v>
      </c>
      <c r="O712" s="176" t="str">
        <f t="shared" si="69"/>
        <v>是</v>
      </c>
      <c r="P712" s="176" t="str">
        <f t="shared" si="73"/>
        <v>是</v>
      </c>
    </row>
    <row r="713" ht="18.95" customHeight="1" spans="1:16">
      <c r="A713" s="171" t="s">
        <v>135</v>
      </c>
      <c r="B713" s="172"/>
      <c r="C713" s="172" t="s">
        <v>1361</v>
      </c>
      <c r="D713" s="464" t="s">
        <v>1366</v>
      </c>
      <c r="E713" s="172" t="s">
        <v>147</v>
      </c>
      <c r="F713" s="51" t="s">
        <v>1367</v>
      </c>
      <c r="G713" s="36">
        <v>1298</v>
      </c>
      <c r="H713" s="36">
        <f>IFERROR(VLOOKUP(D713,'数据-省本级预算数'!D:H,4,0),"0")</f>
        <v>1621</v>
      </c>
      <c r="I713" s="36"/>
      <c r="J713" s="36">
        <f>VLOOKUP(F713,'数据-省本级决算数'!$A:$B,2,0)</f>
        <v>793</v>
      </c>
      <c r="K713" s="175">
        <f t="shared" si="70"/>
        <v>0.61</v>
      </c>
      <c r="L713" s="175">
        <f t="shared" si="71"/>
        <v>0.49</v>
      </c>
      <c r="M713" s="175">
        <f t="shared" si="72"/>
        <v>0</v>
      </c>
      <c r="N713" s="132">
        <f t="shared" si="68"/>
        <v>-0.389</v>
      </c>
      <c r="O713" s="176" t="str">
        <f t="shared" si="69"/>
        <v>是</v>
      </c>
      <c r="P713" s="176" t="str">
        <f t="shared" si="73"/>
        <v>是</v>
      </c>
    </row>
    <row r="714" ht="18.95" customHeight="1" spans="1:16">
      <c r="A714" s="171" t="s">
        <v>135</v>
      </c>
      <c r="B714" s="172" t="s">
        <v>135</v>
      </c>
      <c r="C714" s="172" t="s">
        <v>1361</v>
      </c>
      <c r="D714" s="464" t="s">
        <v>1368</v>
      </c>
      <c r="E714" s="172" t="s">
        <v>147</v>
      </c>
      <c r="F714" s="51" t="s">
        <v>1369</v>
      </c>
      <c r="G714" s="36">
        <v>82</v>
      </c>
      <c r="H714" s="36">
        <f>IFERROR(VLOOKUP(D714,'数据-省本级预算数'!D:H,4,0),"0")</f>
        <v>215</v>
      </c>
      <c r="I714" s="36"/>
      <c r="J714" s="36">
        <f>VLOOKUP(F714,'数据-省本级决算数'!$A:$B,2,0)</f>
        <v>49</v>
      </c>
      <c r="K714" s="175">
        <f t="shared" si="70"/>
        <v>0.6</v>
      </c>
      <c r="L714" s="175">
        <f t="shared" si="71"/>
        <v>0.23</v>
      </c>
      <c r="M714" s="175">
        <f t="shared" si="72"/>
        <v>0</v>
      </c>
      <c r="N714" s="132">
        <f t="shared" si="68"/>
        <v>-0.402</v>
      </c>
      <c r="O714" s="176" t="str">
        <f t="shared" si="69"/>
        <v>是</v>
      </c>
      <c r="P714" s="176" t="str">
        <f t="shared" si="73"/>
        <v>是</v>
      </c>
    </row>
    <row r="715" ht="18.95" customHeight="1" spans="1:16">
      <c r="A715" s="171" t="s">
        <v>135</v>
      </c>
      <c r="B715" s="172"/>
      <c r="C715" s="172" t="s">
        <v>1361</v>
      </c>
      <c r="D715" s="464" t="s">
        <v>1370</v>
      </c>
      <c r="E715" s="172" t="s">
        <v>147</v>
      </c>
      <c r="F715" s="37" t="s">
        <v>1371</v>
      </c>
      <c r="G715" s="36">
        <v>782</v>
      </c>
      <c r="H715" s="36">
        <f>IFERROR(VLOOKUP(D715,'数据-省本级预算数'!D:H,4,0),"0")</f>
        <v>996</v>
      </c>
      <c r="I715" s="36"/>
      <c r="J715" s="36">
        <f>VLOOKUP(F715,'数据-省本级决算数'!$A:$B,2,0)</f>
        <v>1160</v>
      </c>
      <c r="K715" s="175">
        <f t="shared" si="70"/>
        <v>1.48</v>
      </c>
      <c r="L715" s="175">
        <f t="shared" si="71"/>
        <v>1.16</v>
      </c>
      <c r="M715" s="175">
        <f t="shared" si="72"/>
        <v>0</v>
      </c>
      <c r="N715" s="132">
        <f t="shared" si="68"/>
        <v>0.483</v>
      </c>
      <c r="O715" s="176" t="str">
        <f t="shared" si="69"/>
        <v>是</v>
      </c>
      <c r="P715" s="176" t="str">
        <f t="shared" si="73"/>
        <v>是</v>
      </c>
    </row>
    <row r="716" ht="18.95" customHeight="1" spans="1:16">
      <c r="A716" s="171"/>
      <c r="B716" s="172"/>
      <c r="C716" s="172" t="s">
        <v>1361</v>
      </c>
      <c r="D716" s="464" t="s">
        <v>1372</v>
      </c>
      <c r="E716" s="172" t="s">
        <v>147</v>
      </c>
      <c r="F716" s="37" t="s">
        <v>1373</v>
      </c>
      <c r="G716" s="36">
        <v>6445</v>
      </c>
      <c r="H716" s="36">
        <f>IFERROR(VLOOKUP(D716,'数据-省本级预算数'!D:H,4,0),"0")</f>
        <v>17413</v>
      </c>
      <c r="I716" s="36"/>
      <c r="J716" s="36">
        <f>VLOOKUP(F716,'数据-省本级决算数'!$A:$B,2,0)</f>
        <v>2108</v>
      </c>
      <c r="K716" s="175">
        <f t="shared" si="70"/>
        <v>0.33</v>
      </c>
      <c r="L716" s="175">
        <f t="shared" si="71"/>
        <v>0.12</v>
      </c>
      <c r="M716" s="175">
        <f t="shared" si="72"/>
        <v>0</v>
      </c>
      <c r="N716" s="132">
        <f t="shared" si="68"/>
        <v>-0.673</v>
      </c>
      <c r="O716" s="176" t="str">
        <f t="shared" si="69"/>
        <v>是</v>
      </c>
      <c r="P716" s="176" t="str">
        <f t="shared" si="73"/>
        <v>是</v>
      </c>
    </row>
    <row r="717" ht="18.95" customHeight="1" spans="1:16">
      <c r="A717" s="171"/>
      <c r="B717" s="172"/>
      <c r="C717" s="172" t="s">
        <v>1361</v>
      </c>
      <c r="D717" s="464" t="s">
        <v>1374</v>
      </c>
      <c r="E717" s="172" t="s">
        <v>147</v>
      </c>
      <c r="F717" s="51" t="s">
        <v>160</v>
      </c>
      <c r="G717" s="36">
        <v>1216</v>
      </c>
      <c r="H717" s="36">
        <f>IFERROR(VLOOKUP(D717,'数据-省本级预算数'!D:H,4,0),"0")</f>
        <v>1217</v>
      </c>
      <c r="I717" s="36"/>
      <c r="J717" s="36">
        <f>VLOOKUP(F717,'数据-省本级决算数'!$A:$B,2,0)</f>
        <v>103</v>
      </c>
      <c r="K717" s="175">
        <f t="shared" si="70"/>
        <v>0.08</v>
      </c>
      <c r="L717" s="175">
        <f t="shared" si="71"/>
        <v>0.08</v>
      </c>
      <c r="M717" s="175">
        <f t="shared" si="72"/>
        <v>0</v>
      </c>
      <c r="N717" s="132">
        <f t="shared" si="68"/>
        <v>-0.915</v>
      </c>
      <c r="O717" s="176" t="str">
        <f t="shared" si="69"/>
        <v>是</v>
      </c>
      <c r="P717" s="176" t="str">
        <f t="shared" si="73"/>
        <v>是</v>
      </c>
    </row>
    <row r="718" ht="18.95" customHeight="1" spans="1:16">
      <c r="A718" s="171"/>
      <c r="B718" s="172"/>
      <c r="C718" s="172" t="s">
        <v>1361</v>
      </c>
      <c r="D718" s="464" t="s">
        <v>1375</v>
      </c>
      <c r="E718" s="172" t="s">
        <v>147</v>
      </c>
      <c r="F718" s="49" t="s">
        <v>1376</v>
      </c>
      <c r="G718" s="36">
        <v>2621</v>
      </c>
      <c r="H718" s="36">
        <f>IFERROR(VLOOKUP(D718,'数据-省本级预算数'!D:H,4,0),"0")</f>
        <v>911</v>
      </c>
      <c r="I718" s="36"/>
      <c r="J718" s="36">
        <f>VLOOKUP(F718,'数据-省本级决算数'!$A:$B,2,0)</f>
        <v>678</v>
      </c>
      <c r="K718" s="175">
        <f t="shared" si="70"/>
        <v>0.26</v>
      </c>
      <c r="L718" s="175">
        <f t="shared" si="71"/>
        <v>0.74</v>
      </c>
      <c r="M718" s="175">
        <f t="shared" si="72"/>
        <v>0</v>
      </c>
      <c r="N718" s="132">
        <f t="shared" si="68"/>
        <v>-0.741</v>
      </c>
      <c r="O718" s="176" t="str">
        <f t="shared" si="69"/>
        <v>是</v>
      </c>
      <c r="P718" s="176" t="str">
        <f t="shared" si="73"/>
        <v>是</v>
      </c>
    </row>
    <row r="719" ht="18.95" customHeight="1" spans="1:16">
      <c r="A719" s="171"/>
      <c r="B719" s="465" t="s">
        <v>1260</v>
      </c>
      <c r="C719" s="172"/>
      <c r="D719" s="37">
        <v>21099</v>
      </c>
      <c r="E719" s="172"/>
      <c r="F719" s="49" t="s">
        <v>1377</v>
      </c>
      <c r="G719" s="174">
        <f ca="1">SUMIF($C718:$C1940,$D719,$G718:$G1939)</f>
        <v>8055</v>
      </c>
      <c r="H719" s="36">
        <f ca="1">SUMIF($C718:$C1939,$D719,$H718:$H1938)</f>
        <v>9046</v>
      </c>
      <c r="I719" s="36">
        <f>IFERROR(VLOOKUP(F719,'数据-省本级调整数'!$A:$B,2,0),0)</f>
        <v>8863</v>
      </c>
      <c r="J719" s="36">
        <f>IFERROR(VLOOKUP(F719,'数据-省本级决算数'!$A:$B,2,0),0)</f>
        <v>0</v>
      </c>
      <c r="K719" s="175">
        <f ca="1" t="shared" si="70"/>
        <v>0</v>
      </c>
      <c r="L719" s="175">
        <f ca="1" t="shared" si="71"/>
        <v>0</v>
      </c>
      <c r="M719" s="175">
        <f t="shared" si="72"/>
        <v>0</v>
      </c>
      <c r="N719" s="129">
        <f ca="1" t="shared" si="68"/>
        <v>-1</v>
      </c>
      <c r="O719" s="176" t="str">
        <f ca="1" t="shared" si="69"/>
        <v>是</v>
      </c>
      <c r="P719" s="176" t="str">
        <f t="shared" si="73"/>
        <v>是</v>
      </c>
    </row>
    <row r="720" ht="18.95" customHeight="1" spans="1:16">
      <c r="A720" s="171"/>
      <c r="B720" s="172"/>
      <c r="C720" s="37">
        <v>21099</v>
      </c>
      <c r="D720" s="37">
        <v>2109901</v>
      </c>
      <c r="E720" s="172" t="s">
        <v>147</v>
      </c>
      <c r="F720" s="49" t="s">
        <v>1378</v>
      </c>
      <c r="G720" s="36">
        <v>8055</v>
      </c>
      <c r="H720" s="36">
        <f>IFERROR(VLOOKUP(D720,'数据-省本级预算数'!D:H,4,0),"0")</f>
        <v>9046</v>
      </c>
      <c r="I720" s="36"/>
      <c r="J720" s="36">
        <f>VLOOKUP(F720,'数据-省本级决算数'!$A:$B,2,0)</f>
        <v>8863</v>
      </c>
      <c r="K720" s="175">
        <f t="shared" si="70"/>
        <v>1.1</v>
      </c>
      <c r="L720" s="175">
        <f t="shared" si="71"/>
        <v>0.98</v>
      </c>
      <c r="M720" s="175">
        <f t="shared" si="72"/>
        <v>0</v>
      </c>
      <c r="N720" s="132">
        <f t="shared" si="68"/>
        <v>0.1</v>
      </c>
      <c r="O720" s="176" t="str">
        <f t="shared" si="69"/>
        <v>是</v>
      </c>
      <c r="P720" s="176" t="str">
        <f t="shared" si="73"/>
        <v>是</v>
      </c>
    </row>
    <row r="721" ht="18.95" customHeight="1" spans="1:16">
      <c r="A721" s="171" t="s">
        <v>134</v>
      </c>
      <c r="B721" s="172" t="s">
        <v>135</v>
      </c>
      <c r="C721" s="172"/>
      <c r="D721" s="173" t="s">
        <v>1379</v>
      </c>
      <c r="E721" s="172"/>
      <c r="F721" s="50" t="s">
        <v>1380</v>
      </c>
      <c r="G721" s="174">
        <f ca="1">SUMIF($B722:$B$1300,$D721,$G722:$G$1300)</f>
        <v>51557</v>
      </c>
      <c r="H721" s="174">
        <f ca="1">SUMIF($B722:$B$1300,$D721,$H722:$H$1300)</f>
        <v>171480</v>
      </c>
      <c r="I721" s="174">
        <f>SUMIF($B722:$B$1300,$D721,$I722:$I$1300)</f>
        <v>41981</v>
      </c>
      <c r="J721" s="36">
        <f>VLOOKUP(F721,'数据-省本级决算数'!$A:$B,2,0)</f>
        <v>30012</v>
      </c>
      <c r="K721" s="175">
        <f ca="1" t="shared" si="70"/>
        <v>0.58</v>
      </c>
      <c r="L721" s="175">
        <f ca="1" t="shared" si="71"/>
        <v>0.18</v>
      </c>
      <c r="M721" s="175">
        <f t="shared" si="72"/>
        <v>0.71</v>
      </c>
      <c r="N721" s="129">
        <f ca="1" t="shared" si="68"/>
        <v>-0.418</v>
      </c>
      <c r="O721" s="176" t="str">
        <f ca="1" t="shared" si="69"/>
        <v>是</v>
      </c>
      <c r="P721" s="176" t="str">
        <f t="shared" si="73"/>
        <v>是</v>
      </c>
    </row>
    <row r="722" ht="18.95" customHeight="1" spans="1:16">
      <c r="A722" s="171" t="s">
        <v>135</v>
      </c>
      <c r="B722" s="465" t="s">
        <v>1379</v>
      </c>
      <c r="C722" s="172"/>
      <c r="D722" s="173" t="s">
        <v>1381</v>
      </c>
      <c r="E722" s="172"/>
      <c r="F722" s="49" t="s">
        <v>1382</v>
      </c>
      <c r="G722" s="36">
        <f ca="1">SUMIF($C721:$C1943,$D722,$G721:$G1942)</f>
        <v>8088</v>
      </c>
      <c r="H722" s="36">
        <f ca="1">SUMIF($C721:$C1942,$D722,$H721:$H1941)</f>
        <v>14451</v>
      </c>
      <c r="I722" s="36">
        <f>IFERROR(VLOOKUP(F722,'数据-省本级调整数'!$A:$B,2,0),0)</f>
        <v>11593</v>
      </c>
      <c r="J722" s="36">
        <f>VLOOKUP(F722,'数据-省本级决算数'!$A:$B,2,0)</f>
        <v>7317</v>
      </c>
      <c r="K722" s="175">
        <f ca="1" t="shared" si="70"/>
        <v>0.9</v>
      </c>
      <c r="L722" s="175">
        <f ca="1" t="shared" si="71"/>
        <v>0.51</v>
      </c>
      <c r="M722" s="175">
        <f t="shared" si="72"/>
        <v>0.63</v>
      </c>
      <c r="N722" s="132">
        <f ca="1" t="shared" si="68"/>
        <v>-0.095</v>
      </c>
      <c r="O722" s="176" t="str">
        <f ca="1" t="shared" si="69"/>
        <v>是</v>
      </c>
      <c r="P722" s="176" t="str">
        <f t="shared" si="73"/>
        <v>是</v>
      </c>
    </row>
    <row r="723" ht="18.95" customHeight="1" spans="1:16">
      <c r="A723" s="171" t="s">
        <v>135</v>
      </c>
      <c r="B723" s="172" t="s">
        <v>135</v>
      </c>
      <c r="C723" s="172" t="s">
        <v>1381</v>
      </c>
      <c r="D723" s="173" t="s">
        <v>1383</v>
      </c>
      <c r="E723" s="172" t="s">
        <v>147</v>
      </c>
      <c r="F723" s="49" t="s">
        <v>141</v>
      </c>
      <c r="G723" s="36">
        <v>1498</v>
      </c>
      <c r="H723" s="36">
        <f>IFERROR(VLOOKUP(D723,'数据-省本级预算数'!D:H,4,0),"0")</f>
        <v>1603</v>
      </c>
      <c r="I723" s="36"/>
      <c r="J723" s="36">
        <f>VLOOKUP(F723,'数据-省本级决算数'!$A:$B,2,0)</f>
        <v>4776</v>
      </c>
      <c r="K723" s="175">
        <f t="shared" si="70"/>
        <v>3.19</v>
      </c>
      <c r="L723" s="175">
        <f t="shared" si="71"/>
        <v>2.98</v>
      </c>
      <c r="M723" s="175">
        <f t="shared" si="72"/>
        <v>0</v>
      </c>
      <c r="N723" s="132">
        <f t="shared" si="68"/>
        <v>2.188</v>
      </c>
      <c r="O723" s="176" t="str">
        <f t="shared" si="69"/>
        <v>是</v>
      </c>
      <c r="P723" s="176" t="str">
        <f t="shared" si="73"/>
        <v>否</v>
      </c>
    </row>
    <row r="724" ht="18.95" customHeight="1" spans="1:16">
      <c r="A724" s="171" t="s">
        <v>135</v>
      </c>
      <c r="B724" s="172" t="s">
        <v>135</v>
      </c>
      <c r="C724" s="172" t="s">
        <v>1381</v>
      </c>
      <c r="D724" s="173" t="s">
        <v>1384</v>
      </c>
      <c r="E724" s="172" t="s">
        <v>147</v>
      </c>
      <c r="F724" s="49" t="s">
        <v>143</v>
      </c>
      <c r="G724" s="36">
        <v>50</v>
      </c>
      <c r="H724" s="36">
        <f>IFERROR(VLOOKUP(D724,'数据-省本级预算数'!D:H,4,0),"0")</f>
        <v>0</v>
      </c>
      <c r="I724" s="36"/>
      <c r="J724" s="36">
        <f>VLOOKUP(F724,'数据-省本级决算数'!$A:$B,2,0)</f>
        <v>590</v>
      </c>
      <c r="K724" s="175">
        <f t="shared" si="70"/>
        <v>11.8</v>
      </c>
      <c r="L724" s="175"/>
      <c r="M724" s="175">
        <f t="shared" si="72"/>
        <v>0</v>
      </c>
      <c r="N724" s="132">
        <f t="shared" si="68"/>
        <v>10.8</v>
      </c>
      <c r="O724" s="176" t="str">
        <f t="shared" si="69"/>
        <v>是</v>
      </c>
      <c r="P724" s="176" t="str">
        <f t="shared" si="73"/>
        <v>否</v>
      </c>
    </row>
    <row r="725" ht="18.95" customHeight="1" spans="1:16">
      <c r="A725" s="171" t="s">
        <v>135</v>
      </c>
      <c r="B725" s="172" t="s">
        <v>135</v>
      </c>
      <c r="C725" s="172" t="s">
        <v>1381</v>
      </c>
      <c r="D725" s="173" t="s">
        <v>1385</v>
      </c>
      <c r="E725" s="172" t="s">
        <v>147</v>
      </c>
      <c r="F725" s="49" t="s">
        <v>145</v>
      </c>
      <c r="G725" s="36">
        <v>68</v>
      </c>
      <c r="H725" s="36">
        <f>IFERROR(VLOOKUP(D725,'数据-省本级预算数'!D:H,4,0),"0")</f>
        <v>89</v>
      </c>
      <c r="I725" s="36"/>
      <c r="J725" s="36">
        <f>VLOOKUP(F725,'数据-省本级决算数'!$A:$B,2,0)</f>
        <v>713</v>
      </c>
      <c r="K725" s="175">
        <f t="shared" si="70"/>
        <v>10.49</v>
      </c>
      <c r="L725" s="175">
        <f t="shared" si="71"/>
        <v>8.01</v>
      </c>
      <c r="M725" s="175">
        <f t="shared" si="72"/>
        <v>0</v>
      </c>
      <c r="N725" s="132">
        <f t="shared" si="68"/>
        <v>9.485</v>
      </c>
      <c r="O725" s="176" t="str">
        <f t="shared" si="69"/>
        <v>是</v>
      </c>
      <c r="P725" s="176" t="str">
        <f t="shared" si="73"/>
        <v>否</v>
      </c>
    </row>
    <row r="726" ht="18.95" customHeight="1" spans="1:16">
      <c r="A726" s="171" t="s">
        <v>135</v>
      </c>
      <c r="B726" s="172" t="s">
        <v>135</v>
      </c>
      <c r="C726" s="172" t="s">
        <v>1381</v>
      </c>
      <c r="D726" s="173" t="s">
        <v>1386</v>
      </c>
      <c r="E726" s="172" t="s">
        <v>147</v>
      </c>
      <c r="F726" s="49" t="s">
        <v>1387</v>
      </c>
      <c r="G726" s="36">
        <v>108</v>
      </c>
      <c r="H726" s="36">
        <f>IFERROR(VLOOKUP(D726,'数据-省本级预算数'!D:H,4,0),"0")</f>
        <v>109</v>
      </c>
      <c r="I726" s="36"/>
      <c r="J726" s="36">
        <f>VLOOKUP(F726,'数据-省本级决算数'!$A:$B,2,0)</f>
        <v>476</v>
      </c>
      <c r="K726" s="175">
        <f t="shared" si="70"/>
        <v>4.41</v>
      </c>
      <c r="L726" s="175">
        <f t="shared" si="71"/>
        <v>4.37</v>
      </c>
      <c r="M726" s="175">
        <f t="shared" si="72"/>
        <v>0</v>
      </c>
      <c r="N726" s="132">
        <f t="shared" si="68"/>
        <v>3.407</v>
      </c>
      <c r="O726" s="176" t="str">
        <f t="shared" si="69"/>
        <v>是</v>
      </c>
      <c r="P726" s="176" t="str">
        <f t="shared" si="73"/>
        <v>否</v>
      </c>
    </row>
    <row r="727" ht="18.95" customHeight="1" spans="1:16">
      <c r="A727" s="171" t="s">
        <v>135</v>
      </c>
      <c r="B727" s="172"/>
      <c r="C727" s="172" t="s">
        <v>1381</v>
      </c>
      <c r="D727" s="173" t="s">
        <v>1388</v>
      </c>
      <c r="E727" s="172" t="s">
        <v>147</v>
      </c>
      <c r="F727" s="49" t="s">
        <v>1389</v>
      </c>
      <c r="G727" s="36">
        <v>0</v>
      </c>
      <c r="H727" s="36">
        <f>IFERROR(VLOOKUP(D727,'数据-省本级预算数'!D:H,4,0),"0")</f>
        <v>0</v>
      </c>
      <c r="I727" s="36"/>
      <c r="J727" s="36">
        <f>VLOOKUP(F727,'数据-省本级决算数'!$A:$B,2,0)</f>
        <v>0</v>
      </c>
      <c r="K727" s="175"/>
      <c r="L727" s="175"/>
      <c r="M727" s="175">
        <f t="shared" si="72"/>
        <v>0</v>
      </c>
      <c r="N727" s="132" t="str">
        <f t="shared" si="68"/>
        <v/>
      </c>
      <c r="O727" s="176" t="str">
        <f t="shared" si="69"/>
        <v>否</v>
      </c>
      <c r="P727" s="176" t="str">
        <f t="shared" si="73"/>
        <v>否</v>
      </c>
    </row>
    <row r="728" ht="18.95" customHeight="1" spans="1:16">
      <c r="A728" s="171" t="s">
        <v>135</v>
      </c>
      <c r="B728" s="172" t="s">
        <v>135</v>
      </c>
      <c r="C728" s="172" t="s">
        <v>1381</v>
      </c>
      <c r="D728" s="173" t="s">
        <v>1390</v>
      </c>
      <c r="E728" s="172" t="s">
        <v>147</v>
      </c>
      <c r="F728" s="49" t="s">
        <v>1391</v>
      </c>
      <c r="G728" s="36">
        <v>54</v>
      </c>
      <c r="H728" s="36">
        <f>IFERROR(VLOOKUP(D728,'数据-省本级预算数'!D:H,4,0),"0")</f>
        <v>54</v>
      </c>
      <c r="I728" s="36"/>
      <c r="J728" s="36">
        <f>VLOOKUP(F728,'数据-省本级决算数'!$A:$B,2,0)</f>
        <v>248</v>
      </c>
      <c r="K728" s="175">
        <f t="shared" si="70"/>
        <v>4.59</v>
      </c>
      <c r="L728" s="175">
        <f t="shared" si="71"/>
        <v>4.59</v>
      </c>
      <c r="M728" s="175">
        <f t="shared" si="72"/>
        <v>0</v>
      </c>
      <c r="N728" s="132">
        <f t="shared" si="68"/>
        <v>3.593</v>
      </c>
      <c r="O728" s="176" t="str">
        <f t="shared" si="69"/>
        <v>是</v>
      </c>
      <c r="P728" s="176" t="str">
        <f t="shared" si="73"/>
        <v>否</v>
      </c>
    </row>
    <row r="729" ht="18.95" customHeight="1" spans="1:16">
      <c r="A729" s="171" t="s">
        <v>135</v>
      </c>
      <c r="B729" s="172" t="s">
        <v>135</v>
      </c>
      <c r="C729" s="172" t="s">
        <v>1381</v>
      </c>
      <c r="D729" s="173" t="s">
        <v>1392</v>
      </c>
      <c r="E729" s="172" t="s">
        <v>147</v>
      </c>
      <c r="F729" s="49" t="s">
        <v>1393</v>
      </c>
      <c r="G729" s="36">
        <v>0</v>
      </c>
      <c r="H729" s="36">
        <f>IFERROR(VLOOKUP(D729,'数据-省本级预算数'!D:H,4,0),"0")</f>
        <v>0</v>
      </c>
      <c r="I729" s="36"/>
      <c r="J729" s="36">
        <f>VLOOKUP(F729,'数据-省本级决算数'!$A:$B,2,0)</f>
        <v>0</v>
      </c>
      <c r="K729" s="175"/>
      <c r="L729" s="175"/>
      <c r="M729" s="175">
        <f t="shared" si="72"/>
        <v>0</v>
      </c>
      <c r="N729" s="132" t="str">
        <f t="shared" si="68"/>
        <v/>
      </c>
      <c r="O729" s="176" t="str">
        <f t="shared" si="69"/>
        <v>否</v>
      </c>
      <c r="P729" s="176" t="str">
        <f t="shared" si="73"/>
        <v>否</v>
      </c>
    </row>
    <row r="730" ht="18.95" customHeight="1" spans="1:16">
      <c r="A730" s="171" t="s">
        <v>135</v>
      </c>
      <c r="B730" s="172" t="s">
        <v>135</v>
      </c>
      <c r="C730" s="172" t="s">
        <v>1381</v>
      </c>
      <c r="D730" s="173" t="s">
        <v>1394</v>
      </c>
      <c r="E730" s="172" t="s">
        <v>147</v>
      </c>
      <c r="F730" s="49" t="s">
        <v>1395</v>
      </c>
      <c r="G730" s="36">
        <v>6310</v>
      </c>
      <c r="H730" s="36">
        <f>IFERROR(VLOOKUP(D730,'数据-省本级预算数'!D:H,4,0),"0")</f>
        <v>12596</v>
      </c>
      <c r="I730" s="36"/>
      <c r="J730" s="36">
        <f>VLOOKUP(F730,'数据-省本级决算数'!$A:$B,2,0)</f>
        <v>4648</v>
      </c>
      <c r="K730" s="175">
        <f t="shared" si="70"/>
        <v>0.74</v>
      </c>
      <c r="L730" s="175">
        <f t="shared" si="71"/>
        <v>0.37</v>
      </c>
      <c r="M730" s="175">
        <f t="shared" si="72"/>
        <v>0</v>
      </c>
      <c r="N730" s="132">
        <f t="shared" si="68"/>
        <v>-0.263</v>
      </c>
      <c r="O730" s="176" t="str">
        <f t="shared" si="69"/>
        <v>是</v>
      </c>
      <c r="P730" s="176" t="str">
        <f t="shared" si="73"/>
        <v>否</v>
      </c>
    </row>
    <row r="731" ht="18.95" customHeight="1" spans="1:16">
      <c r="A731" s="171" t="s">
        <v>135</v>
      </c>
      <c r="B731" s="172" t="s">
        <v>1379</v>
      </c>
      <c r="C731" s="172" t="s">
        <v>135</v>
      </c>
      <c r="D731" s="173" t="s">
        <v>1396</v>
      </c>
      <c r="E731" s="172"/>
      <c r="F731" s="49" t="s">
        <v>1397</v>
      </c>
      <c r="G731" s="36">
        <f ca="1">SUMIF($C730:$C1952,$D731,$G730:$G1951)</f>
        <v>414</v>
      </c>
      <c r="H731" s="36">
        <f ca="1">SUMIF($C730:$C1951,$D731,$H730:$H1950)</f>
        <v>122</v>
      </c>
      <c r="I731" s="36">
        <f>IFERROR(VLOOKUP(F731,'数据-省本级调整数'!$A:$B,2,0),0)</f>
        <v>1397</v>
      </c>
      <c r="J731" s="36">
        <f>VLOOKUP(F731,'数据-省本级决算数'!$A:$B,2,0)</f>
        <v>1307</v>
      </c>
      <c r="K731" s="175">
        <f ca="1" t="shared" si="70"/>
        <v>3.16</v>
      </c>
      <c r="L731" s="175">
        <f ca="1" t="shared" si="71"/>
        <v>10.71</v>
      </c>
      <c r="M731" s="175">
        <f t="shared" si="72"/>
        <v>0.94</v>
      </c>
      <c r="N731" s="132">
        <f ca="1" t="shared" si="68"/>
        <v>2.157</v>
      </c>
      <c r="O731" s="176" t="str">
        <f ca="1" t="shared" si="69"/>
        <v>是</v>
      </c>
      <c r="P731" s="176" t="str">
        <f t="shared" si="73"/>
        <v>是</v>
      </c>
    </row>
    <row r="732" ht="18.95" customHeight="1" spans="1:16">
      <c r="A732" s="171" t="s">
        <v>135</v>
      </c>
      <c r="B732" s="172" t="s">
        <v>135</v>
      </c>
      <c r="C732" s="465" t="s">
        <v>1396</v>
      </c>
      <c r="D732" s="173" t="s">
        <v>1398</v>
      </c>
      <c r="E732" s="172" t="s">
        <v>147</v>
      </c>
      <c r="F732" s="37" t="s">
        <v>1399</v>
      </c>
      <c r="G732" s="36">
        <v>0</v>
      </c>
      <c r="H732" s="36">
        <f>IFERROR(VLOOKUP(D732,'数据-省本级预算数'!D:H,4,0),"0")</f>
        <v>0</v>
      </c>
      <c r="I732" s="36"/>
      <c r="J732" s="36">
        <f>VLOOKUP(F732,'数据-省本级决算数'!$A:$B,2,0)</f>
        <v>0</v>
      </c>
      <c r="K732" s="175"/>
      <c r="L732" s="175"/>
      <c r="M732" s="175">
        <f t="shared" si="72"/>
        <v>0</v>
      </c>
      <c r="N732" s="132" t="str">
        <f t="shared" si="68"/>
        <v/>
      </c>
      <c r="O732" s="176" t="str">
        <f t="shared" si="69"/>
        <v>否</v>
      </c>
      <c r="P732" s="176" t="str">
        <f t="shared" si="73"/>
        <v>否</v>
      </c>
    </row>
    <row r="733" ht="18.95" customHeight="1" spans="1:16">
      <c r="A733" s="171" t="s">
        <v>135</v>
      </c>
      <c r="B733" s="172" t="s">
        <v>135</v>
      </c>
      <c r="C733" s="465" t="s">
        <v>1396</v>
      </c>
      <c r="D733" s="173" t="s">
        <v>1400</v>
      </c>
      <c r="E733" s="172" t="s">
        <v>147</v>
      </c>
      <c r="F733" s="49" t="s">
        <v>1401</v>
      </c>
      <c r="G733" s="36">
        <v>414</v>
      </c>
      <c r="H733" s="36">
        <f>IFERROR(VLOOKUP(D733,'数据-省本级预算数'!D:H,4,0),"0")</f>
        <v>122</v>
      </c>
      <c r="I733" s="36"/>
      <c r="J733" s="36">
        <f>VLOOKUP(F733,'数据-省本级决算数'!$A:$B,2,0)</f>
        <v>429</v>
      </c>
      <c r="K733" s="175">
        <f t="shared" si="70"/>
        <v>1.04</v>
      </c>
      <c r="L733" s="175">
        <f t="shared" si="71"/>
        <v>3.52</v>
      </c>
      <c r="M733" s="175">
        <f t="shared" si="72"/>
        <v>0</v>
      </c>
      <c r="N733" s="132">
        <f t="shared" si="68"/>
        <v>0.036</v>
      </c>
      <c r="O733" s="176" t="str">
        <f t="shared" si="69"/>
        <v>是</v>
      </c>
      <c r="P733" s="176" t="str">
        <f t="shared" si="73"/>
        <v>否</v>
      </c>
    </row>
    <row r="734" ht="18.95" customHeight="1" spans="1:16">
      <c r="A734" s="171" t="s">
        <v>135</v>
      </c>
      <c r="B734" s="172" t="s">
        <v>135</v>
      </c>
      <c r="C734" s="465" t="s">
        <v>1396</v>
      </c>
      <c r="D734" s="173" t="s">
        <v>1402</v>
      </c>
      <c r="E734" s="172" t="s">
        <v>147</v>
      </c>
      <c r="F734" s="49" t="s">
        <v>1403</v>
      </c>
      <c r="G734" s="36">
        <v>0</v>
      </c>
      <c r="H734" s="36">
        <f>IFERROR(VLOOKUP(D734,'数据-省本级预算数'!D:H,4,0),"0")</f>
        <v>0</v>
      </c>
      <c r="I734" s="36"/>
      <c r="J734" s="36">
        <f>VLOOKUP(F734,'数据-省本级决算数'!$A:$B,2,0)</f>
        <v>878</v>
      </c>
      <c r="K734" s="175"/>
      <c r="L734" s="175"/>
      <c r="M734" s="175">
        <f t="shared" si="72"/>
        <v>0</v>
      </c>
      <c r="N734" s="132" t="str">
        <f t="shared" si="68"/>
        <v/>
      </c>
      <c r="O734" s="176" t="str">
        <f t="shared" si="69"/>
        <v>是</v>
      </c>
      <c r="P734" s="176" t="str">
        <f t="shared" si="73"/>
        <v>否</v>
      </c>
    </row>
    <row r="735" ht="18.95" customHeight="1" spans="1:16">
      <c r="A735" s="171" t="s">
        <v>135</v>
      </c>
      <c r="B735" s="465" t="s">
        <v>1379</v>
      </c>
      <c r="C735" s="172"/>
      <c r="D735" s="173" t="s">
        <v>1404</v>
      </c>
      <c r="E735" s="172"/>
      <c r="F735" s="49" t="s">
        <v>1405</v>
      </c>
      <c r="G735" s="36">
        <f ca="1">SUMIF($C734:$C1956,$D735,$G734:$G1955)</f>
        <v>4771</v>
      </c>
      <c r="H735" s="36">
        <f ca="1">SUMIF($C734:$C1955,$D735,$H734:$H1954)</f>
        <v>94352</v>
      </c>
      <c r="I735" s="36">
        <f>IFERROR(VLOOKUP(F735,'数据-省本级调整数'!$A:$B,2,0),0)</f>
        <v>1582</v>
      </c>
      <c r="J735" s="36">
        <f>VLOOKUP(F735,'数据-省本级决算数'!$A:$B,2,0)</f>
        <v>541</v>
      </c>
      <c r="K735" s="175">
        <f ca="1" t="shared" si="70"/>
        <v>0.11</v>
      </c>
      <c r="L735" s="175">
        <f ca="1" t="shared" si="71"/>
        <v>0.01</v>
      </c>
      <c r="M735" s="175">
        <f t="shared" si="72"/>
        <v>0.34</v>
      </c>
      <c r="N735" s="132">
        <f ca="1" t="shared" si="68"/>
        <v>-0.887</v>
      </c>
      <c r="O735" s="176" t="str">
        <f ca="1" t="shared" si="69"/>
        <v>是</v>
      </c>
      <c r="P735" s="176" t="str">
        <f t="shared" si="73"/>
        <v>是</v>
      </c>
    </row>
    <row r="736" ht="18.95" customHeight="1" spans="1:16">
      <c r="A736" s="171" t="s">
        <v>135</v>
      </c>
      <c r="B736" s="172" t="s">
        <v>135</v>
      </c>
      <c r="C736" s="465" t="s">
        <v>1404</v>
      </c>
      <c r="D736" s="173" t="s">
        <v>1406</v>
      </c>
      <c r="E736" s="172" t="s">
        <v>147</v>
      </c>
      <c r="F736" s="49" t="s">
        <v>1407</v>
      </c>
      <c r="G736" s="36">
        <v>0</v>
      </c>
      <c r="H736" s="36">
        <f>IFERROR(VLOOKUP(D736,'数据-省本级预算数'!D:H,4,0),"0")</f>
        <v>0</v>
      </c>
      <c r="I736" s="36"/>
      <c r="J736" s="36">
        <f>VLOOKUP(F736,'数据-省本级决算数'!$A:$B,2,0)</f>
        <v>0</v>
      </c>
      <c r="K736" s="175"/>
      <c r="L736" s="175"/>
      <c r="M736" s="175">
        <f t="shared" si="72"/>
        <v>0</v>
      </c>
      <c r="N736" s="132" t="str">
        <f t="shared" si="68"/>
        <v/>
      </c>
      <c r="O736" s="176" t="str">
        <f t="shared" si="69"/>
        <v>否</v>
      </c>
      <c r="P736" s="176" t="str">
        <f t="shared" si="73"/>
        <v>否</v>
      </c>
    </row>
    <row r="737" ht="18.95" customHeight="1" spans="1:16">
      <c r="A737" s="171" t="s">
        <v>135</v>
      </c>
      <c r="B737" s="172" t="s">
        <v>135</v>
      </c>
      <c r="C737" s="465" t="s">
        <v>1404</v>
      </c>
      <c r="D737" s="173" t="s">
        <v>1408</v>
      </c>
      <c r="E737" s="172" t="s">
        <v>147</v>
      </c>
      <c r="F737" s="49" t="s">
        <v>1409</v>
      </c>
      <c r="G737" s="36">
        <v>257</v>
      </c>
      <c r="H737" s="36">
        <f>IFERROR(VLOOKUP(D737,'数据-省本级预算数'!D:H,4,0),"0")</f>
        <v>79100</v>
      </c>
      <c r="I737" s="36"/>
      <c r="J737" s="36">
        <f>VLOOKUP(F737,'数据-省本级决算数'!$A:$B,2,0)</f>
        <v>-1009</v>
      </c>
      <c r="K737" s="175">
        <f t="shared" si="70"/>
        <v>-3.93</v>
      </c>
      <c r="L737" s="175">
        <f t="shared" si="71"/>
        <v>-0.01</v>
      </c>
      <c r="M737" s="175">
        <f t="shared" si="72"/>
        <v>0</v>
      </c>
      <c r="N737" s="132">
        <f t="shared" si="68"/>
        <v>-4.926</v>
      </c>
      <c r="O737" s="176" t="str">
        <f t="shared" si="69"/>
        <v>是</v>
      </c>
      <c r="P737" s="176" t="str">
        <f t="shared" si="73"/>
        <v>否</v>
      </c>
    </row>
    <row r="738" ht="18.95" customHeight="1" spans="1:16">
      <c r="A738" s="171" t="s">
        <v>135</v>
      </c>
      <c r="B738" s="172" t="s">
        <v>135</v>
      </c>
      <c r="C738" s="465" t="s">
        <v>1404</v>
      </c>
      <c r="D738" s="173" t="s">
        <v>1410</v>
      </c>
      <c r="E738" s="172" t="s">
        <v>147</v>
      </c>
      <c r="F738" s="49" t="s">
        <v>1411</v>
      </c>
      <c r="G738" s="36">
        <v>0</v>
      </c>
      <c r="H738" s="36">
        <f>IFERROR(VLOOKUP(D738,'数据-省本级预算数'!D:H,4,0),"0")</f>
        <v>0</v>
      </c>
      <c r="I738" s="36"/>
      <c r="J738" s="36">
        <f>VLOOKUP(F738,'数据-省本级决算数'!$A:$B,2,0)</f>
        <v>0</v>
      </c>
      <c r="K738" s="175"/>
      <c r="L738" s="175"/>
      <c r="M738" s="175">
        <f t="shared" si="72"/>
        <v>0</v>
      </c>
      <c r="N738" s="132" t="str">
        <f t="shared" si="68"/>
        <v/>
      </c>
      <c r="O738" s="176" t="str">
        <f t="shared" si="69"/>
        <v>否</v>
      </c>
      <c r="P738" s="176" t="str">
        <f t="shared" si="73"/>
        <v>否</v>
      </c>
    </row>
    <row r="739" ht="18.95" customHeight="1" spans="1:16">
      <c r="A739" s="171" t="s">
        <v>135</v>
      </c>
      <c r="B739" s="172" t="s">
        <v>135</v>
      </c>
      <c r="C739" s="465" t="s">
        <v>1404</v>
      </c>
      <c r="D739" s="173" t="s">
        <v>1412</v>
      </c>
      <c r="E739" s="172" t="s">
        <v>147</v>
      </c>
      <c r="F739" s="49" t="s">
        <v>1413</v>
      </c>
      <c r="G739" s="36">
        <v>76</v>
      </c>
      <c r="H739" s="36">
        <f>IFERROR(VLOOKUP(D739,'数据-省本级预算数'!D:H,4,0),"0")</f>
        <v>77</v>
      </c>
      <c r="I739" s="36"/>
      <c r="J739" s="36">
        <f>VLOOKUP(F739,'数据-省本级决算数'!$A:$B,2,0)</f>
        <v>96</v>
      </c>
      <c r="K739" s="175">
        <f t="shared" si="70"/>
        <v>1.26</v>
      </c>
      <c r="L739" s="175">
        <f t="shared" si="71"/>
        <v>1.25</v>
      </c>
      <c r="M739" s="175">
        <f t="shared" si="72"/>
        <v>0</v>
      </c>
      <c r="N739" s="132">
        <f t="shared" si="68"/>
        <v>0.263</v>
      </c>
      <c r="O739" s="176" t="str">
        <f t="shared" si="69"/>
        <v>是</v>
      </c>
      <c r="P739" s="176" t="str">
        <f t="shared" si="73"/>
        <v>否</v>
      </c>
    </row>
    <row r="740" ht="18.95" customHeight="1" spans="1:16">
      <c r="A740" s="171" t="s">
        <v>135</v>
      </c>
      <c r="B740" s="172"/>
      <c r="C740" s="465" t="s">
        <v>1404</v>
      </c>
      <c r="D740" s="173" t="s">
        <v>1414</v>
      </c>
      <c r="E740" s="172" t="s">
        <v>147</v>
      </c>
      <c r="F740" s="49" t="s">
        <v>1415</v>
      </c>
      <c r="G740" s="36">
        <v>0</v>
      </c>
      <c r="H740" s="36">
        <f>IFERROR(VLOOKUP(D740,'数据-省本级预算数'!D:H,4,0),"0")</f>
        <v>80</v>
      </c>
      <c r="I740" s="36"/>
      <c r="J740" s="36">
        <f>VLOOKUP(F740,'数据-省本级决算数'!$A:$B,2,0)</f>
        <v>0</v>
      </c>
      <c r="K740" s="175"/>
      <c r="L740" s="175">
        <f t="shared" si="71"/>
        <v>0</v>
      </c>
      <c r="M740" s="175">
        <f t="shared" si="72"/>
        <v>0</v>
      </c>
      <c r="N740" s="132" t="str">
        <f t="shared" si="68"/>
        <v/>
      </c>
      <c r="O740" s="176" t="str">
        <f t="shared" si="69"/>
        <v>是</v>
      </c>
      <c r="P740" s="176" t="str">
        <f t="shared" si="73"/>
        <v>否</v>
      </c>
    </row>
    <row r="741" ht="18.95" customHeight="1" spans="1:16">
      <c r="A741" s="171" t="s">
        <v>135</v>
      </c>
      <c r="B741" s="172" t="s">
        <v>135</v>
      </c>
      <c r="C741" s="465" t="s">
        <v>1404</v>
      </c>
      <c r="D741" s="173" t="s">
        <v>1416</v>
      </c>
      <c r="E741" s="172" t="s">
        <v>147</v>
      </c>
      <c r="F741" s="49" t="s">
        <v>1417</v>
      </c>
      <c r="G741" s="36">
        <v>0</v>
      </c>
      <c r="H741" s="36">
        <f>IFERROR(VLOOKUP(D741,'数据-省本级预算数'!D:H,4,0),"0")</f>
        <v>0</v>
      </c>
      <c r="I741" s="36"/>
      <c r="J741" s="36">
        <f>VLOOKUP(F741,'数据-省本级决算数'!$A:$B,2,0)</f>
        <v>0</v>
      </c>
      <c r="K741" s="175"/>
      <c r="L741" s="175"/>
      <c r="M741" s="175">
        <f t="shared" si="72"/>
        <v>0</v>
      </c>
      <c r="N741" s="132" t="str">
        <f t="shared" si="68"/>
        <v/>
      </c>
      <c r="O741" s="176" t="str">
        <f t="shared" si="69"/>
        <v>否</v>
      </c>
      <c r="P741" s="176" t="str">
        <f t="shared" si="73"/>
        <v>否</v>
      </c>
    </row>
    <row r="742" ht="18.95" customHeight="1" spans="1:16">
      <c r="A742" s="171" t="s">
        <v>135</v>
      </c>
      <c r="B742" s="172" t="s">
        <v>135</v>
      </c>
      <c r="C742" s="465" t="s">
        <v>1404</v>
      </c>
      <c r="D742" s="173" t="s">
        <v>1418</v>
      </c>
      <c r="E742" s="172" t="s">
        <v>147</v>
      </c>
      <c r="F742" s="49" t="s">
        <v>1419</v>
      </c>
      <c r="G742" s="36">
        <v>3662</v>
      </c>
      <c r="H742" s="36">
        <f>IFERROR(VLOOKUP(D742,'数据-省本级预算数'!D:H,4,0),"0")</f>
        <v>10000</v>
      </c>
      <c r="I742" s="36"/>
      <c r="J742" s="36">
        <f>VLOOKUP(F742,'数据-省本级决算数'!$A:$B,2,0)</f>
        <v>1345</v>
      </c>
      <c r="K742" s="175">
        <f t="shared" si="70"/>
        <v>0.37</v>
      </c>
      <c r="L742" s="175">
        <f t="shared" si="71"/>
        <v>0.13</v>
      </c>
      <c r="M742" s="175">
        <f t="shared" si="72"/>
        <v>0</v>
      </c>
      <c r="N742" s="132">
        <f t="shared" si="68"/>
        <v>-0.633</v>
      </c>
      <c r="O742" s="176" t="str">
        <f t="shared" si="69"/>
        <v>是</v>
      </c>
      <c r="P742" s="176" t="str">
        <f t="shared" si="73"/>
        <v>否</v>
      </c>
    </row>
    <row r="743" ht="18.95" customHeight="1" spans="1:16">
      <c r="A743" s="171" t="s">
        <v>135</v>
      </c>
      <c r="B743" s="172" t="s">
        <v>135</v>
      </c>
      <c r="C743" s="465" t="s">
        <v>1404</v>
      </c>
      <c r="D743" s="173" t="s">
        <v>1420</v>
      </c>
      <c r="E743" s="172" t="s">
        <v>147</v>
      </c>
      <c r="F743" s="49" t="s">
        <v>1421</v>
      </c>
      <c r="G743" s="36">
        <v>776</v>
      </c>
      <c r="H743" s="36">
        <f>IFERROR(VLOOKUP(D743,'数据-省本级预算数'!D:H,4,0),"0")</f>
        <v>5095</v>
      </c>
      <c r="I743" s="36"/>
      <c r="J743" s="36">
        <f>VLOOKUP(F743,'数据-省本级决算数'!$A:$B,2,0)</f>
        <v>109</v>
      </c>
      <c r="K743" s="175">
        <f t="shared" si="70"/>
        <v>0.14</v>
      </c>
      <c r="L743" s="175">
        <f t="shared" si="71"/>
        <v>0.02</v>
      </c>
      <c r="M743" s="175">
        <f t="shared" si="72"/>
        <v>0</v>
      </c>
      <c r="N743" s="132">
        <f t="shared" si="68"/>
        <v>-0.86</v>
      </c>
      <c r="O743" s="176" t="str">
        <f t="shared" si="69"/>
        <v>是</v>
      </c>
      <c r="P743" s="176" t="str">
        <f t="shared" si="73"/>
        <v>否</v>
      </c>
    </row>
    <row r="744" ht="18.95" customHeight="1" spans="1:16">
      <c r="A744" s="171" t="s">
        <v>135</v>
      </c>
      <c r="B744" s="465" t="s">
        <v>1379</v>
      </c>
      <c r="C744" s="172"/>
      <c r="D744" s="173" t="s">
        <v>1422</v>
      </c>
      <c r="E744" s="172"/>
      <c r="F744" s="49" t="s">
        <v>1423</v>
      </c>
      <c r="G744" s="36">
        <f ca="1">SUMIF($C743:$C1965,$D744,$G743:$G1964)</f>
        <v>2287</v>
      </c>
      <c r="H744" s="36">
        <f ca="1">SUMIF($C743:$C1964,$D744,$H743:$H1963)</f>
        <v>10946</v>
      </c>
      <c r="I744" s="36">
        <f>IFERROR(VLOOKUP(F744,'数据-省本级调整数'!$A:$B,2,0),0)</f>
        <v>1609</v>
      </c>
      <c r="J744" s="36">
        <f>VLOOKUP(F744,'数据-省本级决算数'!$A:$B,2,0)</f>
        <v>95</v>
      </c>
      <c r="K744" s="175">
        <f ca="1" t="shared" si="70"/>
        <v>0.04</v>
      </c>
      <c r="L744" s="175">
        <f ca="1" t="shared" si="71"/>
        <v>0.01</v>
      </c>
      <c r="M744" s="175">
        <f t="shared" si="72"/>
        <v>0.06</v>
      </c>
      <c r="N744" s="132">
        <f ca="1" t="shared" si="68"/>
        <v>-0.958</v>
      </c>
      <c r="O744" s="176" t="str">
        <f ca="1" t="shared" si="69"/>
        <v>是</v>
      </c>
      <c r="P744" s="176" t="str">
        <f t="shared" si="73"/>
        <v>是</v>
      </c>
    </row>
    <row r="745" ht="18.95" customHeight="1" spans="1:16">
      <c r="A745" s="171" t="s">
        <v>135</v>
      </c>
      <c r="B745" s="172" t="s">
        <v>135</v>
      </c>
      <c r="C745" s="172" t="s">
        <v>1422</v>
      </c>
      <c r="D745" s="464" t="s">
        <v>1424</v>
      </c>
      <c r="E745" s="172" t="s">
        <v>147</v>
      </c>
      <c r="F745" s="49" t="s">
        <v>1425</v>
      </c>
      <c r="G745" s="36">
        <v>303</v>
      </c>
      <c r="H745" s="36">
        <f>IFERROR(VLOOKUP(D745,'数据-省本级预算数'!D:H,4,0),"0")</f>
        <v>1176</v>
      </c>
      <c r="I745" s="36"/>
      <c r="J745" s="36">
        <f>VLOOKUP(F745,'数据-省本级决算数'!$A:$B,2,0)</f>
        <v>261</v>
      </c>
      <c r="K745" s="175">
        <f t="shared" si="70"/>
        <v>0.86</v>
      </c>
      <c r="L745" s="175">
        <f t="shared" si="71"/>
        <v>0.22</v>
      </c>
      <c r="M745" s="175">
        <f t="shared" si="72"/>
        <v>0</v>
      </c>
      <c r="N745" s="132">
        <f t="shared" si="68"/>
        <v>-0.139</v>
      </c>
      <c r="O745" s="176" t="str">
        <f t="shared" si="69"/>
        <v>是</v>
      </c>
      <c r="P745" s="176" t="str">
        <f t="shared" si="73"/>
        <v>否</v>
      </c>
    </row>
    <row r="746" ht="18.95" customHeight="1" spans="1:16">
      <c r="A746" s="171" t="s">
        <v>135</v>
      </c>
      <c r="B746" s="172" t="s">
        <v>135</v>
      </c>
      <c r="C746" s="172" t="s">
        <v>1422</v>
      </c>
      <c r="D746" s="173" t="s">
        <v>1426</v>
      </c>
      <c r="E746" s="172" t="s">
        <v>147</v>
      </c>
      <c r="F746" s="49" t="s">
        <v>1427</v>
      </c>
      <c r="G746" s="36">
        <v>0</v>
      </c>
      <c r="H746" s="36">
        <f>IFERROR(VLOOKUP(D746,'数据-省本级预算数'!D:H,4,0),"0")</f>
        <v>1100</v>
      </c>
      <c r="I746" s="36"/>
      <c r="J746" s="36">
        <f>VLOOKUP(F746,'数据-省本级决算数'!$A:$B,2,0)</f>
        <v>34</v>
      </c>
      <c r="K746" s="175"/>
      <c r="L746" s="175">
        <f t="shared" si="71"/>
        <v>0.03</v>
      </c>
      <c r="M746" s="175">
        <f t="shared" si="72"/>
        <v>0</v>
      </c>
      <c r="N746" s="132" t="str">
        <f t="shared" si="68"/>
        <v/>
      </c>
      <c r="O746" s="176" t="str">
        <f t="shared" si="69"/>
        <v>是</v>
      </c>
      <c r="P746" s="176" t="str">
        <f t="shared" si="73"/>
        <v>否</v>
      </c>
    </row>
    <row r="747" ht="18.95" customHeight="1" spans="1:16">
      <c r="A747" s="171" t="s">
        <v>135</v>
      </c>
      <c r="B747" s="172"/>
      <c r="C747" s="172" t="s">
        <v>1422</v>
      </c>
      <c r="D747" s="173" t="s">
        <v>1428</v>
      </c>
      <c r="E747" s="172" t="s">
        <v>147</v>
      </c>
      <c r="F747" s="49" t="s">
        <v>1429</v>
      </c>
      <c r="G747" s="36">
        <v>374</v>
      </c>
      <c r="H747" s="36">
        <f>IFERROR(VLOOKUP(D747,'数据-省本级预算数'!D:H,4,0),"0")</f>
        <v>610</v>
      </c>
      <c r="I747" s="36"/>
      <c r="J747" s="36">
        <f>VLOOKUP(F747,'数据-省本级决算数'!$A:$B,2,0)</f>
        <v>0</v>
      </c>
      <c r="K747" s="175">
        <f t="shared" si="70"/>
        <v>0</v>
      </c>
      <c r="L747" s="175">
        <f t="shared" si="71"/>
        <v>0</v>
      </c>
      <c r="M747" s="175">
        <f t="shared" si="72"/>
        <v>0</v>
      </c>
      <c r="N747" s="132">
        <f t="shared" si="68"/>
        <v>-1</v>
      </c>
      <c r="O747" s="176" t="str">
        <f t="shared" si="69"/>
        <v>是</v>
      </c>
      <c r="P747" s="176" t="str">
        <f t="shared" si="73"/>
        <v>否</v>
      </c>
    </row>
    <row r="748" ht="18.95" customHeight="1" spans="1:16">
      <c r="A748" s="171" t="s">
        <v>135</v>
      </c>
      <c r="B748" s="172" t="s">
        <v>135</v>
      </c>
      <c r="C748" s="172" t="s">
        <v>1422</v>
      </c>
      <c r="D748" s="173" t="s">
        <v>1430</v>
      </c>
      <c r="E748" s="172" t="s">
        <v>147</v>
      </c>
      <c r="F748" s="49" t="s">
        <v>1431</v>
      </c>
      <c r="G748" s="36">
        <v>1170</v>
      </c>
      <c r="H748" s="36">
        <f>IFERROR(VLOOKUP(D748,'数据-省本级预算数'!D:H,4,0),"0")</f>
        <v>8060</v>
      </c>
      <c r="I748" s="36"/>
      <c r="J748" s="36">
        <f>VLOOKUP(F748,'数据-省本级决算数'!$A:$B,2,0)</f>
        <v>-200</v>
      </c>
      <c r="K748" s="175">
        <f t="shared" si="70"/>
        <v>-0.17</v>
      </c>
      <c r="L748" s="175">
        <f t="shared" si="71"/>
        <v>-0.02</v>
      </c>
      <c r="M748" s="175">
        <f t="shared" si="72"/>
        <v>0</v>
      </c>
      <c r="N748" s="132">
        <f t="shared" si="68"/>
        <v>-1.171</v>
      </c>
      <c r="O748" s="176" t="str">
        <f t="shared" si="69"/>
        <v>是</v>
      </c>
      <c r="P748" s="176" t="str">
        <f t="shared" si="73"/>
        <v>否</v>
      </c>
    </row>
    <row r="749" ht="18.95" customHeight="1" spans="1:16">
      <c r="A749" s="171" t="s">
        <v>135</v>
      </c>
      <c r="B749" s="172" t="s">
        <v>135</v>
      </c>
      <c r="C749" s="172" t="s">
        <v>1422</v>
      </c>
      <c r="D749" s="173" t="s">
        <v>1432</v>
      </c>
      <c r="E749" s="172" t="s">
        <v>147</v>
      </c>
      <c r="F749" s="49" t="s">
        <v>1433</v>
      </c>
      <c r="G749" s="36">
        <v>440</v>
      </c>
      <c r="H749" s="36">
        <f>IFERROR(VLOOKUP(D749,'数据-省本级预算数'!D:H,4,0),"0")</f>
        <v>0</v>
      </c>
      <c r="I749" s="36"/>
      <c r="J749" s="36">
        <f>VLOOKUP(F749,'数据-省本级决算数'!$A:$B,2,0)</f>
        <v>0</v>
      </c>
      <c r="K749" s="175">
        <f t="shared" si="70"/>
        <v>0</v>
      </c>
      <c r="L749" s="175"/>
      <c r="M749" s="175">
        <f t="shared" si="72"/>
        <v>0</v>
      </c>
      <c r="N749" s="132">
        <f t="shared" si="68"/>
        <v>-1</v>
      </c>
      <c r="O749" s="176" t="str">
        <f t="shared" si="69"/>
        <v>是</v>
      </c>
      <c r="P749" s="176" t="str">
        <f t="shared" si="73"/>
        <v>否</v>
      </c>
    </row>
    <row r="750" ht="18.95" customHeight="1" spans="1:16">
      <c r="A750" s="171" t="s">
        <v>135</v>
      </c>
      <c r="B750" s="465" t="s">
        <v>1379</v>
      </c>
      <c r="C750" s="172"/>
      <c r="D750" s="173" t="s">
        <v>1434</v>
      </c>
      <c r="E750" s="172"/>
      <c r="F750" s="49" t="s">
        <v>1435</v>
      </c>
      <c r="G750" s="36">
        <f ca="1">SUMIF($C749:$C1971,$D750,$G749:$G1970)</f>
        <v>5422</v>
      </c>
      <c r="H750" s="36">
        <f ca="1">SUMIF($C749:$C1970,$D750,$H749:$H1969)</f>
        <v>4106</v>
      </c>
      <c r="I750" s="36">
        <f>IFERROR(VLOOKUP(F750,'数据-省本级调整数'!$A:$B,2,0),0)</f>
        <v>2612</v>
      </c>
      <c r="J750" s="36">
        <f>VLOOKUP(F750,'数据-省本级决算数'!$A:$B,2,0)</f>
        <v>2612</v>
      </c>
      <c r="K750" s="175">
        <f ca="1" t="shared" si="70"/>
        <v>0.48</v>
      </c>
      <c r="L750" s="175">
        <f ca="1" t="shared" si="71"/>
        <v>0.64</v>
      </c>
      <c r="M750" s="175">
        <f t="shared" si="72"/>
        <v>1</v>
      </c>
      <c r="N750" s="132">
        <f ca="1" t="shared" si="68"/>
        <v>-0.518</v>
      </c>
      <c r="O750" s="176" t="str">
        <f ca="1" t="shared" si="69"/>
        <v>是</v>
      </c>
      <c r="P750" s="176" t="str">
        <f t="shared" si="73"/>
        <v>是</v>
      </c>
    </row>
    <row r="751" ht="18.95" customHeight="1" spans="1:16">
      <c r="A751" s="171" t="s">
        <v>135</v>
      </c>
      <c r="B751" s="172" t="s">
        <v>135</v>
      </c>
      <c r="C751" s="172" t="s">
        <v>1434</v>
      </c>
      <c r="D751" s="173" t="s">
        <v>1436</v>
      </c>
      <c r="E751" s="172" t="s">
        <v>147</v>
      </c>
      <c r="F751" s="49" t="s">
        <v>1437</v>
      </c>
      <c r="G751" s="36">
        <v>1651</v>
      </c>
      <c r="H751" s="36">
        <f>IFERROR(VLOOKUP(D751,'数据-省本级预算数'!D:H,4,0),"0")</f>
        <v>4106</v>
      </c>
      <c r="I751" s="36"/>
      <c r="J751" s="36">
        <f>VLOOKUP(F751,'数据-省本级决算数'!$A:$B,2,0)</f>
        <v>1776</v>
      </c>
      <c r="K751" s="175">
        <f t="shared" si="70"/>
        <v>1.08</v>
      </c>
      <c r="L751" s="175">
        <f t="shared" si="71"/>
        <v>0.43</v>
      </c>
      <c r="M751" s="175">
        <f t="shared" si="72"/>
        <v>0</v>
      </c>
      <c r="N751" s="132">
        <f t="shared" si="68"/>
        <v>0.076</v>
      </c>
      <c r="O751" s="176" t="str">
        <f t="shared" si="69"/>
        <v>是</v>
      </c>
      <c r="P751" s="176" t="str">
        <f t="shared" si="73"/>
        <v>否</v>
      </c>
    </row>
    <row r="752" ht="18.95" customHeight="1" spans="1:16">
      <c r="A752" s="171"/>
      <c r="B752" s="172" t="s">
        <v>135</v>
      </c>
      <c r="C752" s="172" t="s">
        <v>1434</v>
      </c>
      <c r="D752" s="173" t="s">
        <v>1438</v>
      </c>
      <c r="E752" s="172" t="s">
        <v>147</v>
      </c>
      <c r="F752" s="49" t="s">
        <v>1439</v>
      </c>
      <c r="G752" s="36">
        <v>1869</v>
      </c>
      <c r="H752" s="36">
        <f>IFERROR(VLOOKUP(D752,'数据-省本级预算数'!D:H,4,0),"0")</f>
        <v>0</v>
      </c>
      <c r="I752" s="36"/>
      <c r="J752" s="36">
        <f>VLOOKUP(F752,'数据-省本级决算数'!$A:$B,2,0)</f>
        <v>110</v>
      </c>
      <c r="K752" s="175">
        <f t="shared" si="70"/>
        <v>0.06</v>
      </c>
      <c r="L752" s="175"/>
      <c r="M752" s="175">
        <f t="shared" si="72"/>
        <v>0</v>
      </c>
      <c r="N752" s="132">
        <f t="shared" si="68"/>
        <v>-0.941</v>
      </c>
      <c r="O752" s="176" t="str">
        <f t="shared" si="69"/>
        <v>是</v>
      </c>
      <c r="P752" s="176" t="str">
        <f t="shared" si="73"/>
        <v>否</v>
      </c>
    </row>
    <row r="753" ht="18.95" customHeight="1" spans="1:16">
      <c r="A753" s="171" t="s">
        <v>135</v>
      </c>
      <c r="B753" s="172" t="s">
        <v>135</v>
      </c>
      <c r="C753" s="172" t="s">
        <v>1434</v>
      </c>
      <c r="D753" s="173" t="s">
        <v>1440</v>
      </c>
      <c r="E753" s="172" t="s">
        <v>147</v>
      </c>
      <c r="F753" s="49" t="s">
        <v>1441</v>
      </c>
      <c r="G753" s="36">
        <v>1902</v>
      </c>
      <c r="H753" s="36">
        <f>IFERROR(VLOOKUP(D753,'数据-省本级预算数'!D:H,4,0),"0")</f>
        <v>0</v>
      </c>
      <c r="I753" s="36"/>
      <c r="J753" s="36">
        <f>VLOOKUP(F753,'数据-省本级决算数'!$A:$B,2,0)</f>
        <v>726</v>
      </c>
      <c r="K753" s="175">
        <f t="shared" si="70"/>
        <v>0.38</v>
      </c>
      <c r="L753" s="175"/>
      <c r="M753" s="175">
        <f t="shared" si="72"/>
        <v>0</v>
      </c>
      <c r="N753" s="132">
        <f t="shared" si="68"/>
        <v>-0.618</v>
      </c>
      <c r="O753" s="176" t="str">
        <f t="shared" si="69"/>
        <v>是</v>
      </c>
      <c r="P753" s="176" t="str">
        <f t="shared" si="73"/>
        <v>否</v>
      </c>
    </row>
    <row r="754" ht="18.95" customHeight="1" spans="1:16">
      <c r="A754" s="171" t="s">
        <v>135</v>
      </c>
      <c r="B754" s="172"/>
      <c r="C754" s="172" t="s">
        <v>1434</v>
      </c>
      <c r="D754" s="173" t="s">
        <v>1442</v>
      </c>
      <c r="E754" s="172" t="s">
        <v>147</v>
      </c>
      <c r="F754" s="49" t="s">
        <v>1443</v>
      </c>
      <c r="G754" s="36">
        <v>0</v>
      </c>
      <c r="H754" s="36">
        <f>IFERROR(VLOOKUP(D754,'数据-省本级预算数'!D:H,4,0),"0")</f>
        <v>0</v>
      </c>
      <c r="I754" s="36"/>
      <c r="J754" s="36">
        <f>VLOOKUP(F754,'数据-省本级决算数'!$A:$B,2,0)</f>
        <v>0</v>
      </c>
      <c r="K754" s="175"/>
      <c r="L754" s="175"/>
      <c r="M754" s="175">
        <f t="shared" si="72"/>
        <v>0</v>
      </c>
      <c r="N754" s="132" t="str">
        <f t="shared" si="68"/>
        <v/>
      </c>
      <c r="O754" s="176" t="str">
        <f t="shared" si="69"/>
        <v>否</v>
      </c>
      <c r="P754" s="176" t="str">
        <f t="shared" si="73"/>
        <v>否</v>
      </c>
    </row>
    <row r="755" ht="18.95" customHeight="1" spans="1:16">
      <c r="A755" s="171" t="s">
        <v>135</v>
      </c>
      <c r="B755" s="172" t="s">
        <v>135</v>
      </c>
      <c r="C755" s="172" t="s">
        <v>1434</v>
      </c>
      <c r="D755" s="173" t="s">
        <v>1444</v>
      </c>
      <c r="E755" s="172" t="s">
        <v>147</v>
      </c>
      <c r="F755" s="49" t="s">
        <v>1445</v>
      </c>
      <c r="G755" s="36">
        <v>0</v>
      </c>
      <c r="H755" s="36">
        <f>IFERROR(VLOOKUP(D755,'数据-省本级预算数'!D:H,4,0),"0")</f>
        <v>0</v>
      </c>
      <c r="I755" s="36"/>
      <c r="J755" s="36">
        <f>VLOOKUP(F755,'数据-省本级决算数'!$A:$B,2,0)</f>
        <v>0</v>
      </c>
      <c r="K755" s="175"/>
      <c r="L755" s="175"/>
      <c r="M755" s="175">
        <f t="shared" si="72"/>
        <v>0</v>
      </c>
      <c r="N755" s="132" t="str">
        <f t="shared" si="68"/>
        <v/>
      </c>
      <c r="O755" s="176" t="str">
        <f t="shared" si="69"/>
        <v>否</v>
      </c>
      <c r="P755" s="176" t="str">
        <f t="shared" si="73"/>
        <v>否</v>
      </c>
    </row>
    <row r="756" ht="18.95" customHeight="1" spans="1:16">
      <c r="A756" s="171" t="s">
        <v>135</v>
      </c>
      <c r="B756" s="465" t="s">
        <v>1379</v>
      </c>
      <c r="C756" s="172"/>
      <c r="D756" s="173" t="s">
        <v>1446</v>
      </c>
      <c r="E756" s="172"/>
      <c r="F756" s="49" t="s">
        <v>1447</v>
      </c>
      <c r="G756" s="36">
        <f ca="1">SUMIF($C755:$C1977,$D756,$G755:$G1976)</f>
        <v>53</v>
      </c>
      <c r="H756" s="36">
        <f ca="1">SUMIF($C755:$C1976,$D756,$H755:$H1975)</f>
        <v>25000</v>
      </c>
      <c r="I756" s="36">
        <f>IFERROR(VLOOKUP(F756,'数据-省本级调整数'!$A:$B,2,0),0)</f>
        <v>140</v>
      </c>
      <c r="J756" s="36">
        <f>VLOOKUP(F756,'数据-省本级决算数'!$A:$B,2,0)</f>
        <v>140</v>
      </c>
      <c r="K756" s="175">
        <f ca="1" t="shared" si="70"/>
        <v>2.64</v>
      </c>
      <c r="L756" s="175">
        <f ca="1" t="shared" si="71"/>
        <v>0.01</v>
      </c>
      <c r="M756" s="175">
        <f t="shared" si="72"/>
        <v>1</v>
      </c>
      <c r="N756" s="132">
        <f ca="1" t="shared" si="68"/>
        <v>1.642</v>
      </c>
      <c r="O756" s="176" t="str">
        <f ca="1" t="shared" si="69"/>
        <v>是</v>
      </c>
      <c r="P756" s="176" t="str">
        <f t="shared" si="73"/>
        <v>是</v>
      </c>
    </row>
    <row r="757" ht="18.95" customHeight="1" spans="1:16">
      <c r="A757" s="171" t="s">
        <v>135</v>
      </c>
      <c r="B757" s="172" t="s">
        <v>135</v>
      </c>
      <c r="C757" s="172" t="s">
        <v>1446</v>
      </c>
      <c r="D757" s="173" t="s">
        <v>1448</v>
      </c>
      <c r="E757" s="172" t="s">
        <v>147</v>
      </c>
      <c r="F757" s="49" t="s">
        <v>1449</v>
      </c>
      <c r="G757" s="36">
        <v>0</v>
      </c>
      <c r="H757" s="36">
        <f>IFERROR(VLOOKUP(D757,'数据-省本级预算数'!D:H,4,0),"0")</f>
        <v>0</v>
      </c>
      <c r="I757" s="36"/>
      <c r="J757" s="36">
        <f>VLOOKUP(F757,'数据-省本级决算数'!$A:$B,2,0)</f>
        <v>0</v>
      </c>
      <c r="K757" s="175"/>
      <c r="L757" s="175"/>
      <c r="M757" s="175">
        <f t="shared" si="72"/>
        <v>0</v>
      </c>
      <c r="N757" s="132" t="str">
        <f t="shared" si="68"/>
        <v/>
      </c>
      <c r="O757" s="176" t="str">
        <f t="shared" si="69"/>
        <v>否</v>
      </c>
      <c r="P757" s="176" t="str">
        <f t="shared" si="73"/>
        <v>否</v>
      </c>
    </row>
    <row r="758" ht="18.95" customHeight="1" spans="1:16">
      <c r="A758" s="171" t="s">
        <v>135</v>
      </c>
      <c r="B758" s="172" t="s">
        <v>135</v>
      </c>
      <c r="C758" s="172" t="s">
        <v>1446</v>
      </c>
      <c r="D758" s="173" t="s">
        <v>1450</v>
      </c>
      <c r="E758" s="172" t="s">
        <v>147</v>
      </c>
      <c r="F758" s="49" t="s">
        <v>1451</v>
      </c>
      <c r="G758" s="36">
        <v>0</v>
      </c>
      <c r="H758" s="36">
        <f>IFERROR(VLOOKUP(D758,'数据-省本级预算数'!D:H,4,0),"0")</f>
        <v>0</v>
      </c>
      <c r="I758" s="36"/>
      <c r="J758" s="36">
        <f>VLOOKUP(F758,'数据-省本级决算数'!$A:$B,2,0)</f>
        <v>0</v>
      </c>
      <c r="K758" s="175"/>
      <c r="L758" s="175"/>
      <c r="M758" s="175">
        <f t="shared" si="72"/>
        <v>0</v>
      </c>
      <c r="N758" s="132" t="str">
        <f t="shared" si="68"/>
        <v/>
      </c>
      <c r="O758" s="176" t="str">
        <f t="shared" si="69"/>
        <v>否</v>
      </c>
      <c r="P758" s="176" t="str">
        <f t="shared" si="73"/>
        <v>否</v>
      </c>
    </row>
    <row r="759" ht="18.95" customHeight="1" spans="1:16">
      <c r="A759" s="171" t="s">
        <v>135</v>
      </c>
      <c r="B759" s="172" t="s">
        <v>135</v>
      </c>
      <c r="C759" s="172" t="s">
        <v>1446</v>
      </c>
      <c r="D759" s="173" t="s">
        <v>1452</v>
      </c>
      <c r="E759" s="172" t="s">
        <v>147</v>
      </c>
      <c r="F759" s="49" t="s">
        <v>1453</v>
      </c>
      <c r="G759" s="36">
        <v>0</v>
      </c>
      <c r="H759" s="36">
        <f>IFERROR(VLOOKUP(D759,'数据-省本级预算数'!D:H,4,0),"0")</f>
        <v>0</v>
      </c>
      <c r="I759" s="36"/>
      <c r="J759" s="36">
        <f>VLOOKUP(F759,'数据-省本级决算数'!$A:$B,2,0)</f>
        <v>0</v>
      </c>
      <c r="K759" s="175"/>
      <c r="L759" s="175"/>
      <c r="M759" s="175">
        <f t="shared" si="72"/>
        <v>0</v>
      </c>
      <c r="N759" s="132" t="str">
        <f t="shared" si="68"/>
        <v/>
      </c>
      <c r="O759" s="176" t="str">
        <f t="shared" si="69"/>
        <v>否</v>
      </c>
      <c r="P759" s="176" t="str">
        <f t="shared" si="73"/>
        <v>否</v>
      </c>
    </row>
    <row r="760" ht="18.95" customHeight="1" spans="1:16">
      <c r="A760" s="171" t="s">
        <v>135</v>
      </c>
      <c r="B760" s="172" t="s">
        <v>135</v>
      </c>
      <c r="C760" s="172" t="s">
        <v>1446</v>
      </c>
      <c r="D760" s="173" t="s">
        <v>1454</v>
      </c>
      <c r="E760" s="172" t="s">
        <v>147</v>
      </c>
      <c r="F760" s="49" t="s">
        <v>1455</v>
      </c>
      <c r="G760" s="36">
        <v>0</v>
      </c>
      <c r="H760" s="36">
        <f>IFERROR(VLOOKUP(D760,'数据-省本级预算数'!D:H,4,0),"0")</f>
        <v>0</v>
      </c>
      <c r="I760" s="36"/>
      <c r="J760" s="36">
        <f>VLOOKUP(F760,'数据-省本级决算数'!$A:$B,2,0)</f>
        <v>0</v>
      </c>
      <c r="K760" s="175"/>
      <c r="L760" s="175"/>
      <c r="M760" s="175">
        <f t="shared" si="72"/>
        <v>0</v>
      </c>
      <c r="N760" s="132" t="str">
        <f t="shared" ref="N760:N823" si="74">IF(ISERROR(J760/G760-1),"",J760/G760-1)</f>
        <v/>
      </c>
      <c r="O760" s="176" t="str">
        <f t="shared" si="69"/>
        <v>否</v>
      </c>
      <c r="P760" s="176" t="str">
        <f t="shared" si="73"/>
        <v>否</v>
      </c>
    </row>
    <row r="761" ht="18.95" customHeight="1" spans="1:16">
      <c r="A761" s="171" t="s">
        <v>135</v>
      </c>
      <c r="B761" s="172"/>
      <c r="C761" s="172" t="s">
        <v>1446</v>
      </c>
      <c r="D761" s="173" t="s">
        <v>1456</v>
      </c>
      <c r="E761" s="172" t="s">
        <v>147</v>
      </c>
      <c r="F761" s="49" t="s">
        <v>1457</v>
      </c>
      <c r="G761" s="36">
        <v>53</v>
      </c>
      <c r="H761" s="36">
        <f>IFERROR(VLOOKUP(D761,'数据-省本级预算数'!D:H,4,0),"0")</f>
        <v>25000</v>
      </c>
      <c r="I761" s="36"/>
      <c r="J761" s="36">
        <f>VLOOKUP(F761,'数据-省本级决算数'!$A:$B,2,0)</f>
        <v>140</v>
      </c>
      <c r="K761" s="175">
        <f t="shared" si="70"/>
        <v>2.64</v>
      </c>
      <c r="L761" s="175">
        <f t="shared" si="71"/>
        <v>0.01</v>
      </c>
      <c r="M761" s="175">
        <f t="shared" si="72"/>
        <v>0</v>
      </c>
      <c r="N761" s="132">
        <f t="shared" si="74"/>
        <v>1.642</v>
      </c>
      <c r="O761" s="176" t="str">
        <f t="shared" si="69"/>
        <v>是</v>
      </c>
      <c r="P761" s="176" t="str">
        <f t="shared" si="73"/>
        <v>否</v>
      </c>
    </row>
    <row r="762" ht="18.95" customHeight="1" spans="1:16">
      <c r="A762" s="171" t="s">
        <v>135</v>
      </c>
      <c r="B762" s="465" t="s">
        <v>1379</v>
      </c>
      <c r="C762" s="172"/>
      <c r="D762" s="173" t="s">
        <v>1458</v>
      </c>
      <c r="E762" s="172"/>
      <c r="F762" s="49" t="s">
        <v>1459</v>
      </c>
      <c r="G762" s="174">
        <f ca="1">SUMIF($C761:$C1983,$D762,$G761:$G1982)</f>
        <v>0</v>
      </c>
      <c r="H762" s="36">
        <f ca="1">SUMIF($C761:$C1982,$D762,$H761:$H1981)</f>
        <v>0</v>
      </c>
      <c r="I762" s="36">
        <f>IFERROR(VLOOKUP(F762,'数据-省本级调整数'!$A:$B,2,0),0)</f>
        <v>0</v>
      </c>
      <c r="J762" s="36">
        <f>VLOOKUP(F762,'数据-省本级决算数'!$A:$B,2,0)</f>
        <v>0</v>
      </c>
      <c r="K762" s="175"/>
      <c r="L762" s="175"/>
      <c r="M762" s="175">
        <f t="shared" si="72"/>
        <v>0</v>
      </c>
      <c r="N762" s="129" t="str">
        <f ca="1" t="shared" si="74"/>
        <v/>
      </c>
      <c r="O762" s="176" t="str">
        <f ca="1" t="shared" si="69"/>
        <v>否</v>
      </c>
      <c r="P762" s="176" t="str">
        <f t="shared" si="73"/>
        <v>是</v>
      </c>
    </row>
    <row r="763" ht="18.95" customHeight="1" spans="1:16">
      <c r="A763" s="171" t="s">
        <v>135</v>
      </c>
      <c r="B763" s="172" t="s">
        <v>135</v>
      </c>
      <c r="C763" s="172" t="s">
        <v>1458</v>
      </c>
      <c r="D763" s="173" t="s">
        <v>1460</v>
      </c>
      <c r="E763" s="172" t="s">
        <v>147</v>
      </c>
      <c r="F763" s="49" t="s">
        <v>1461</v>
      </c>
      <c r="G763" s="36">
        <v>0</v>
      </c>
      <c r="H763" s="36">
        <f>IFERROR(VLOOKUP(D763,'数据-省本级预算数'!D:H,4,0),"0")</f>
        <v>0</v>
      </c>
      <c r="I763" s="36"/>
      <c r="J763" s="36">
        <f>VLOOKUP(F763,'数据-省本级决算数'!$A:$B,2,0)</f>
        <v>0</v>
      </c>
      <c r="K763" s="175"/>
      <c r="L763" s="175"/>
      <c r="M763" s="175">
        <f t="shared" si="72"/>
        <v>0</v>
      </c>
      <c r="N763" s="132" t="str">
        <f t="shared" si="74"/>
        <v/>
      </c>
      <c r="O763" s="176" t="str">
        <f t="shared" si="69"/>
        <v>否</v>
      </c>
      <c r="P763" s="176" t="str">
        <f t="shared" si="73"/>
        <v>否</v>
      </c>
    </row>
    <row r="764" ht="18.95" customHeight="1" spans="1:16">
      <c r="A764" s="171" t="s">
        <v>135</v>
      </c>
      <c r="B764" s="172" t="s">
        <v>135</v>
      </c>
      <c r="C764" s="172" t="s">
        <v>1458</v>
      </c>
      <c r="D764" s="173" t="s">
        <v>1462</v>
      </c>
      <c r="E764" s="172" t="s">
        <v>147</v>
      </c>
      <c r="F764" s="49" t="s">
        <v>1463</v>
      </c>
      <c r="G764" s="36">
        <v>0</v>
      </c>
      <c r="H764" s="36">
        <f>IFERROR(VLOOKUP(D764,'数据-省本级预算数'!D:H,4,0),"0")</f>
        <v>0</v>
      </c>
      <c r="I764" s="36"/>
      <c r="J764" s="36">
        <f>VLOOKUP(F764,'数据-省本级决算数'!$A:$B,2,0)</f>
        <v>0</v>
      </c>
      <c r="K764" s="175"/>
      <c r="L764" s="175"/>
      <c r="M764" s="175">
        <f t="shared" si="72"/>
        <v>0</v>
      </c>
      <c r="N764" s="132" t="str">
        <f t="shared" si="74"/>
        <v/>
      </c>
      <c r="O764" s="176" t="str">
        <f t="shared" si="69"/>
        <v>否</v>
      </c>
      <c r="P764" s="176" t="str">
        <f t="shared" si="73"/>
        <v>否</v>
      </c>
    </row>
    <row r="765" ht="18.95" customHeight="1" spans="1:16">
      <c r="A765" s="171" t="s">
        <v>135</v>
      </c>
      <c r="B765" s="465" t="s">
        <v>1379</v>
      </c>
      <c r="C765" s="172"/>
      <c r="D765" s="173" t="s">
        <v>1464</v>
      </c>
      <c r="E765" s="172"/>
      <c r="F765" s="49" t="s">
        <v>1465</v>
      </c>
      <c r="G765" s="174">
        <f ca="1">SUMIF($C764:$C1986,$D765,$G764:$G1985)</f>
        <v>0</v>
      </c>
      <c r="H765" s="36">
        <f ca="1">SUMIF($C764:$C1985,$D765,$H764:$H1984)</f>
        <v>0</v>
      </c>
      <c r="I765" s="36">
        <f>IFERROR(VLOOKUP(F765,'数据-省本级调整数'!$A:$B,2,0),0)</f>
        <v>0</v>
      </c>
      <c r="J765" s="36">
        <f>VLOOKUP(F765,'数据-省本级决算数'!$A:$B,2,0)</f>
        <v>0</v>
      </c>
      <c r="K765" s="175"/>
      <c r="L765" s="175"/>
      <c r="M765" s="175">
        <f t="shared" si="72"/>
        <v>0</v>
      </c>
      <c r="N765" s="129" t="str">
        <f ca="1" t="shared" si="74"/>
        <v/>
      </c>
      <c r="O765" s="176" t="str">
        <f ca="1" t="shared" si="69"/>
        <v>否</v>
      </c>
      <c r="P765" s="176" t="str">
        <f t="shared" si="73"/>
        <v>是</v>
      </c>
    </row>
    <row r="766" ht="18.95" customHeight="1" spans="1:16">
      <c r="A766" s="171" t="s">
        <v>135</v>
      </c>
      <c r="B766" s="172" t="s">
        <v>135</v>
      </c>
      <c r="C766" s="465" t="s">
        <v>1464</v>
      </c>
      <c r="D766" s="173" t="s">
        <v>1466</v>
      </c>
      <c r="E766" s="172" t="s">
        <v>147</v>
      </c>
      <c r="F766" s="49" t="s">
        <v>1467</v>
      </c>
      <c r="G766" s="36">
        <v>0</v>
      </c>
      <c r="H766" s="36">
        <f>IFERROR(VLOOKUP(D766,'数据-省本级预算数'!D:H,4,0),"0")</f>
        <v>0</v>
      </c>
      <c r="I766" s="36"/>
      <c r="J766" s="36">
        <f>VLOOKUP(F766,'数据-省本级决算数'!$A:$B,2,0)</f>
        <v>0</v>
      </c>
      <c r="K766" s="175"/>
      <c r="L766" s="175"/>
      <c r="M766" s="175">
        <f t="shared" si="72"/>
        <v>0</v>
      </c>
      <c r="N766" s="132" t="str">
        <f t="shared" si="74"/>
        <v/>
      </c>
      <c r="O766" s="176" t="str">
        <f t="shared" si="69"/>
        <v>否</v>
      </c>
      <c r="P766" s="176" t="str">
        <f t="shared" si="73"/>
        <v>否</v>
      </c>
    </row>
    <row r="767" ht="18.95" customHeight="1" spans="1:16">
      <c r="A767" s="171" t="s">
        <v>135</v>
      </c>
      <c r="B767" s="172"/>
      <c r="C767" s="465" t="s">
        <v>1464</v>
      </c>
      <c r="D767" s="173" t="s">
        <v>1468</v>
      </c>
      <c r="E767" s="172" t="s">
        <v>147</v>
      </c>
      <c r="F767" s="49" t="s">
        <v>1469</v>
      </c>
      <c r="G767" s="36">
        <v>0</v>
      </c>
      <c r="H767" s="36">
        <f>IFERROR(VLOOKUP(D767,'数据-省本级预算数'!D:H,4,0),"0")</f>
        <v>0</v>
      </c>
      <c r="I767" s="36"/>
      <c r="J767" s="36">
        <f>VLOOKUP(F767,'数据-省本级决算数'!$A:$B,2,0)</f>
        <v>0</v>
      </c>
      <c r="K767" s="175"/>
      <c r="L767" s="175"/>
      <c r="M767" s="175">
        <f t="shared" si="72"/>
        <v>0</v>
      </c>
      <c r="N767" s="132" t="str">
        <f t="shared" si="74"/>
        <v/>
      </c>
      <c r="O767" s="176" t="str">
        <f t="shared" si="69"/>
        <v>否</v>
      </c>
      <c r="P767" s="176" t="str">
        <f t="shared" si="73"/>
        <v>否</v>
      </c>
    </row>
    <row r="768" ht="18.95" customHeight="1" spans="1:16">
      <c r="A768" s="171" t="s">
        <v>135</v>
      </c>
      <c r="B768" s="465" t="s">
        <v>1379</v>
      </c>
      <c r="C768" s="172"/>
      <c r="D768" s="173" t="s">
        <v>1470</v>
      </c>
      <c r="E768" s="172" t="s">
        <v>147</v>
      </c>
      <c r="F768" s="49" t="s">
        <v>1471</v>
      </c>
      <c r="G768" s="174">
        <v>0</v>
      </c>
      <c r="H768" s="36">
        <f>IFERROR(VLOOKUP(D768,'数据-省本级预算数'!D:H,4,0),"0")</f>
        <v>0</v>
      </c>
      <c r="I768" s="36">
        <f>IFERROR(VLOOKUP(F768,'数据-省本级调整数'!$A:$B,2,0),0)</f>
        <v>0</v>
      </c>
      <c r="J768" s="36">
        <f>VLOOKUP(F768,'数据-省本级决算数'!$A:$B,2,0)</f>
        <v>0</v>
      </c>
      <c r="K768" s="175"/>
      <c r="L768" s="175"/>
      <c r="M768" s="175">
        <f t="shared" si="72"/>
        <v>0</v>
      </c>
      <c r="N768" s="129" t="str">
        <f t="shared" si="74"/>
        <v/>
      </c>
      <c r="O768" s="176" t="str">
        <f t="shared" si="69"/>
        <v>否</v>
      </c>
      <c r="P768" s="176" t="str">
        <f t="shared" si="73"/>
        <v>是</v>
      </c>
    </row>
    <row r="769" ht="18.95" customHeight="1" spans="1:16">
      <c r="A769" s="171" t="s">
        <v>135</v>
      </c>
      <c r="B769" s="465" t="s">
        <v>1379</v>
      </c>
      <c r="C769" s="172"/>
      <c r="D769" s="173" t="s">
        <v>1472</v>
      </c>
      <c r="E769" s="172" t="s">
        <v>147</v>
      </c>
      <c r="F769" s="49" t="s">
        <v>1473</v>
      </c>
      <c r="G769" s="36">
        <v>3553</v>
      </c>
      <c r="H769" s="36">
        <f>IFERROR(VLOOKUP(D769,'数据-省本级预算数'!D:H,4,0),"0")</f>
        <v>14189</v>
      </c>
      <c r="I769" s="36">
        <f>IFERROR(VLOOKUP(F769,'数据-省本级调整数'!$A:$B,2,0),0)</f>
        <v>2833</v>
      </c>
      <c r="J769" s="36">
        <f>VLOOKUP(F769,'数据-省本级决算数'!$A:$B,2,0)</f>
        <v>734</v>
      </c>
      <c r="K769" s="175">
        <f t="shared" si="70"/>
        <v>0.21</v>
      </c>
      <c r="L769" s="175">
        <f t="shared" si="71"/>
        <v>0.05</v>
      </c>
      <c r="M769" s="175">
        <f t="shared" si="72"/>
        <v>0.26</v>
      </c>
      <c r="N769" s="132">
        <f t="shared" si="74"/>
        <v>-0.793</v>
      </c>
      <c r="O769" s="176" t="str">
        <f t="shared" si="69"/>
        <v>是</v>
      </c>
      <c r="P769" s="176" t="str">
        <f t="shared" si="73"/>
        <v>是</v>
      </c>
    </row>
    <row r="770" ht="18.95" customHeight="1" spans="1:16">
      <c r="A770" s="171" t="s">
        <v>135</v>
      </c>
      <c r="B770" s="465" t="s">
        <v>1379</v>
      </c>
      <c r="C770" s="172"/>
      <c r="D770" s="173" t="s">
        <v>1474</v>
      </c>
      <c r="E770" s="172"/>
      <c r="F770" s="49" t="s">
        <v>1475</v>
      </c>
      <c r="G770" s="36">
        <f ca="1">SUMIF($C769:$C1991,$D770,$G769:$G1990)</f>
        <v>1863</v>
      </c>
      <c r="H770" s="36">
        <f ca="1">SUMIF($C769:$C1990,$D770,$H769:$H1989)</f>
        <v>7267</v>
      </c>
      <c r="I770" s="36">
        <f>IFERROR(VLOOKUP(F770,'数据-省本级调整数'!$A:$B,2,0),0)</f>
        <v>3372</v>
      </c>
      <c r="J770" s="36">
        <f>VLOOKUP(F770,'数据-省本级决算数'!$A:$B,2,0)</f>
        <v>2254</v>
      </c>
      <c r="K770" s="175">
        <f ca="1" t="shared" si="70"/>
        <v>1.21</v>
      </c>
      <c r="L770" s="175">
        <f ca="1" t="shared" si="71"/>
        <v>0.31</v>
      </c>
      <c r="M770" s="175">
        <f t="shared" si="72"/>
        <v>0.67</v>
      </c>
      <c r="N770" s="132">
        <f ca="1" t="shared" si="74"/>
        <v>0.21</v>
      </c>
      <c r="O770" s="176" t="str">
        <f ca="1" t="shared" si="69"/>
        <v>是</v>
      </c>
      <c r="P770" s="176" t="str">
        <f t="shared" si="73"/>
        <v>是</v>
      </c>
    </row>
    <row r="771" ht="18.95" customHeight="1" spans="1:16">
      <c r="A771" s="171" t="s">
        <v>135</v>
      </c>
      <c r="B771" s="172" t="s">
        <v>135</v>
      </c>
      <c r="C771" s="465" t="s">
        <v>1474</v>
      </c>
      <c r="D771" s="173" t="s">
        <v>1476</v>
      </c>
      <c r="E771" s="172" t="s">
        <v>147</v>
      </c>
      <c r="F771" s="49" t="s">
        <v>1477</v>
      </c>
      <c r="G771" s="36">
        <v>1372</v>
      </c>
      <c r="H771" s="36">
        <f>IFERROR(VLOOKUP(D771,'数据-省本级预算数'!D:H,4,0),"0")</f>
        <v>2146</v>
      </c>
      <c r="I771" s="36"/>
      <c r="J771" s="36">
        <f>VLOOKUP(F771,'数据-省本级决算数'!$A:$B,2,0)</f>
        <v>2272</v>
      </c>
      <c r="K771" s="175">
        <f t="shared" si="70"/>
        <v>1.66</v>
      </c>
      <c r="L771" s="175">
        <f t="shared" si="71"/>
        <v>1.06</v>
      </c>
      <c r="M771" s="175">
        <f t="shared" si="72"/>
        <v>0</v>
      </c>
      <c r="N771" s="132">
        <f t="shared" si="74"/>
        <v>0.656</v>
      </c>
      <c r="O771" s="176" t="str">
        <f t="shared" si="69"/>
        <v>是</v>
      </c>
      <c r="P771" s="176" t="str">
        <f t="shared" si="73"/>
        <v>否</v>
      </c>
    </row>
    <row r="772" ht="18.95" customHeight="1" spans="1:16">
      <c r="A772" s="171" t="s">
        <v>135</v>
      </c>
      <c r="B772" s="172" t="s">
        <v>135</v>
      </c>
      <c r="C772" s="465" t="s">
        <v>1474</v>
      </c>
      <c r="D772" s="173" t="s">
        <v>1478</v>
      </c>
      <c r="E772" s="172" t="s">
        <v>147</v>
      </c>
      <c r="F772" s="49" t="s">
        <v>1479</v>
      </c>
      <c r="G772" s="36">
        <v>491</v>
      </c>
      <c r="H772" s="36">
        <f>IFERROR(VLOOKUP(D772,'数据-省本级预算数'!D:H,4,0),"0")</f>
        <v>700</v>
      </c>
      <c r="I772" s="36"/>
      <c r="J772" s="36">
        <f>VLOOKUP(F772,'数据-省本级决算数'!$A:$B,2,0)</f>
        <v>-18</v>
      </c>
      <c r="K772" s="175">
        <f t="shared" si="70"/>
        <v>-0.04</v>
      </c>
      <c r="L772" s="175">
        <f t="shared" si="71"/>
        <v>-0.03</v>
      </c>
      <c r="M772" s="175">
        <f t="shared" si="72"/>
        <v>0</v>
      </c>
      <c r="N772" s="132">
        <f t="shared" si="74"/>
        <v>-1.037</v>
      </c>
      <c r="O772" s="176" t="str">
        <f t="shared" ref="O772:O835" si="75">IF(F772&lt;&gt;"",IF(SUM(G772:J772)&lt;&gt;0,"是","否"),"空")</f>
        <v>是</v>
      </c>
      <c r="P772" s="176" t="str">
        <f t="shared" si="73"/>
        <v>否</v>
      </c>
    </row>
    <row r="773" ht="18.95" customHeight="1" spans="1:16">
      <c r="A773" s="171" t="s">
        <v>135</v>
      </c>
      <c r="B773" s="172"/>
      <c r="C773" s="465" t="s">
        <v>1474</v>
      </c>
      <c r="D773" s="173" t="s">
        <v>1480</v>
      </c>
      <c r="E773" s="172" t="s">
        <v>147</v>
      </c>
      <c r="F773" s="49" t="s">
        <v>1481</v>
      </c>
      <c r="G773" s="36">
        <v>0</v>
      </c>
      <c r="H773" s="36">
        <f>IFERROR(VLOOKUP(D773,'数据-省本级预算数'!D:H,4,0),"0")</f>
        <v>4421</v>
      </c>
      <c r="I773" s="36"/>
      <c r="J773" s="36">
        <f>VLOOKUP(F773,'数据-省本级决算数'!$A:$B,2,0)</f>
        <v>0</v>
      </c>
      <c r="K773" s="175"/>
      <c r="L773" s="175">
        <f t="shared" ref="L773:L835" si="76">J773/H773</f>
        <v>0</v>
      </c>
      <c r="M773" s="175">
        <f t="shared" ref="M773:M836" si="77">IFERROR(J773/I773,0)</f>
        <v>0</v>
      </c>
      <c r="N773" s="132" t="str">
        <f t="shared" si="74"/>
        <v/>
      </c>
      <c r="O773" s="176" t="str">
        <f t="shared" si="75"/>
        <v>是</v>
      </c>
      <c r="P773" s="176" t="str">
        <f t="shared" ref="P773:P836" si="78">IF(C773&lt;&gt;"",IF(OR(LEFT(D773,3)="205",LEFT(D773,3)="206",LEFT(D773,3)="207",LEFT(D773,3)="208",LEFT(D773,3)="210",LEFT(D773,3)="213"),"是","否"),"是")</f>
        <v>否</v>
      </c>
    </row>
    <row r="774" ht="18.95" customHeight="1" spans="1:16">
      <c r="A774" s="171" t="s">
        <v>135</v>
      </c>
      <c r="B774" s="172"/>
      <c r="C774" s="465" t="s">
        <v>1474</v>
      </c>
      <c r="D774" s="173" t="s">
        <v>1482</v>
      </c>
      <c r="E774" s="172" t="s">
        <v>147</v>
      </c>
      <c r="F774" s="49" t="s">
        <v>1483</v>
      </c>
      <c r="G774" s="36">
        <v>0</v>
      </c>
      <c r="H774" s="36">
        <f>IFERROR(VLOOKUP(D774,'数据-省本级预算数'!D:H,4,0),"0")</f>
        <v>0</v>
      </c>
      <c r="I774" s="36"/>
      <c r="J774" s="36">
        <f>VLOOKUP(F774,'数据-省本级决算数'!$A:$B,2,0)</f>
        <v>0</v>
      </c>
      <c r="K774" s="175"/>
      <c r="L774" s="175"/>
      <c r="M774" s="175">
        <f t="shared" si="77"/>
        <v>0</v>
      </c>
      <c r="N774" s="132" t="str">
        <f t="shared" si="74"/>
        <v/>
      </c>
      <c r="O774" s="176" t="str">
        <f t="shared" si="75"/>
        <v>否</v>
      </c>
      <c r="P774" s="176" t="str">
        <f t="shared" si="78"/>
        <v>否</v>
      </c>
    </row>
    <row r="775" ht="18.95" customHeight="1" spans="1:16">
      <c r="A775" s="171" t="s">
        <v>135</v>
      </c>
      <c r="B775" s="172"/>
      <c r="C775" s="465" t="s">
        <v>1474</v>
      </c>
      <c r="D775" s="173" t="s">
        <v>1484</v>
      </c>
      <c r="E775" s="172" t="s">
        <v>147</v>
      </c>
      <c r="F775" s="49" t="s">
        <v>1485</v>
      </c>
      <c r="G775" s="36">
        <v>0</v>
      </c>
      <c r="H775" s="36">
        <f>IFERROR(VLOOKUP(D775,'数据-省本级预算数'!D:H,4,0),"0")</f>
        <v>0</v>
      </c>
      <c r="I775" s="36"/>
      <c r="J775" s="36">
        <f>VLOOKUP(F775,'数据-省本级决算数'!$A:$B,2,0)</f>
        <v>0</v>
      </c>
      <c r="K775" s="175"/>
      <c r="L775" s="175"/>
      <c r="M775" s="175">
        <f t="shared" si="77"/>
        <v>0</v>
      </c>
      <c r="N775" s="132" t="str">
        <f t="shared" si="74"/>
        <v/>
      </c>
      <c r="O775" s="176" t="str">
        <f t="shared" si="75"/>
        <v>否</v>
      </c>
      <c r="P775" s="176" t="str">
        <f t="shared" si="78"/>
        <v>否</v>
      </c>
    </row>
    <row r="776" ht="18.95" customHeight="1" spans="1:16">
      <c r="A776" s="171" t="s">
        <v>135</v>
      </c>
      <c r="B776" s="465" t="s">
        <v>1379</v>
      </c>
      <c r="C776" s="172"/>
      <c r="D776" s="173" t="s">
        <v>1486</v>
      </c>
      <c r="E776" s="172" t="s">
        <v>147</v>
      </c>
      <c r="F776" s="49" t="s">
        <v>1487</v>
      </c>
      <c r="G776" s="36">
        <v>22061</v>
      </c>
      <c r="H776" s="36">
        <f>IFERROR(VLOOKUP(D776,'数据-省本级预算数'!D:H,4,0),"0")</f>
        <v>1000</v>
      </c>
      <c r="I776" s="36">
        <f>IFERROR(VLOOKUP(F776,'数据-省本级调整数'!$A:$B,2,0),0)</f>
        <v>14152</v>
      </c>
      <c r="J776" s="36">
        <f>VLOOKUP(F776,'数据-省本级决算数'!$A:$B,2,0)</f>
        <v>12609</v>
      </c>
      <c r="K776" s="175">
        <f t="shared" ref="K776:K835" si="79">J776/G776</f>
        <v>0.57</v>
      </c>
      <c r="L776" s="175">
        <f t="shared" si="76"/>
        <v>12.61</v>
      </c>
      <c r="M776" s="175">
        <f t="shared" si="77"/>
        <v>0.89</v>
      </c>
      <c r="N776" s="132">
        <f t="shared" si="74"/>
        <v>-0.428</v>
      </c>
      <c r="O776" s="176" t="str">
        <f t="shared" si="75"/>
        <v>是</v>
      </c>
      <c r="P776" s="176" t="str">
        <f t="shared" si="78"/>
        <v>是</v>
      </c>
    </row>
    <row r="777" ht="18.95" customHeight="1" spans="1:16">
      <c r="A777" s="171" t="s">
        <v>135</v>
      </c>
      <c r="B777" s="465" t="s">
        <v>1379</v>
      </c>
      <c r="C777" s="172"/>
      <c r="D777" s="173" t="s">
        <v>1488</v>
      </c>
      <c r="E777" s="172" t="s">
        <v>147</v>
      </c>
      <c r="F777" s="49" t="s">
        <v>1489</v>
      </c>
      <c r="G777" s="174">
        <v>0</v>
      </c>
      <c r="H777" s="36">
        <f>IFERROR(VLOOKUP(D777,'数据-省本级预算数'!D:H,4,0),"0")</f>
        <v>0</v>
      </c>
      <c r="I777" s="36">
        <f>IFERROR(VLOOKUP(F777,'数据-省本级调整数'!$A:$B,2,0),0)</f>
        <v>0</v>
      </c>
      <c r="J777" s="36">
        <f>VLOOKUP(F777,'数据-省本级决算数'!$A:$B,2,0)</f>
        <v>0</v>
      </c>
      <c r="K777" s="175"/>
      <c r="L777" s="175"/>
      <c r="M777" s="175">
        <f t="shared" si="77"/>
        <v>0</v>
      </c>
      <c r="N777" s="129" t="str">
        <f t="shared" si="74"/>
        <v/>
      </c>
      <c r="O777" s="176" t="str">
        <f t="shared" si="75"/>
        <v>否</v>
      </c>
      <c r="P777" s="176" t="str">
        <f t="shared" si="78"/>
        <v>是</v>
      </c>
    </row>
    <row r="778" ht="18.95" customHeight="1" spans="1:16">
      <c r="A778" s="171" t="s">
        <v>135</v>
      </c>
      <c r="B778" s="465" t="s">
        <v>1379</v>
      </c>
      <c r="C778" s="172"/>
      <c r="D778" s="173" t="s">
        <v>1490</v>
      </c>
      <c r="E778" s="172"/>
      <c r="F778" s="49" t="s">
        <v>1491</v>
      </c>
      <c r="G778" s="36">
        <f ca="1">SUMIF($C777:$C1999,$D778,$G777:$G1998)</f>
        <v>3045</v>
      </c>
      <c r="H778" s="36">
        <f ca="1">SUMIF($C777:$C1998,$D778,$H777:$H1997)</f>
        <v>18</v>
      </c>
      <c r="I778" s="36">
        <f>IFERROR(VLOOKUP(F778,'数据-省本级调整数'!$A:$B,2,0),0)</f>
        <v>1757</v>
      </c>
      <c r="J778" s="36">
        <f>VLOOKUP(F778,'数据-省本级决算数'!$A:$B,2,0)</f>
        <v>1469</v>
      </c>
      <c r="K778" s="175">
        <f ca="1" t="shared" si="79"/>
        <v>0.48</v>
      </c>
      <c r="L778" s="175">
        <f ca="1" t="shared" si="76"/>
        <v>81.61</v>
      </c>
      <c r="M778" s="175">
        <f t="shared" si="77"/>
        <v>0.84</v>
      </c>
      <c r="N778" s="132">
        <f ca="1" t="shared" si="74"/>
        <v>-0.518</v>
      </c>
      <c r="O778" s="176" t="str">
        <f ca="1" t="shared" si="75"/>
        <v>是</v>
      </c>
      <c r="P778" s="176" t="str">
        <f t="shared" si="78"/>
        <v>是</v>
      </c>
    </row>
    <row r="779" ht="18.95" customHeight="1" spans="1:16">
      <c r="A779" s="171" t="s">
        <v>135</v>
      </c>
      <c r="B779" s="172" t="s">
        <v>135</v>
      </c>
      <c r="C779" s="465" t="s">
        <v>1490</v>
      </c>
      <c r="D779" s="173" t="s">
        <v>1492</v>
      </c>
      <c r="E779" s="172" t="s">
        <v>147</v>
      </c>
      <c r="F779" s="49" t="s">
        <v>141</v>
      </c>
      <c r="G779" s="36">
        <v>0</v>
      </c>
      <c r="H779" s="36">
        <f>IFERROR(VLOOKUP(D779,'数据-省本级预算数'!D:H,4,0),"0")</f>
        <v>0</v>
      </c>
      <c r="I779" s="36"/>
      <c r="J779" s="36">
        <f>VLOOKUP(F779,'数据-省本级决算数'!$A:$B,2,0)</f>
        <v>4776</v>
      </c>
      <c r="K779" s="175"/>
      <c r="L779" s="175"/>
      <c r="M779" s="175">
        <f t="shared" si="77"/>
        <v>0</v>
      </c>
      <c r="N779" s="132" t="str">
        <f t="shared" si="74"/>
        <v/>
      </c>
      <c r="O779" s="176" t="str">
        <f t="shared" si="75"/>
        <v>是</v>
      </c>
      <c r="P779" s="176" t="str">
        <f t="shared" si="78"/>
        <v>否</v>
      </c>
    </row>
    <row r="780" ht="18.95" customHeight="1" spans="1:16">
      <c r="A780" s="171" t="s">
        <v>135</v>
      </c>
      <c r="B780" s="172" t="s">
        <v>135</v>
      </c>
      <c r="C780" s="465" t="s">
        <v>1490</v>
      </c>
      <c r="D780" s="173" t="s">
        <v>1493</v>
      </c>
      <c r="E780" s="172" t="s">
        <v>147</v>
      </c>
      <c r="F780" s="49" t="s">
        <v>143</v>
      </c>
      <c r="G780" s="36">
        <v>0</v>
      </c>
      <c r="H780" s="36">
        <f>IFERROR(VLOOKUP(D780,'数据-省本级预算数'!D:H,4,0),"0")</f>
        <v>0</v>
      </c>
      <c r="I780" s="36"/>
      <c r="J780" s="36">
        <f>VLOOKUP(F780,'数据-省本级决算数'!$A:$B,2,0)</f>
        <v>590</v>
      </c>
      <c r="K780" s="175"/>
      <c r="L780" s="175"/>
      <c r="M780" s="175">
        <f t="shared" si="77"/>
        <v>0</v>
      </c>
      <c r="N780" s="132" t="str">
        <f t="shared" si="74"/>
        <v/>
      </c>
      <c r="O780" s="176" t="str">
        <f t="shared" si="75"/>
        <v>是</v>
      </c>
      <c r="P780" s="176" t="str">
        <f t="shared" si="78"/>
        <v>否</v>
      </c>
    </row>
    <row r="781" ht="18.95" customHeight="1" spans="1:16">
      <c r="A781" s="171" t="s">
        <v>135</v>
      </c>
      <c r="B781" s="172"/>
      <c r="C781" s="465" t="s">
        <v>1490</v>
      </c>
      <c r="D781" s="173" t="s">
        <v>1494</v>
      </c>
      <c r="E781" s="172" t="s">
        <v>147</v>
      </c>
      <c r="F781" s="49" t="s">
        <v>145</v>
      </c>
      <c r="G781" s="36">
        <v>0</v>
      </c>
      <c r="H781" s="36">
        <f>IFERROR(VLOOKUP(D781,'数据-省本级预算数'!D:H,4,0),"0")</f>
        <v>0</v>
      </c>
      <c r="I781" s="36"/>
      <c r="J781" s="36">
        <f>VLOOKUP(F781,'数据-省本级决算数'!$A:$B,2,0)</f>
        <v>713</v>
      </c>
      <c r="K781" s="175"/>
      <c r="L781" s="175"/>
      <c r="M781" s="175">
        <f t="shared" si="77"/>
        <v>0</v>
      </c>
      <c r="N781" s="132" t="str">
        <f t="shared" si="74"/>
        <v/>
      </c>
      <c r="O781" s="176" t="str">
        <f t="shared" si="75"/>
        <v>是</v>
      </c>
      <c r="P781" s="176" t="str">
        <f t="shared" si="78"/>
        <v>否</v>
      </c>
    </row>
    <row r="782" ht="18.95" customHeight="1" spans="1:16">
      <c r="A782" s="171" t="s">
        <v>135</v>
      </c>
      <c r="B782" s="172"/>
      <c r="C782" s="465" t="s">
        <v>1490</v>
      </c>
      <c r="D782" s="173" t="s">
        <v>1495</v>
      </c>
      <c r="E782" s="172" t="s">
        <v>147</v>
      </c>
      <c r="F782" s="49" t="s">
        <v>1496</v>
      </c>
      <c r="G782" s="36">
        <v>0</v>
      </c>
      <c r="H782" s="36">
        <f>IFERROR(VLOOKUP(D782,'数据-省本级预算数'!D:H,4,0),"0")</f>
        <v>0</v>
      </c>
      <c r="I782" s="36"/>
      <c r="J782" s="36">
        <f>VLOOKUP(F782,'数据-省本级决算数'!$A:$B,2,0)</f>
        <v>0</v>
      </c>
      <c r="K782" s="175"/>
      <c r="L782" s="175"/>
      <c r="M782" s="175">
        <f t="shared" si="77"/>
        <v>0</v>
      </c>
      <c r="N782" s="132" t="str">
        <f t="shared" si="74"/>
        <v/>
      </c>
      <c r="O782" s="176" t="str">
        <f t="shared" si="75"/>
        <v>否</v>
      </c>
      <c r="P782" s="176" t="str">
        <f t="shared" si="78"/>
        <v>否</v>
      </c>
    </row>
    <row r="783" ht="18.95" customHeight="1" spans="1:16">
      <c r="A783" s="171" t="s">
        <v>135</v>
      </c>
      <c r="B783" s="172"/>
      <c r="C783" s="465" t="s">
        <v>1490</v>
      </c>
      <c r="D783" s="173" t="s">
        <v>1497</v>
      </c>
      <c r="E783" s="172" t="s">
        <v>147</v>
      </c>
      <c r="F783" s="49" t="s">
        <v>1498</v>
      </c>
      <c r="G783" s="36">
        <v>0</v>
      </c>
      <c r="H783" s="36">
        <f>IFERROR(VLOOKUP(D783,'数据-省本级预算数'!D:H,4,0),"0")</f>
        <v>0</v>
      </c>
      <c r="I783" s="36"/>
      <c r="J783" s="36">
        <f>VLOOKUP(F783,'数据-省本级决算数'!$A:$B,2,0)</f>
        <v>0</v>
      </c>
      <c r="K783" s="175"/>
      <c r="L783" s="175"/>
      <c r="M783" s="175">
        <f t="shared" si="77"/>
        <v>0</v>
      </c>
      <c r="N783" s="132" t="str">
        <f t="shared" si="74"/>
        <v/>
      </c>
      <c r="O783" s="176" t="str">
        <f t="shared" si="75"/>
        <v>否</v>
      </c>
      <c r="P783" s="176" t="str">
        <f t="shared" si="78"/>
        <v>否</v>
      </c>
    </row>
    <row r="784" ht="18.95" customHeight="1" spans="1:16">
      <c r="A784" s="171" t="s">
        <v>135</v>
      </c>
      <c r="B784" s="172" t="s">
        <v>135</v>
      </c>
      <c r="C784" s="465" t="s">
        <v>1490</v>
      </c>
      <c r="D784" s="173" t="s">
        <v>1499</v>
      </c>
      <c r="E784" s="172" t="s">
        <v>147</v>
      </c>
      <c r="F784" s="49" t="s">
        <v>1500</v>
      </c>
      <c r="G784" s="36">
        <v>0</v>
      </c>
      <c r="H784" s="36">
        <f>IFERROR(VLOOKUP(D784,'数据-省本级预算数'!D:H,4,0),"0")</f>
        <v>0</v>
      </c>
      <c r="I784" s="36"/>
      <c r="J784" s="36">
        <f>VLOOKUP(F784,'数据-省本级决算数'!$A:$B,2,0)</f>
        <v>0</v>
      </c>
      <c r="K784" s="175"/>
      <c r="L784" s="175"/>
      <c r="M784" s="175">
        <f t="shared" si="77"/>
        <v>0</v>
      </c>
      <c r="N784" s="132" t="str">
        <f t="shared" si="74"/>
        <v/>
      </c>
      <c r="O784" s="176" t="str">
        <f t="shared" si="75"/>
        <v>否</v>
      </c>
      <c r="P784" s="176" t="str">
        <f t="shared" si="78"/>
        <v>否</v>
      </c>
    </row>
    <row r="785" ht="18.95" customHeight="1" spans="1:16">
      <c r="A785" s="171" t="s">
        <v>135</v>
      </c>
      <c r="B785" s="172" t="s">
        <v>135</v>
      </c>
      <c r="C785" s="465" t="s">
        <v>1490</v>
      </c>
      <c r="D785" s="173" t="s">
        <v>1501</v>
      </c>
      <c r="E785" s="172" t="s">
        <v>147</v>
      </c>
      <c r="F785" s="49" t="s">
        <v>1502</v>
      </c>
      <c r="G785" s="36">
        <v>0</v>
      </c>
      <c r="H785" s="36">
        <f>IFERROR(VLOOKUP(D785,'数据-省本级预算数'!D:H,4,0),"0")</f>
        <v>18</v>
      </c>
      <c r="I785" s="36"/>
      <c r="J785" s="36">
        <f>VLOOKUP(F785,'数据-省本级决算数'!$A:$B,2,0)</f>
        <v>18</v>
      </c>
      <c r="K785" s="175"/>
      <c r="L785" s="175">
        <f t="shared" si="76"/>
        <v>1</v>
      </c>
      <c r="M785" s="175">
        <f t="shared" si="77"/>
        <v>0</v>
      </c>
      <c r="N785" s="132" t="str">
        <f t="shared" si="74"/>
        <v/>
      </c>
      <c r="O785" s="176" t="str">
        <f t="shared" si="75"/>
        <v>是</v>
      </c>
      <c r="P785" s="176" t="str">
        <f t="shared" si="78"/>
        <v>否</v>
      </c>
    </row>
    <row r="786" ht="18.95" customHeight="1" spans="1:16">
      <c r="A786" s="171" t="s">
        <v>135</v>
      </c>
      <c r="B786" s="172" t="s">
        <v>135</v>
      </c>
      <c r="C786" s="465" t="s">
        <v>1490</v>
      </c>
      <c r="D786" s="173" t="s">
        <v>1503</v>
      </c>
      <c r="E786" s="172" t="s">
        <v>147</v>
      </c>
      <c r="F786" s="49" t="s">
        <v>1504</v>
      </c>
      <c r="G786" s="36">
        <v>0</v>
      </c>
      <c r="H786" s="36">
        <f>IFERROR(VLOOKUP(D786,'数据-省本级预算数'!D:H,4,0),"0")</f>
        <v>0</v>
      </c>
      <c r="I786" s="36"/>
      <c r="J786" s="36">
        <f>VLOOKUP(F786,'数据-省本级决算数'!$A:$B,2,0)</f>
        <v>0</v>
      </c>
      <c r="K786" s="175"/>
      <c r="L786" s="175"/>
      <c r="M786" s="175">
        <f t="shared" si="77"/>
        <v>0</v>
      </c>
      <c r="N786" s="132" t="str">
        <f t="shared" si="74"/>
        <v/>
      </c>
      <c r="O786" s="176" t="str">
        <f t="shared" si="75"/>
        <v>否</v>
      </c>
      <c r="P786" s="176" t="str">
        <f t="shared" si="78"/>
        <v>否</v>
      </c>
    </row>
    <row r="787" ht="18.95" customHeight="1" spans="1:16">
      <c r="A787" s="171" t="s">
        <v>135</v>
      </c>
      <c r="B787" s="172" t="s">
        <v>135</v>
      </c>
      <c r="C787" s="465" t="s">
        <v>1490</v>
      </c>
      <c r="D787" s="173" t="s">
        <v>1505</v>
      </c>
      <c r="E787" s="172" t="s">
        <v>147</v>
      </c>
      <c r="F787" s="49" t="s">
        <v>1506</v>
      </c>
      <c r="G787" s="36">
        <v>0</v>
      </c>
      <c r="H787" s="36">
        <f>IFERROR(VLOOKUP(D787,'数据-省本级预算数'!D:H,4,0),"0")</f>
        <v>0</v>
      </c>
      <c r="I787" s="36"/>
      <c r="J787" s="36">
        <f>VLOOKUP(F787,'数据-省本级决算数'!$A:$B,2,0)</f>
        <v>0</v>
      </c>
      <c r="K787" s="175"/>
      <c r="L787" s="175"/>
      <c r="M787" s="175">
        <f t="shared" si="77"/>
        <v>0</v>
      </c>
      <c r="N787" s="132" t="str">
        <f t="shared" si="74"/>
        <v/>
      </c>
      <c r="O787" s="176" t="str">
        <f t="shared" si="75"/>
        <v>否</v>
      </c>
      <c r="P787" s="176" t="str">
        <f t="shared" si="78"/>
        <v>否</v>
      </c>
    </row>
    <row r="788" ht="18.95" customHeight="1" spans="1:16">
      <c r="A788" s="171" t="s">
        <v>135</v>
      </c>
      <c r="B788" s="172" t="s">
        <v>135</v>
      </c>
      <c r="C788" s="465" t="s">
        <v>1490</v>
      </c>
      <c r="D788" s="173" t="s">
        <v>1507</v>
      </c>
      <c r="E788" s="172" t="s">
        <v>147</v>
      </c>
      <c r="F788" s="49" t="s">
        <v>1508</v>
      </c>
      <c r="G788" s="36">
        <v>0</v>
      </c>
      <c r="H788" s="36">
        <f>IFERROR(VLOOKUP(D788,'数据-省本级预算数'!D:H,4,0),"0")</f>
        <v>0</v>
      </c>
      <c r="I788" s="36"/>
      <c r="J788" s="36">
        <f>VLOOKUP(F788,'数据-省本级决算数'!$A:$B,2,0)</f>
        <v>0</v>
      </c>
      <c r="K788" s="175"/>
      <c r="L788" s="175"/>
      <c r="M788" s="175">
        <f t="shared" si="77"/>
        <v>0</v>
      </c>
      <c r="N788" s="132" t="str">
        <f t="shared" si="74"/>
        <v/>
      </c>
      <c r="O788" s="176" t="str">
        <f t="shared" si="75"/>
        <v>否</v>
      </c>
      <c r="P788" s="176" t="str">
        <f t="shared" si="78"/>
        <v>否</v>
      </c>
    </row>
    <row r="789" ht="18.95" customHeight="1" spans="1:16">
      <c r="A789" s="171" t="s">
        <v>135</v>
      </c>
      <c r="B789" s="172" t="s">
        <v>135</v>
      </c>
      <c r="C789" s="465" t="s">
        <v>1490</v>
      </c>
      <c r="D789" s="173" t="s">
        <v>1509</v>
      </c>
      <c r="E789" s="172" t="s">
        <v>147</v>
      </c>
      <c r="F789" s="49" t="s">
        <v>248</v>
      </c>
      <c r="G789" s="36">
        <v>0</v>
      </c>
      <c r="H789" s="36">
        <f>IFERROR(VLOOKUP(D789,'数据-省本级预算数'!D:H,4,0),"0")</f>
        <v>0</v>
      </c>
      <c r="I789" s="36"/>
      <c r="J789" s="36">
        <f>VLOOKUP(F789,'数据-省本级决算数'!$A:$B,2,0)</f>
        <v>869</v>
      </c>
      <c r="K789" s="175"/>
      <c r="L789" s="175"/>
      <c r="M789" s="175">
        <f t="shared" si="77"/>
        <v>0</v>
      </c>
      <c r="N789" s="132" t="str">
        <f t="shared" si="74"/>
        <v/>
      </c>
      <c r="O789" s="176" t="str">
        <f t="shared" si="75"/>
        <v>是</v>
      </c>
      <c r="P789" s="176" t="str">
        <f t="shared" si="78"/>
        <v>否</v>
      </c>
    </row>
    <row r="790" ht="18.95" customHeight="1" spans="1:16">
      <c r="A790" s="171" t="s">
        <v>135</v>
      </c>
      <c r="B790" s="172" t="s">
        <v>135</v>
      </c>
      <c r="C790" s="465" t="s">
        <v>1490</v>
      </c>
      <c r="D790" s="173" t="s">
        <v>1510</v>
      </c>
      <c r="E790" s="172" t="s">
        <v>147</v>
      </c>
      <c r="F790" s="49" t="s">
        <v>1511</v>
      </c>
      <c r="G790" s="36">
        <v>0</v>
      </c>
      <c r="H790" s="36">
        <f>IFERROR(VLOOKUP(D790,'数据-省本级预算数'!D:H,4,0),"0")</f>
        <v>0</v>
      </c>
      <c r="I790" s="36"/>
      <c r="J790" s="36">
        <f>VLOOKUP(F790,'数据-省本级决算数'!$A:$B,2,0)</f>
        <v>0</v>
      </c>
      <c r="K790" s="175"/>
      <c r="L790" s="175"/>
      <c r="M790" s="175">
        <f t="shared" si="77"/>
        <v>0</v>
      </c>
      <c r="N790" s="132" t="str">
        <f t="shared" si="74"/>
        <v/>
      </c>
      <c r="O790" s="176" t="str">
        <f t="shared" si="75"/>
        <v>否</v>
      </c>
      <c r="P790" s="176" t="str">
        <f t="shared" si="78"/>
        <v>否</v>
      </c>
    </row>
    <row r="791" ht="18.95" customHeight="1" spans="1:16">
      <c r="A791" s="171" t="s">
        <v>135</v>
      </c>
      <c r="B791" s="172" t="s">
        <v>135</v>
      </c>
      <c r="C791" s="465" t="s">
        <v>1490</v>
      </c>
      <c r="D791" s="173" t="s">
        <v>1512</v>
      </c>
      <c r="E791" s="172" t="s">
        <v>147</v>
      </c>
      <c r="F791" s="49" t="s">
        <v>1513</v>
      </c>
      <c r="G791" s="36">
        <v>0</v>
      </c>
      <c r="H791" s="36">
        <f>IFERROR(VLOOKUP(D791,'数据-省本级预算数'!D:H,4,0),"0")</f>
        <v>0</v>
      </c>
      <c r="I791" s="36"/>
      <c r="J791" s="36">
        <f>VLOOKUP(F791,'数据-省本级决算数'!$A:$B,2,0)</f>
        <v>0</v>
      </c>
      <c r="K791" s="175"/>
      <c r="L791" s="175"/>
      <c r="M791" s="175">
        <f t="shared" si="77"/>
        <v>0</v>
      </c>
      <c r="N791" s="132" t="str">
        <f t="shared" si="74"/>
        <v/>
      </c>
      <c r="O791" s="176" t="str">
        <f t="shared" si="75"/>
        <v>否</v>
      </c>
      <c r="P791" s="176" t="str">
        <f t="shared" si="78"/>
        <v>否</v>
      </c>
    </row>
    <row r="792" ht="18.95" customHeight="1" spans="1:16">
      <c r="A792" s="171"/>
      <c r="B792" s="172"/>
      <c r="C792" s="465" t="s">
        <v>1490</v>
      </c>
      <c r="D792" s="37">
        <v>2111450</v>
      </c>
      <c r="E792" s="172" t="s">
        <v>147</v>
      </c>
      <c r="F792" s="49" t="s">
        <v>160</v>
      </c>
      <c r="G792" s="36">
        <v>0</v>
      </c>
      <c r="H792" s="36">
        <f>IFERROR(VLOOKUP(D792,'数据-省本级预算数'!D:H,4,0),"0")</f>
        <v>0</v>
      </c>
      <c r="I792" s="36"/>
      <c r="J792" s="36">
        <f>VLOOKUP(F792,'数据-省本级决算数'!$A:$B,2,0)</f>
        <v>103</v>
      </c>
      <c r="K792" s="175"/>
      <c r="L792" s="175"/>
      <c r="M792" s="175">
        <f t="shared" si="77"/>
        <v>0</v>
      </c>
      <c r="N792" s="132" t="str">
        <f t="shared" si="74"/>
        <v/>
      </c>
      <c r="O792" s="176" t="str">
        <f t="shared" si="75"/>
        <v>是</v>
      </c>
      <c r="P792" s="176" t="str">
        <f t="shared" si="78"/>
        <v>否</v>
      </c>
    </row>
    <row r="793" ht="18.95" customHeight="1" spans="1:16">
      <c r="A793" s="171"/>
      <c r="B793" s="172"/>
      <c r="C793" s="465" t="s">
        <v>1490</v>
      </c>
      <c r="D793" s="37">
        <v>2111499</v>
      </c>
      <c r="E793" s="172" t="s">
        <v>147</v>
      </c>
      <c r="F793" s="49" t="s">
        <v>1514</v>
      </c>
      <c r="G793" s="36">
        <v>3045</v>
      </c>
      <c r="H793" s="36">
        <f>IFERROR(VLOOKUP(D793,'数据-省本级预算数'!D:H,4,0),"0")</f>
        <v>0</v>
      </c>
      <c r="I793" s="36"/>
      <c r="J793" s="36">
        <f>VLOOKUP(F793,'数据-省本级决算数'!$A:$B,2,0)</f>
        <v>0</v>
      </c>
      <c r="K793" s="175">
        <f t="shared" si="79"/>
        <v>0</v>
      </c>
      <c r="L793" s="175"/>
      <c r="M793" s="175">
        <f t="shared" si="77"/>
        <v>0</v>
      </c>
      <c r="N793" s="132">
        <f t="shared" si="74"/>
        <v>-1</v>
      </c>
      <c r="O793" s="176" t="str">
        <f t="shared" si="75"/>
        <v>是</v>
      </c>
      <c r="P793" s="176" t="str">
        <f t="shared" si="78"/>
        <v>否</v>
      </c>
    </row>
    <row r="794" ht="18.95" customHeight="1" spans="1:16">
      <c r="A794" s="171"/>
      <c r="B794" s="465" t="s">
        <v>1379</v>
      </c>
      <c r="C794" s="172"/>
      <c r="D794" s="465" t="s">
        <v>1515</v>
      </c>
      <c r="E794" s="172"/>
      <c r="F794" s="49" t="s">
        <v>1516</v>
      </c>
      <c r="G794" s="174">
        <f ca="1">SUMIF($C793:$C2015,$D794,$G793:$G2014)</f>
        <v>0</v>
      </c>
      <c r="H794" s="36">
        <f ca="1">SUMIF($C793:$C2014,$D794,$H793:$H2013)</f>
        <v>0</v>
      </c>
      <c r="I794" s="36">
        <f>IFERROR(VLOOKUP(F794,'数据-省本级调整数'!$A:$B,2,0),0)</f>
        <v>0</v>
      </c>
      <c r="J794" s="36">
        <f>VLOOKUP(F794,'数据-省本级决算数'!$A:$B,2,0)</f>
        <v>0</v>
      </c>
      <c r="K794" s="175"/>
      <c r="L794" s="175"/>
      <c r="M794" s="175">
        <f t="shared" si="77"/>
        <v>0</v>
      </c>
      <c r="N794" s="129" t="str">
        <f ca="1" t="shared" si="74"/>
        <v/>
      </c>
      <c r="O794" s="176" t="str">
        <f ca="1" t="shared" si="75"/>
        <v>否</v>
      </c>
      <c r="P794" s="176" t="str">
        <f t="shared" si="78"/>
        <v>是</v>
      </c>
    </row>
    <row r="795" ht="18.95" customHeight="1" spans="1:16">
      <c r="A795" s="171"/>
      <c r="B795" s="172"/>
      <c r="C795" s="465" t="s">
        <v>1515</v>
      </c>
      <c r="D795" s="464" t="s">
        <v>1517</v>
      </c>
      <c r="E795" s="172" t="s">
        <v>147</v>
      </c>
      <c r="F795" s="49" t="s">
        <v>1518</v>
      </c>
      <c r="G795" s="36">
        <v>0</v>
      </c>
      <c r="H795" s="36">
        <f>IFERROR(VLOOKUP(D795,'数据-省本级预算数'!D:H,4,0),"0")</f>
        <v>0</v>
      </c>
      <c r="I795" s="36"/>
      <c r="J795" s="36">
        <f>VLOOKUP(F795,'数据-省本级决算数'!$A:$B,2,0)</f>
        <v>0</v>
      </c>
      <c r="K795" s="175"/>
      <c r="L795" s="175"/>
      <c r="M795" s="175">
        <f t="shared" si="77"/>
        <v>0</v>
      </c>
      <c r="N795" s="132" t="str">
        <f t="shared" si="74"/>
        <v/>
      </c>
      <c r="O795" s="176" t="str">
        <f t="shared" si="75"/>
        <v>否</v>
      </c>
      <c r="P795" s="176" t="str">
        <f t="shared" si="78"/>
        <v>否</v>
      </c>
    </row>
    <row r="796" ht="18.95" customHeight="1" spans="1:16">
      <c r="A796" s="171"/>
      <c r="B796" s="172"/>
      <c r="C796" s="465" t="s">
        <v>1515</v>
      </c>
      <c r="D796" s="464" t="s">
        <v>1519</v>
      </c>
      <c r="E796" s="172" t="s">
        <v>147</v>
      </c>
      <c r="F796" s="49" t="s">
        <v>1520</v>
      </c>
      <c r="G796" s="36">
        <v>0</v>
      </c>
      <c r="H796" s="36">
        <f>IFERROR(VLOOKUP(D796,'数据-省本级预算数'!D:H,4,0),"0")</f>
        <v>0</v>
      </c>
      <c r="I796" s="36"/>
      <c r="J796" s="36">
        <f>VLOOKUP(F796,'数据-省本级决算数'!$A:$B,2,0)</f>
        <v>0</v>
      </c>
      <c r="K796" s="175"/>
      <c r="L796" s="175"/>
      <c r="M796" s="175">
        <f t="shared" si="77"/>
        <v>0</v>
      </c>
      <c r="N796" s="132" t="str">
        <f t="shared" si="74"/>
        <v/>
      </c>
      <c r="O796" s="176" t="str">
        <f t="shared" si="75"/>
        <v>否</v>
      </c>
      <c r="P796" s="176" t="str">
        <f t="shared" si="78"/>
        <v>否</v>
      </c>
    </row>
    <row r="797" ht="18.95" customHeight="1" spans="1:16">
      <c r="A797" s="171"/>
      <c r="B797" s="172"/>
      <c r="C797" s="465" t="s">
        <v>1515</v>
      </c>
      <c r="D797" s="464" t="s">
        <v>1521</v>
      </c>
      <c r="E797" s="172" t="s">
        <v>147</v>
      </c>
      <c r="F797" s="49" t="s">
        <v>1522</v>
      </c>
      <c r="G797" s="36">
        <v>0</v>
      </c>
      <c r="H797" s="36" t="str">
        <f>IFERROR(VLOOKUP(D797,'数据-省本级预算数'!D:H,4,0),"0")</f>
        <v>0</v>
      </c>
      <c r="I797" s="36"/>
      <c r="J797" s="36">
        <f>VLOOKUP(F797,'数据-省本级决算数'!$A:$B,2,0)</f>
        <v>0</v>
      </c>
      <c r="K797" s="175"/>
      <c r="L797" s="175"/>
      <c r="M797" s="175">
        <f t="shared" si="77"/>
        <v>0</v>
      </c>
      <c r="N797" s="132" t="str">
        <f t="shared" si="74"/>
        <v/>
      </c>
      <c r="O797" s="176" t="str">
        <f t="shared" si="75"/>
        <v>否</v>
      </c>
      <c r="P797" s="176" t="str">
        <f t="shared" si="78"/>
        <v>否</v>
      </c>
    </row>
    <row r="798" ht="18.95" customHeight="1" spans="1:16">
      <c r="A798" s="171"/>
      <c r="B798" s="172"/>
      <c r="C798" s="465" t="s">
        <v>1515</v>
      </c>
      <c r="D798" s="464" t="s">
        <v>1523</v>
      </c>
      <c r="E798" s="172" t="s">
        <v>147</v>
      </c>
      <c r="F798" s="49" t="s">
        <v>1524</v>
      </c>
      <c r="G798" s="36">
        <v>0</v>
      </c>
      <c r="H798" s="36">
        <f>IFERROR(VLOOKUP(D798,'数据-省本级预算数'!D:H,4,0),"0")</f>
        <v>0</v>
      </c>
      <c r="I798" s="36"/>
      <c r="J798" s="36">
        <f>VLOOKUP(F798,'数据-省本级决算数'!$A:$B,2,0)</f>
        <v>0</v>
      </c>
      <c r="K798" s="175"/>
      <c r="L798" s="175"/>
      <c r="M798" s="175">
        <f t="shared" si="77"/>
        <v>0</v>
      </c>
      <c r="N798" s="132" t="str">
        <f t="shared" si="74"/>
        <v/>
      </c>
      <c r="O798" s="176" t="str">
        <f t="shared" si="75"/>
        <v>否</v>
      </c>
      <c r="P798" s="176" t="str">
        <f t="shared" si="78"/>
        <v>否</v>
      </c>
    </row>
    <row r="799" ht="18.95" customHeight="1" spans="1:16">
      <c r="A799" s="171"/>
      <c r="B799" s="172"/>
      <c r="C799" s="465" t="s">
        <v>1515</v>
      </c>
      <c r="D799" s="464" t="s">
        <v>1525</v>
      </c>
      <c r="E799" s="172" t="s">
        <v>147</v>
      </c>
      <c r="F799" s="49" t="s">
        <v>1526</v>
      </c>
      <c r="G799" s="36">
        <v>0</v>
      </c>
      <c r="H799" s="36">
        <f>IFERROR(VLOOKUP(D799,'数据-省本级预算数'!D:H,4,0),"0")</f>
        <v>0</v>
      </c>
      <c r="I799" s="36"/>
      <c r="J799" s="36">
        <f>VLOOKUP(F799,'数据-省本级决算数'!$A:$B,2,0)</f>
        <v>0</v>
      </c>
      <c r="K799" s="175"/>
      <c r="L799" s="175"/>
      <c r="M799" s="175">
        <f t="shared" si="77"/>
        <v>0</v>
      </c>
      <c r="N799" s="132" t="str">
        <f t="shared" si="74"/>
        <v/>
      </c>
      <c r="O799" s="176" t="str">
        <f t="shared" si="75"/>
        <v>否</v>
      </c>
      <c r="P799" s="176" t="str">
        <f t="shared" si="78"/>
        <v>否</v>
      </c>
    </row>
    <row r="800" ht="18.95" customHeight="1" spans="1:16">
      <c r="A800" s="171" t="s">
        <v>135</v>
      </c>
      <c r="B800" s="465" t="s">
        <v>1379</v>
      </c>
      <c r="C800" s="172"/>
      <c r="D800" s="173" t="s">
        <v>1527</v>
      </c>
      <c r="E800" s="172" t="s">
        <v>147</v>
      </c>
      <c r="F800" s="49" t="s">
        <v>1528</v>
      </c>
      <c r="G800" s="36">
        <v>0</v>
      </c>
      <c r="H800" s="36">
        <f>IFERROR(VLOOKUP(D800,'数据-省本级预算数'!D:H,4,0),"0")</f>
        <v>29</v>
      </c>
      <c r="I800" s="36">
        <f>IFERROR(VLOOKUP(F800,'数据-省本级调整数'!$A:$B,2,0),0)</f>
        <v>934</v>
      </c>
      <c r="J800" s="36">
        <f>VLOOKUP(F800,'数据-省本级决算数'!$A:$B,2,0)</f>
        <v>934</v>
      </c>
      <c r="K800" s="175"/>
      <c r="L800" s="175">
        <f t="shared" si="76"/>
        <v>32.21</v>
      </c>
      <c r="M800" s="175">
        <f t="shared" si="77"/>
        <v>1</v>
      </c>
      <c r="N800" s="132" t="str">
        <f t="shared" si="74"/>
        <v/>
      </c>
      <c r="O800" s="176" t="str">
        <f t="shared" si="75"/>
        <v>是</v>
      </c>
      <c r="P800" s="176" t="str">
        <f t="shared" si="78"/>
        <v>是</v>
      </c>
    </row>
    <row r="801" ht="18.95" customHeight="1" spans="1:16">
      <c r="A801" s="171" t="s">
        <v>134</v>
      </c>
      <c r="B801" s="172" t="s">
        <v>135</v>
      </c>
      <c r="C801" s="172"/>
      <c r="D801" s="173" t="s">
        <v>1529</v>
      </c>
      <c r="E801" s="172"/>
      <c r="F801" s="50" t="s">
        <v>1530</v>
      </c>
      <c r="G801" s="174">
        <f ca="1">SUMIF($B802:$B$1300,$D801,$G802:$G$1300)</f>
        <v>22045</v>
      </c>
      <c r="H801" s="174">
        <f ca="1">SUMIF($B802:$B$1300,$D801,$H802:$H$1300)</f>
        <v>47759</v>
      </c>
      <c r="I801" s="174">
        <f>SUMIF($B802:$B$1300,$D801,$I802:$I$1300)</f>
        <v>7682</v>
      </c>
      <c r="J801" s="36">
        <f>VLOOKUP(F801,'数据-省本级决算数'!$A:$B,2,0)</f>
        <v>6960</v>
      </c>
      <c r="K801" s="175">
        <f ca="1" t="shared" si="79"/>
        <v>0.32</v>
      </c>
      <c r="L801" s="175">
        <f ca="1" t="shared" si="76"/>
        <v>0.15</v>
      </c>
      <c r="M801" s="175">
        <f t="shared" si="77"/>
        <v>0.91</v>
      </c>
      <c r="N801" s="129">
        <f ca="1" t="shared" si="74"/>
        <v>-0.684</v>
      </c>
      <c r="O801" s="176" t="str">
        <f ca="1" t="shared" si="75"/>
        <v>是</v>
      </c>
      <c r="P801" s="176" t="str">
        <f t="shared" si="78"/>
        <v>是</v>
      </c>
    </row>
    <row r="802" ht="18.95" customHeight="1" spans="1:16">
      <c r="A802" s="171" t="s">
        <v>135</v>
      </c>
      <c r="B802" s="465" t="s">
        <v>1529</v>
      </c>
      <c r="C802" s="172"/>
      <c r="D802" s="173" t="s">
        <v>1531</v>
      </c>
      <c r="E802" s="172"/>
      <c r="F802" s="49" t="s">
        <v>1532</v>
      </c>
      <c r="G802" s="36">
        <f ca="1">SUMIF($C801:$C2023,$D802,$G801:$G2022)</f>
        <v>2632</v>
      </c>
      <c r="H802" s="36">
        <f ca="1">SUMIF($C801:$C2022,$D802,$H801:$H2021)</f>
        <v>12090</v>
      </c>
      <c r="I802" s="36">
        <f>IFERROR(VLOOKUP(F802,'数据-省本级调整数'!$A:$B,2,0),0)</f>
        <v>3205</v>
      </c>
      <c r="J802" s="36">
        <f>VLOOKUP(F802,'数据-省本级决算数'!$A:$B,2,0)</f>
        <v>2944</v>
      </c>
      <c r="K802" s="175">
        <f ca="1" t="shared" si="79"/>
        <v>1.12</v>
      </c>
      <c r="L802" s="175">
        <f ca="1" t="shared" si="76"/>
        <v>0.24</v>
      </c>
      <c r="M802" s="175">
        <f t="shared" si="77"/>
        <v>0.92</v>
      </c>
      <c r="N802" s="132">
        <f ca="1" t="shared" si="74"/>
        <v>0.119</v>
      </c>
      <c r="O802" s="176" t="str">
        <f ca="1" t="shared" si="75"/>
        <v>是</v>
      </c>
      <c r="P802" s="176" t="str">
        <f t="shared" si="78"/>
        <v>是</v>
      </c>
    </row>
    <row r="803" ht="18.95" customHeight="1" spans="1:16">
      <c r="A803" s="171" t="s">
        <v>135</v>
      </c>
      <c r="B803" s="172" t="s">
        <v>135</v>
      </c>
      <c r="C803" s="465" t="s">
        <v>1531</v>
      </c>
      <c r="D803" s="173" t="s">
        <v>1533</v>
      </c>
      <c r="E803" s="172" t="s">
        <v>147</v>
      </c>
      <c r="F803" s="49" t="s">
        <v>141</v>
      </c>
      <c r="G803" s="36">
        <v>1744</v>
      </c>
      <c r="H803" s="36">
        <f>IFERROR(VLOOKUP(D803,'数据-省本级预算数'!D:H,4,0),"0")</f>
        <v>1853</v>
      </c>
      <c r="I803" s="36"/>
      <c r="J803" s="36">
        <f>VLOOKUP(F803,'数据-省本级决算数'!$A:$B,2,0)</f>
        <v>4776</v>
      </c>
      <c r="K803" s="175">
        <f t="shared" si="79"/>
        <v>2.74</v>
      </c>
      <c r="L803" s="175">
        <f t="shared" si="76"/>
        <v>2.58</v>
      </c>
      <c r="M803" s="175">
        <f t="shared" si="77"/>
        <v>0</v>
      </c>
      <c r="N803" s="132">
        <f t="shared" si="74"/>
        <v>1.739</v>
      </c>
      <c r="O803" s="176" t="str">
        <f t="shared" si="75"/>
        <v>是</v>
      </c>
      <c r="P803" s="176" t="str">
        <f t="shared" si="78"/>
        <v>否</v>
      </c>
    </row>
    <row r="804" ht="18.95" customHeight="1" spans="1:16">
      <c r="A804" s="171"/>
      <c r="B804" s="172"/>
      <c r="C804" s="465" t="s">
        <v>1531</v>
      </c>
      <c r="D804" s="173" t="s">
        <v>1534</v>
      </c>
      <c r="E804" s="172" t="s">
        <v>147</v>
      </c>
      <c r="F804" s="49" t="s">
        <v>143</v>
      </c>
      <c r="G804" s="36">
        <v>0</v>
      </c>
      <c r="H804" s="36">
        <f>IFERROR(VLOOKUP(D804,'数据-省本级预算数'!D:H,4,0),"0")</f>
        <v>0</v>
      </c>
      <c r="I804" s="36"/>
      <c r="J804" s="36">
        <f>VLOOKUP(F804,'数据-省本级决算数'!$A:$B,2,0)</f>
        <v>590</v>
      </c>
      <c r="K804" s="175"/>
      <c r="L804" s="175"/>
      <c r="M804" s="175">
        <f t="shared" si="77"/>
        <v>0</v>
      </c>
      <c r="N804" s="132" t="str">
        <f t="shared" si="74"/>
        <v/>
      </c>
      <c r="O804" s="176" t="str">
        <f t="shared" si="75"/>
        <v>是</v>
      </c>
      <c r="P804" s="176" t="str">
        <f t="shared" si="78"/>
        <v>否</v>
      </c>
    </row>
    <row r="805" ht="18.95" customHeight="1" spans="1:16">
      <c r="A805" s="171"/>
      <c r="B805" s="172"/>
      <c r="C805" s="465" t="s">
        <v>1531</v>
      </c>
      <c r="D805" s="173" t="s">
        <v>1535</v>
      </c>
      <c r="E805" s="172" t="s">
        <v>147</v>
      </c>
      <c r="F805" s="37" t="s">
        <v>145</v>
      </c>
      <c r="G805" s="36">
        <v>98</v>
      </c>
      <c r="H805" s="36">
        <f>IFERROR(VLOOKUP(D805,'数据-省本级预算数'!D:H,4,0),"0")</f>
        <v>97</v>
      </c>
      <c r="I805" s="36"/>
      <c r="J805" s="36">
        <f>VLOOKUP(F805,'数据-省本级决算数'!$A:$B,2,0)</f>
        <v>713</v>
      </c>
      <c r="K805" s="175">
        <f t="shared" si="79"/>
        <v>7.28</v>
      </c>
      <c r="L805" s="175">
        <f t="shared" si="76"/>
        <v>7.35</v>
      </c>
      <c r="M805" s="175">
        <f t="shared" si="77"/>
        <v>0</v>
      </c>
      <c r="N805" s="132">
        <f t="shared" si="74"/>
        <v>6.276</v>
      </c>
      <c r="O805" s="176" t="str">
        <f t="shared" si="75"/>
        <v>是</v>
      </c>
      <c r="P805" s="176" t="str">
        <f t="shared" si="78"/>
        <v>否</v>
      </c>
    </row>
    <row r="806" ht="18.95" customHeight="1" spans="1:16">
      <c r="A806" s="171"/>
      <c r="B806" s="172"/>
      <c r="C806" s="465" t="s">
        <v>1531</v>
      </c>
      <c r="D806" s="173" t="s">
        <v>1536</v>
      </c>
      <c r="E806" s="172" t="s">
        <v>147</v>
      </c>
      <c r="F806" s="49" t="s">
        <v>1537</v>
      </c>
      <c r="G806" s="36">
        <v>45</v>
      </c>
      <c r="H806" s="36">
        <f>IFERROR(VLOOKUP(D806,'数据-省本级预算数'!D:H,4,0),"0")</f>
        <v>480</v>
      </c>
      <c r="I806" s="36"/>
      <c r="J806" s="36">
        <f>VLOOKUP(F806,'数据-省本级决算数'!$A:$B,2,0)</f>
        <v>0</v>
      </c>
      <c r="K806" s="175">
        <f t="shared" si="79"/>
        <v>0</v>
      </c>
      <c r="L806" s="175">
        <f t="shared" si="76"/>
        <v>0</v>
      </c>
      <c r="M806" s="175">
        <f t="shared" si="77"/>
        <v>0</v>
      </c>
      <c r="N806" s="132">
        <f t="shared" si="74"/>
        <v>-1</v>
      </c>
      <c r="O806" s="176" t="str">
        <f t="shared" si="75"/>
        <v>是</v>
      </c>
      <c r="P806" s="176" t="str">
        <f t="shared" si="78"/>
        <v>否</v>
      </c>
    </row>
    <row r="807" ht="18.95" customHeight="1" spans="1:16">
      <c r="A807" s="171"/>
      <c r="B807" s="172"/>
      <c r="C807" s="465" t="s">
        <v>1531</v>
      </c>
      <c r="D807" s="173" t="s">
        <v>1538</v>
      </c>
      <c r="E807" s="172" t="s">
        <v>147</v>
      </c>
      <c r="F807" s="49" t="s">
        <v>1539</v>
      </c>
      <c r="G807" s="36">
        <v>165</v>
      </c>
      <c r="H807" s="36">
        <f>IFERROR(VLOOKUP(D807,'数据-省本级预算数'!D:H,4,0),"0")</f>
        <v>161</v>
      </c>
      <c r="I807" s="36"/>
      <c r="J807" s="36">
        <f>VLOOKUP(F807,'数据-省本级决算数'!$A:$B,2,0)</f>
        <v>178</v>
      </c>
      <c r="K807" s="175">
        <f t="shared" si="79"/>
        <v>1.08</v>
      </c>
      <c r="L807" s="175">
        <f t="shared" si="76"/>
        <v>1.11</v>
      </c>
      <c r="M807" s="175">
        <f t="shared" si="77"/>
        <v>0</v>
      </c>
      <c r="N807" s="132">
        <f t="shared" si="74"/>
        <v>0.079</v>
      </c>
      <c r="O807" s="176" t="str">
        <f t="shared" si="75"/>
        <v>是</v>
      </c>
      <c r="P807" s="176" t="str">
        <f t="shared" si="78"/>
        <v>否</v>
      </c>
    </row>
    <row r="808" ht="18.95" customHeight="1" spans="1:16">
      <c r="A808" s="171" t="s">
        <v>135</v>
      </c>
      <c r="B808" s="172" t="s">
        <v>135</v>
      </c>
      <c r="C808" s="465" t="s">
        <v>1531</v>
      </c>
      <c r="D808" s="173" t="s">
        <v>1540</v>
      </c>
      <c r="E808" s="172" t="s">
        <v>147</v>
      </c>
      <c r="F808" s="49" t="s">
        <v>1541</v>
      </c>
      <c r="G808" s="36">
        <v>236</v>
      </c>
      <c r="H808" s="36">
        <f>IFERROR(VLOOKUP(D808,'数据-省本级预算数'!D:H,4,0),"0")</f>
        <v>245</v>
      </c>
      <c r="I808" s="36"/>
      <c r="J808" s="36">
        <f>VLOOKUP(F808,'数据-省本级决算数'!$A:$B,2,0)</f>
        <v>264</v>
      </c>
      <c r="K808" s="175">
        <f t="shared" si="79"/>
        <v>1.12</v>
      </c>
      <c r="L808" s="175">
        <f t="shared" si="76"/>
        <v>1.08</v>
      </c>
      <c r="M808" s="175">
        <f t="shared" si="77"/>
        <v>0</v>
      </c>
      <c r="N808" s="132">
        <f t="shared" si="74"/>
        <v>0.119</v>
      </c>
      <c r="O808" s="176" t="str">
        <f t="shared" si="75"/>
        <v>是</v>
      </c>
      <c r="P808" s="176" t="str">
        <f t="shared" si="78"/>
        <v>否</v>
      </c>
    </row>
    <row r="809" ht="18.95" customHeight="1" spans="1:16">
      <c r="A809" s="171" t="s">
        <v>135</v>
      </c>
      <c r="B809" s="172" t="s">
        <v>135</v>
      </c>
      <c r="C809" s="465" t="s">
        <v>1531</v>
      </c>
      <c r="D809" s="173" t="s">
        <v>1542</v>
      </c>
      <c r="E809" s="172" t="s">
        <v>147</v>
      </c>
      <c r="F809" s="49" t="s">
        <v>1543</v>
      </c>
      <c r="G809" s="36">
        <v>0</v>
      </c>
      <c r="H809" s="36">
        <f>IFERROR(VLOOKUP(D809,'数据-省本级预算数'!D:H,4,0),"0")</f>
        <v>0</v>
      </c>
      <c r="I809" s="36"/>
      <c r="J809" s="36">
        <f>VLOOKUP(F809,'数据-省本级决算数'!$A:$B,2,0)</f>
        <v>0</v>
      </c>
      <c r="K809" s="175"/>
      <c r="L809" s="175"/>
      <c r="M809" s="175">
        <f t="shared" si="77"/>
        <v>0</v>
      </c>
      <c r="N809" s="132" t="str">
        <f t="shared" si="74"/>
        <v/>
      </c>
      <c r="O809" s="176" t="str">
        <f t="shared" si="75"/>
        <v>否</v>
      </c>
      <c r="P809" s="176" t="str">
        <f t="shared" si="78"/>
        <v>否</v>
      </c>
    </row>
    <row r="810" ht="18.95" customHeight="1" spans="1:16">
      <c r="A810" s="171" t="s">
        <v>135</v>
      </c>
      <c r="B810" s="172" t="s">
        <v>135</v>
      </c>
      <c r="C810" s="465" t="s">
        <v>1531</v>
      </c>
      <c r="D810" s="173" t="s">
        <v>1544</v>
      </c>
      <c r="E810" s="172" t="s">
        <v>147</v>
      </c>
      <c r="F810" s="49" t="s">
        <v>1545</v>
      </c>
      <c r="G810" s="36">
        <v>0</v>
      </c>
      <c r="H810" s="36">
        <f>IFERROR(VLOOKUP(D810,'数据-省本级预算数'!D:H,4,0),"0")</f>
        <v>250</v>
      </c>
      <c r="I810" s="36"/>
      <c r="J810" s="36">
        <f>VLOOKUP(F810,'数据-省本级决算数'!$A:$B,2,0)</f>
        <v>9</v>
      </c>
      <c r="K810" s="175"/>
      <c r="L810" s="175">
        <f t="shared" si="76"/>
        <v>0.04</v>
      </c>
      <c r="M810" s="175">
        <f t="shared" si="77"/>
        <v>0</v>
      </c>
      <c r="N810" s="132" t="str">
        <f t="shared" si="74"/>
        <v/>
      </c>
      <c r="O810" s="176" t="str">
        <f t="shared" si="75"/>
        <v>是</v>
      </c>
      <c r="P810" s="176" t="str">
        <f t="shared" si="78"/>
        <v>否</v>
      </c>
    </row>
    <row r="811" ht="18.95" customHeight="1" spans="1:16">
      <c r="A811" s="171" t="s">
        <v>135</v>
      </c>
      <c r="B811" s="172" t="s">
        <v>135</v>
      </c>
      <c r="C811" s="465" t="s">
        <v>1531</v>
      </c>
      <c r="D811" s="173" t="s">
        <v>1546</v>
      </c>
      <c r="E811" s="172" t="s">
        <v>147</v>
      </c>
      <c r="F811" s="49" t="s">
        <v>1547</v>
      </c>
      <c r="G811" s="36">
        <v>39</v>
      </c>
      <c r="H811" s="36">
        <f>IFERROR(VLOOKUP(D811,'数据-省本级预算数'!D:H,4,0),"0")</f>
        <v>39</v>
      </c>
      <c r="I811" s="36"/>
      <c r="J811" s="36">
        <f>VLOOKUP(F811,'数据-省本级决算数'!$A:$B,2,0)</f>
        <v>44</v>
      </c>
      <c r="K811" s="175">
        <f t="shared" si="79"/>
        <v>1.13</v>
      </c>
      <c r="L811" s="175">
        <f t="shared" si="76"/>
        <v>1.13</v>
      </c>
      <c r="M811" s="175">
        <f t="shared" si="77"/>
        <v>0</v>
      </c>
      <c r="N811" s="132">
        <f t="shared" si="74"/>
        <v>0.128</v>
      </c>
      <c r="O811" s="176" t="str">
        <f t="shared" si="75"/>
        <v>是</v>
      </c>
      <c r="P811" s="176" t="str">
        <f t="shared" si="78"/>
        <v>否</v>
      </c>
    </row>
    <row r="812" ht="18.95" customHeight="1" spans="1:16">
      <c r="A812" s="171" t="s">
        <v>135</v>
      </c>
      <c r="B812" s="172" t="s">
        <v>135</v>
      </c>
      <c r="C812" s="465" t="s">
        <v>1531</v>
      </c>
      <c r="D812" s="173" t="s">
        <v>1548</v>
      </c>
      <c r="E812" s="172" t="s">
        <v>147</v>
      </c>
      <c r="F812" s="49" t="s">
        <v>1549</v>
      </c>
      <c r="G812" s="36">
        <v>0</v>
      </c>
      <c r="H812" s="36">
        <f>IFERROR(VLOOKUP(D812,'数据-省本级预算数'!D:H,4,0),"0")</f>
        <v>0</v>
      </c>
      <c r="I812" s="36"/>
      <c r="J812" s="36">
        <f>VLOOKUP(F812,'数据-省本级决算数'!$A:$B,2,0)</f>
        <v>0</v>
      </c>
      <c r="K812" s="175"/>
      <c r="L812" s="175"/>
      <c r="M812" s="175">
        <f t="shared" si="77"/>
        <v>0</v>
      </c>
      <c r="N812" s="132" t="str">
        <f t="shared" si="74"/>
        <v/>
      </c>
      <c r="O812" s="176" t="str">
        <f t="shared" si="75"/>
        <v>否</v>
      </c>
      <c r="P812" s="176" t="str">
        <f t="shared" si="78"/>
        <v>否</v>
      </c>
    </row>
    <row r="813" ht="18.95" customHeight="1" spans="1:16">
      <c r="A813" s="171" t="s">
        <v>135</v>
      </c>
      <c r="B813" s="172" t="s">
        <v>135</v>
      </c>
      <c r="C813" s="465" t="s">
        <v>1531</v>
      </c>
      <c r="D813" s="173" t="s">
        <v>1550</v>
      </c>
      <c r="E813" s="172" t="s">
        <v>147</v>
      </c>
      <c r="F813" s="49" t="s">
        <v>1551</v>
      </c>
      <c r="G813" s="36">
        <v>305</v>
      </c>
      <c r="H813" s="36">
        <f>IFERROR(VLOOKUP(D813,'数据-省本级预算数'!D:H,4,0),"0")</f>
        <v>8965</v>
      </c>
      <c r="I813" s="36"/>
      <c r="J813" s="36">
        <f>VLOOKUP(F813,'数据-省本级决算数'!$A:$B,2,0)</f>
        <v>117</v>
      </c>
      <c r="K813" s="175">
        <f t="shared" si="79"/>
        <v>0.38</v>
      </c>
      <c r="L813" s="175">
        <f t="shared" si="76"/>
        <v>0.01</v>
      </c>
      <c r="M813" s="175">
        <f t="shared" si="77"/>
        <v>0</v>
      </c>
      <c r="N813" s="132">
        <f t="shared" si="74"/>
        <v>-0.616</v>
      </c>
      <c r="O813" s="176" t="str">
        <f t="shared" si="75"/>
        <v>是</v>
      </c>
      <c r="P813" s="176" t="str">
        <f t="shared" si="78"/>
        <v>否</v>
      </c>
    </row>
    <row r="814" ht="18.95" customHeight="1" spans="1:16">
      <c r="A814" s="171" t="s">
        <v>135</v>
      </c>
      <c r="B814" s="465" t="s">
        <v>1529</v>
      </c>
      <c r="C814" s="172"/>
      <c r="D814" s="173" t="s">
        <v>1552</v>
      </c>
      <c r="E814" s="172" t="s">
        <v>147</v>
      </c>
      <c r="F814" s="49" t="s">
        <v>1553</v>
      </c>
      <c r="G814" s="36">
        <v>1019</v>
      </c>
      <c r="H814" s="36">
        <f>IFERROR(VLOOKUP(D814,'数据-省本级预算数'!D:H,4,0),"0")</f>
        <v>3430</v>
      </c>
      <c r="I814" s="36">
        <f>IFERROR(VLOOKUP(F814,'数据-省本级调整数'!$A:$B,2,0),0)</f>
        <v>494</v>
      </c>
      <c r="J814" s="36">
        <f>VLOOKUP(F814,'数据-省本级决算数'!$A:$B,2,0)</f>
        <v>438</v>
      </c>
      <c r="K814" s="175">
        <f t="shared" si="79"/>
        <v>0.43</v>
      </c>
      <c r="L814" s="175">
        <f t="shared" si="76"/>
        <v>0.13</v>
      </c>
      <c r="M814" s="175">
        <f t="shared" si="77"/>
        <v>0.89</v>
      </c>
      <c r="N814" s="132">
        <f t="shared" si="74"/>
        <v>-0.57</v>
      </c>
      <c r="O814" s="176" t="str">
        <f t="shared" si="75"/>
        <v>是</v>
      </c>
      <c r="P814" s="176" t="str">
        <f t="shared" si="78"/>
        <v>是</v>
      </c>
    </row>
    <row r="815" ht="18.95" customHeight="1" spans="1:16">
      <c r="A815" s="171" t="s">
        <v>135</v>
      </c>
      <c r="B815" s="465" t="s">
        <v>1529</v>
      </c>
      <c r="C815" s="172"/>
      <c r="D815" s="173" t="s">
        <v>1554</v>
      </c>
      <c r="E815" s="172"/>
      <c r="F815" s="49" t="s">
        <v>1555</v>
      </c>
      <c r="G815" s="36">
        <f ca="1">SUMIF($C814:$C2036,$D815,$G814:$G2035)</f>
        <v>316</v>
      </c>
      <c r="H815" s="36">
        <f ca="1">SUMIF($C814:$C2035,$D815,$H814:$H2034)</f>
        <v>22475</v>
      </c>
      <c r="I815" s="36">
        <f>IFERROR(VLOOKUP(F815,'数据-省本级调整数'!$A:$B,2,0),0)</f>
        <v>185</v>
      </c>
      <c r="J815" s="36">
        <f>VLOOKUP(F815,'数据-省本级决算数'!$A:$B,2,0)</f>
        <v>185</v>
      </c>
      <c r="K815" s="175">
        <f ca="1" t="shared" si="79"/>
        <v>0.59</v>
      </c>
      <c r="L815" s="175">
        <f ca="1" t="shared" si="76"/>
        <v>0.01</v>
      </c>
      <c r="M815" s="175">
        <f t="shared" si="77"/>
        <v>1</v>
      </c>
      <c r="N815" s="132">
        <f ca="1" t="shared" si="74"/>
        <v>-0.415</v>
      </c>
      <c r="O815" s="176" t="str">
        <f ca="1" t="shared" si="75"/>
        <v>是</v>
      </c>
      <c r="P815" s="176" t="str">
        <f t="shared" si="78"/>
        <v>是</v>
      </c>
    </row>
    <row r="816" ht="18.95" customHeight="1" spans="1:16">
      <c r="A816" s="171" t="s">
        <v>135</v>
      </c>
      <c r="B816" s="172" t="s">
        <v>135</v>
      </c>
      <c r="C816" s="465" t="s">
        <v>1554</v>
      </c>
      <c r="D816" s="173" t="s">
        <v>1556</v>
      </c>
      <c r="E816" s="172" t="s">
        <v>147</v>
      </c>
      <c r="F816" s="49" t="s">
        <v>1557</v>
      </c>
      <c r="G816" s="36">
        <v>170</v>
      </c>
      <c r="H816" s="36">
        <f>IFERROR(VLOOKUP(D816,'数据-省本级预算数'!D:H,4,0),"0")</f>
        <v>20000</v>
      </c>
      <c r="I816" s="36"/>
      <c r="J816" s="36">
        <f>VLOOKUP(F816,'数据-省本级决算数'!$A:$B,2,0)</f>
        <v>0</v>
      </c>
      <c r="K816" s="175">
        <f t="shared" si="79"/>
        <v>0</v>
      </c>
      <c r="L816" s="175">
        <f t="shared" si="76"/>
        <v>0</v>
      </c>
      <c r="M816" s="175">
        <f t="shared" si="77"/>
        <v>0</v>
      </c>
      <c r="N816" s="132">
        <f t="shared" si="74"/>
        <v>-1</v>
      </c>
      <c r="O816" s="176" t="str">
        <f t="shared" si="75"/>
        <v>是</v>
      </c>
      <c r="P816" s="176" t="str">
        <f t="shared" si="78"/>
        <v>否</v>
      </c>
    </row>
    <row r="817" ht="18.95" customHeight="1" spans="1:16">
      <c r="A817" s="171" t="s">
        <v>135</v>
      </c>
      <c r="B817" s="172" t="s">
        <v>135</v>
      </c>
      <c r="C817" s="465" t="s">
        <v>1554</v>
      </c>
      <c r="D817" s="173" t="s">
        <v>1558</v>
      </c>
      <c r="E817" s="172" t="s">
        <v>147</v>
      </c>
      <c r="F817" s="49" t="s">
        <v>1559</v>
      </c>
      <c r="G817" s="36">
        <v>146</v>
      </c>
      <c r="H817" s="36">
        <f>IFERROR(VLOOKUP(D817,'数据-省本级预算数'!D:H,4,0),"0")</f>
        <v>2475</v>
      </c>
      <c r="I817" s="36"/>
      <c r="J817" s="36">
        <f>VLOOKUP(F817,'数据-省本级决算数'!$A:$B,2,0)</f>
        <v>185</v>
      </c>
      <c r="K817" s="175">
        <f t="shared" si="79"/>
        <v>1.27</v>
      </c>
      <c r="L817" s="175">
        <f t="shared" si="76"/>
        <v>0.07</v>
      </c>
      <c r="M817" s="175">
        <f t="shared" si="77"/>
        <v>0</v>
      </c>
      <c r="N817" s="132">
        <f t="shared" si="74"/>
        <v>0.267</v>
      </c>
      <c r="O817" s="176" t="str">
        <f t="shared" si="75"/>
        <v>是</v>
      </c>
      <c r="P817" s="176" t="str">
        <f t="shared" si="78"/>
        <v>否</v>
      </c>
    </row>
    <row r="818" ht="18.95" customHeight="1" spans="1:16">
      <c r="A818" s="171" t="s">
        <v>135</v>
      </c>
      <c r="B818" s="465" t="s">
        <v>1529</v>
      </c>
      <c r="C818" s="172"/>
      <c r="D818" s="173" t="s">
        <v>1560</v>
      </c>
      <c r="E818" s="172" t="s">
        <v>147</v>
      </c>
      <c r="F818" s="49" t="s">
        <v>1561</v>
      </c>
      <c r="G818" s="174">
        <v>0</v>
      </c>
      <c r="H818" s="36">
        <f>IFERROR(VLOOKUP(D818,'数据-省本级预算数'!D:H,4,0),"0")</f>
        <v>0</v>
      </c>
      <c r="I818" s="36">
        <f>IFERROR(VLOOKUP(F818,'数据-省本级调整数'!$A:$B,2,0),0)</f>
        <v>0</v>
      </c>
      <c r="J818" s="36">
        <f>VLOOKUP(F818,'数据-省本级决算数'!$A:$B,2,0)</f>
        <v>0</v>
      </c>
      <c r="K818" s="175"/>
      <c r="L818" s="175"/>
      <c r="M818" s="175">
        <f t="shared" si="77"/>
        <v>0</v>
      </c>
      <c r="N818" s="129" t="str">
        <f t="shared" si="74"/>
        <v/>
      </c>
      <c r="O818" s="176" t="str">
        <f t="shared" si="75"/>
        <v>否</v>
      </c>
      <c r="P818" s="176" t="str">
        <f t="shared" si="78"/>
        <v>是</v>
      </c>
    </row>
    <row r="819" ht="18.95" customHeight="1" spans="1:16">
      <c r="A819" s="171" t="s">
        <v>135</v>
      </c>
      <c r="B819" s="172" t="s">
        <v>1529</v>
      </c>
      <c r="C819" s="172" t="s">
        <v>135</v>
      </c>
      <c r="D819" s="173" t="s">
        <v>1562</v>
      </c>
      <c r="E819" s="172" t="s">
        <v>147</v>
      </c>
      <c r="F819" s="49" t="s">
        <v>1563</v>
      </c>
      <c r="G819" s="36">
        <v>386</v>
      </c>
      <c r="H819" s="36">
        <f>IFERROR(VLOOKUP(D819,'数据-省本级预算数'!D:H,4,0),"0")</f>
        <v>3100</v>
      </c>
      <c r="I819" s="36">
        <f>IFERROR(VLOOKUP(F819,'数据-省本级调整数'!$A:$B,2,0),0)</f>
        <v>2857</v>
      </c>
      <c r="J819" s="36">
        <f>VLOOKUP(F819,'数据-省本级决算数'!$A:$B,2,0)</f>
        <v>2695</v>
      </c>
      <c r="K819" s="175">
        <f t="shared" si="79"/>
        <v>6.98</v>
      </c>
      <c r="L819" s="175">
        <f t="shared" si="76"/>
        <v>0.87</v>
      </c>
      <c r="M819" s="175">
        <f t="shared" si="77"/>
        <v>0.94</v>
      </c>
      <c r="N819" s="132">
        <f t="shared" si="74"/>
        <v>5.982</v>
      </c>
      <c r="O819" s="176" t="str">
        <f t="shared" si="75"/>
        <v>是</v>
      </c>
      <c r="P819" s="176" t="str">
        <f t="shared" si="78"/>
        <v>是</v>
      </c>
    </row>
    <row r="820" ht="18.95" customHeight="1" spans="1:16">
      <c r="A820" s="171" t="s">
        <v>135</v>
      </c>
      <c r="B820" s="172" t="s">
        <v>1529</v>
      </c>
      <c r="C820" s="172" t="s">
        <v>135</v>
      </c>
      <c r="D820" s="173" t="s">
        <v>1564</v>
      </c>
      <c r="E820" s="172" t="s">
        <v>147</v>
      </c>
      <c r="F820" s="49" t="s">
        <v>1565</v>
      </c>
      <c r="G820" s="36">
        <v>17692</v>
      </c>
      <c r="H820" s="36">
        <f>IFERROR(VLOOKUP(D820,'数据-省本级预算数'!D:H,4,0),"0")</f>
        <v>6664</v>
      </c>
      <c r="I820" s="36">
        <f>IFERROR(VLOOKUP(F820,'数据-省本级调整数'!$A:$B,2,0),0)</f>
        <v>941</v>
      </c>
      <c r="J820" s="36">
        <f>VLOOKUP(F820,'数据-省本级决算数'!$A:$B,2,0)</f>
        <v>698</v>
      </c>
      <c r="K820" s="175">
        <f t="shared" si="79"/>
        <v>0.04</v>
      </c>
      <c r="L820" s="175">
        <f t="shared" si="76"/>
        <v>0.1</v>
      </c>
      <c r="M820" s="175">
        <f t="shared" si="77"/>
        <v>0.74</v>
      </c>
      <c r="N820" s="132">
        <f t="shared" si="74"/>
        <v>-0.961</v>
      </c>
      <c r="O820" s="176" t="str">
        <f t="shared" si="75"/>
        <v>是</v>
      </c>
      <c r="P820" s="176" t="str">
        <f t="shared" si="78"/>
        <v>是</v>
      </c>
    </row>
    <row r="821" ht="18.95" customHeight="1" spans="1:16">
      <c r="A821" s="171" t="s">
        <v>134</v>
      </c>
      <c r="B821" s="172" t="s">
        <v>135</v>
      </c>
      <c r="C821" s="172"/>
      <c r="D821" s="173" t="s">
        <v>1566</v>
      </c>
      <c r="E821" s="172"/>
      <c r="F821" s="50" t="s">
        <v>1567</v>
      </c>
      <c r="G821" s="174">
        <f ca="1">SUMIF($B822:$B$1300,$D821,$G822:$G$1300)</f>
        <v>624941</v>
      </c>
      <c r="H821" s="174">
        <f ca="1">SUMIF($B822:$B$1300,$D821,$H822:$H$1300)</f>
        <v>1097932</v>
      </c>
      <c r="I821" s="174">
        <f>SUMIF($B822:$B$1300,$D821,$I822:$I$1300)</f>
        <v>1036701</v>
      </c>
      <c r="J821" s="36">
        <f>VLOOKUP(F821,'数据-省本级决算数'!$A:$B,2,0)</f>
        <v>780215</v>
      </c>
      <c r="K821" s="175">
        <f ca="1" t="shared" si="79"/>
        <v>1.25</v>
      </c>
      <c r="L821" s="175">
        <f ca="1" t="shared" si="76"/>
        <v>0.71</v>
      </c>
      <c r="M821" s="175">
        <f t="shared" si="77"/>
        <v>0.75</v>
      </c>
      <c r="N821" s="129">
        <f ca="1" t="shared" si="74"/>
        <v>0.248</v>
      </c>
      <c r="O821" s="176" t="str">
        <f ca="1" t="shared" si="75"/>
        <v>是</v>
      </c>
      <c r="P821" s="176" t="str">
        <f t="shared" si="78"/>
        <v>是</v>
      </c>
    </row>
    <row r="822" ht="18.95" customHeight="1" spans="1:16">
      <c r="A822" s="171" t="s">
        <v>135</v>
      </c>
      <c r="B822" s="465" t="s">
        <v>1566</v>
      </c>
      <c r="C822" s="172"/>
      <c r="D822" s="173" t="s">
        <v>1568</v>
      </c>
      <c r="E822" s="172"/>
      <c r="F822" s="49" t="s">
        <v>1569</v>
      </c>
      <c r="G822" s="174">
        <f ca="1">SUMIF($C821:$C2043,$D822,$G821:$G2042)</f>
        <v>475984</v>
      </c>
      <c r="H822" s="36">
        <f ca="1">SUMIF($C821:$C2042,$D822,$H821:$H2041)</f>
        <v>227704</v>
      </c>
      <c r="I822" s="36">
        <f>IFERROR(VLOOKUP(F822,'数据-省本级调整数'!$A:$B,2,0),0)</f>
        <v>617055</v>
      </c>
      <c r="J822" s="36">
        <f>VLOOKUP(F822,'数据-省本级决算数'!$A:$B,2,0)</f>
        <v>614793</v>
      </c>
      <c r="K822" s="175">
        <f ca="1" t="shared" si="79"/>
        <v>1.29</v>
      </c>
      <c r="L822" s="175">
        <f ca="1" t="shared" si="76"/>
        <v>2.7</v>
      </c>
      <c r="M822" s="175">
        <f t="shared" si="77"/>
        <v>1</v>
      </c>
      <c r="N822" s="129">
        <f ca="1" t="shared" si="74"/>
        <v>0.292</v>
      </c>
      <c r="O822" s="176" t="str">
        <f ca="1" t="shared" si="75"/>
        <v>是</v>
      </c>
      <c r="P822" s="176" t="str">
        <f t="shared" si="78"/>
        <v>是</v>
      </c>
    </row>
    <row r="823" ht="18.95" customHeight="1" spans="1:16">
      <c r="A823" s="171" t="s">
        <v>135</v>
      </c>
      <c r="B823" s="172"/>
      <c r="C823" s="465" t="s">
        <v>1568</v>
      </c>
      <c r="D823" s="173" t="s">
        <v>1570</v>
      </c>
      <c r="E823" s="172" t="s">
        <v>147</v>
      </c>
      <c r="F823" s="49" t="s">
        <v>141</v>
      </c>
      <c r="G823" s="36">
        <v>2365</v>
      </c>
      <c r="H823" s="36">
        <f>IFERROR(VLOOKUP(D823,'数据-省本级预算数'!D:H,4,0),"0")</f>
        <v>2440</v>
      </c>
      <c r="I823" s="36"/>
      <c r="J823" s="36">
        <f>VLOOKUP(F823,'数据-省本级决算数'!$A:$B,2,0)</f>
        <v>4776</v>
      </c>
      <c r="K823" s="175">
        <f t="shared" si="79"/>
        <v>2.02</v>
      </c>
      <c r="L823" s="175">
        <f t="shared" si="76"/>
        <v>1.96</v>
      </c>
      <c r="M823" s="175">
        <f t="shared" si="77"/>
        <v>0</v>
      </c>
      <c r="N823" s="132">
        <f t="shared" si="74"/>
        <v>1.019</v>
      </c>
      <c r="O823" s="176" t="str">
        <f t="shared" si="75"/>
        <v>是</v>
      </c>
      <c r="P823" s="176" t="str">
        <f t="shared" si="78"/>
        <v>是</v>
      </c>
    </row>
    <row r="824" ht="18.95" customHeight="1" spans="1:16">
      <c r="A824" s="171" t="s">
        <v>135</v>
      </c>
      <c r="B824" s="172"/>
      <c r="C824" s="465" t="s">
        <v>1568</v>
      </c>
      <c r="D824" s="173" t="s">
        <v>1571</v>
      </c>
      <c r="E824" s="172" t="s">
        <v>147</v>
      </c>
      <c r="F824" s="37" t="s">
        <v>143</v>
      </c>
      <c r="G824" s="36">
        <v>0</v>
      </c>
      <c r="H824" s="36">
        <f>IFERROR(VLOOKUP(D824,'数据-省本级预算数'!D:H,4,0),"0")</f>
        <v>0</v>
      </c>
      <c r="I824" s="36"/>
      <c r="J824" s="36">
        <f>VLOOKUP(F824,'数据-省本级决算数'!$A:$B,2,0)</f>
        <v>590</v>
      </c>
      <c r="K824" s="175"/>
      <c r="L824" s="175"/>
      <c r="M824" s="175">
        <f t="shared" si="77"/>
        <v>0</v>
      </c>
      <c r="N824" s="132" t="str">
        <f t="shared" ref="N824:N887" si="80">IF(ISERROR(J824/G824-1),"",J824/G824-1)</f>
        <v/>
      </c>
      <c r="O824" s="176" t="str">
        <f t="shared" si="75"/>
        <v>是</v>
      </c>
      <c r="P824" s="176" t="str">
        <f t="shared" si="78"/>
        <v>是</v>
      </c>
    </row>
    <row r="825" ht="18.95" customHeight="1" spans="1:16">
      <c r="A825" s="171" t="s">
        <v>135</v>
      </c>
      <c r="B825" s="172"/>
      <c r="C825" s="465" t="s">
        <v>1568</v>
      </c>
      <c r="D825" s="173" t="s">
        <v>1572</v>
      </c>
      <c r="E825" s="172" t="s">
        <v>147</v>
      </c>
      <c r="F825" s="37" t="s">
        <v>145</v>
      </c>
      <c r="G825" s="36">
        <v>6</v>
      </c>
      <c r="H825" s="36">
        <f>IFERROR(VLOOKUP(D825,'数据-省本级预算数'!D:H,4,0),"0")</f>
        <v>21</v>
      </c>
      <c r="I825" s="36"/>
      <c r="J825" s="36">
        <f>VLOOKUP(F825,'数据-省本级决算数'!$A:$B,2,0)</f>
        <v>713</v>
      </c>
      <c r="K825" s="175">
        <f t="shared" si="79"/>
        <v>118.83</v>
      </c>
      <c r="L825" s="175">
        <f t="shared" si="76"/>
        <v>33.95</v>
      </c>
      <c r="M825" s="175">
        <f t="shared" si="77"/>
        <v>0</v>
      </c>
      <c r="N825" s="132">
        <f t="shared" si="80"/>
        <v>117.833</v>
      </c>
      <c r="O825" s="176" t="str">
        <f t="shared" si="75"/>
        <v>是</v>
      </c>
      <c r="P825" s="176" t="str">
        <f t="shared" si="78"/>
        <v>是</v>
      </c>
    </row>
    <row r="826" ht="18.95" customHeight="1" spans="1:16">
      <c r="A826" s="171"/>
      <c r="B826" s="172"/>
      <c r="C826" s="465" t="s">
        <v>1568</v>
      </c>
      <c r="D826" s="173" t="s">
        <v>1573</v>
      </c>
      <c r="E826" s="172" t="s">
        <v>147</v>
      </c>
      <c r="F826" s="49" t="s">
        <v>160</v>
      </c>
      <c r="G826" s="36">
        <v>6286</v>
      </c>
      <c r="H826" s="36">
        <f>IFERROR(VLOOKUP(D826,'数据-省本级预算数'!D:H,4,0),"0")</f>
        <v>6949</v>
      </c>
      <c r="I826" s="36"/>
      <c r="J826" s="36">
        <f>VLOOKUP(F826,'数据-省本级决算数'!$A:$B,2,0)</f>
        <v>103</v>
      </c>
      <c r="K826" s="175">
        <f t="shared" si="79"/>
        <v>0.02</v>
      </c>
      <c r="L826" s="175">
        <f t="shared" si="76"/>
        <v>0.01</v>
      </c>
      <c r="M826" s="175">
        <f t="shared" si="77"/>
        <v>0</v>
      </c>
      <c r="N826" s="132">
        <f t="shared" si="80"/>
        <v>-0.984</v>
      </c>
      <c r="O826" s="176" t="str">
        <f t="shared" si="75"/>
        <v>是</v>
      </c>
      <c r="P826" s="176" t="str">
        <f t="shared" si="78"/>
        <v>是</v>
      </c>
    </row>
    <row r="827" ht="18.95" customHeight="1" spans="1:16">
      <c r="A827" s="171"/>
      <c r="B827" s="172"/>
      <c r="C827" s="465" t="s">
        <v>1568</v>
      </c>
      <c r="D827" s="173" t="s">
        <v>1574</v>
      </c>
      <c r="E827" s="172" t="s">
        <v>147</v>
      </c>
      <c r="F827" s="49" t="s">
        <v>1575</v>
      </c>
      <c r="G827" s="36">
        <v>1345</v>
      </c>
      <c r="H827" s="36">
        <f>IFERROR(VLOOKUP(D827,'数据-省本级预算数'!D:H,4,0),"0")</f>
        <v>1392</v>
      </c>
      <c r="I827" s="36"/>
      <c r="J827" s="36">
        <f>VLOOKUP(F827,'数据-省本级决算数'!$A:$B,2,0)</f>
        <v>1506</v>
      </c>
      <c r="K827" s="175">
        <f t="shared" si="79"/>
        <v>1.12</v>
      </c>
      <c r="L827" s="175">
        <f t="shared" si="76"/>
        <v>1.08</v>
      </c>
      <c r="M827" s="175">
        <f t="shared" si="77"/>
        <v>0</v>
      </c>
      <c r="N827" s="132">
        <f t="shared" si="80"/>
        <v>0.12</v>
      </c>
      <c r="O827" s="176" t="str">
        <f t="shared" si="75"/>
        <v>是</v>
      </c>
      <c r="P827" s="176" t="str">
        <f t="shared" si="78"/>
        <v>是</v>
      </c>
    </row>
    <row r="828" ht="18.95" customHeight="1" spans="1:16">
      <c r="A828" s="171" t="s">
        <v>135</v>
      </c>
      <c r="B828" s="172" t="s">
        <v>135</v>
      </c>
      <c r="C828" s="465" t="s">
        <v>1568</v>
      </c>
      <c r="D828" s="173" t="s">
        <v>1576</v>
      </c>
      <c r="E828" s="172" t="s">
        <v>147</v>
      </c>
      <c r="F828" s="49" t="s">
        <v>1577</v>
      </c>
      <c r="G828" s="36">
        <v>5256</v>
      </c>
      <c r="H828" s="36">
        <f>IFERROR(VLOOKUP(D828,'数据-省本级预算数'!D:H,4,0),"0")</f>
        <v>58442</v>
      </c>
      <c r="I828" s="36"/>
      <c r="J828" s="36">
        <f>VLOOKUP(F828,'数据-省本级决算数'!$A:$B,2,0)</f>
        <v>2790</v>
      </c>
      <c r="K828" s="175">
        <f t="shared" si="79"/>
        <v>0.53</v>
      </c>
      <c r="L828" s="175">
        <f t="shared" si="76"/>
        <v>0.05</v>
      </c>
      <c r="M828" s="175">
        <f t="shared" si="77"/>
        <v>0</v>
      </c>
      <c r="N828" s="132">
        <f t="shared" si="80"/>
        <v>-0.469</v>
      </c>
      <c r="O828" s="176" t="str">
        <f t="shared" si="75"/>
        <v>是</v>
      </c>
      <c r="P828" s="176" t="str">
        <f t="shared" si="78"/>
        <v>是</v>
      </c>
    </row>
    <row r="829" ht="18.95" customHeight="1" spans="1:16">
      <c r="A829" s="171" t="s">
        <v>135</v>
      </c>
      <c r="B829" s="172" t="s">
        <v>135</v>
      </c>
      <c r="C829" s="465" t="s">
        <v>1568</v>
      </c>
      <c r="D829" s="173" t="s">
        <v>1578</v>
      </c>
      <c r="E829" s="172" t="s">
        <v>147</v>
      </c>
      <c r="F829" s="49" t="s">
        <v>1579</v>
      </c>
      <c r="G829" s="36">
        <v>27380</v>
      </c>
      <c r="H829" s="36">
        <f>IFERROR(VLOOKUP(D829,'数据-省本级预算数'!D:H,4,0),"0")</f>
        <v>9728</v>
      </c>
      <c r="I829" s="36"/>
      <c r="J829" s="36">
        <f>VLOOKUP(F829,'数据-省本级决算数'!$A:$B,2,0)</f>
        <v>30821</v>
      </c>
      <c r="K829" s="175">
        <f t="shared" si="79"/>
        <v>1.13</v>
      </c>
      <c r="L829" s="175">
        <f t="shared" si="76"/>
        <v>3.17</v>
      </c>
      <c r="M829" s="175">
        <f t="shared" si="77"/>
        <v>0</v>
      </c>
      <c r="N829" s="132">
        <f t="shared" si="80"/>
        <v>0.126</v>
      </c>
      <c r="O829" s="176" t="str">
        <f t="shared" si="75"/>
        <v>是</v>
      </c>
      <c r="P829" s="176" t="str">
        <f t="shared" si="78"/>
        <v>是</v>
      </c>
    </row>
    <row r="830" ht="18.95" customHeight="1" spans="1:16">
      <c r="A830" s="171" t="s">
        <v>135</v>
      </c>
      <c r="B830" s="172" t="s">
        <v>135</v>
      </c>
      <c r="C830" s="465" t="s">
        <v>1568</v>
      </c>
      <c r="D830" s="173" t="s">
        <v>1580</v>
      </c>
      <c r="E830" s="172" t="s">
        <v>147</v>
      </c>
      <c r="F830" s="51" t="s">
        <v>1581</v>
      </c>
      <c r="G830" s="36">
        <v>929</v>
      </c>
      <c r="H830" s="36">
        <f>IFERROR(VLOOKUP(D830,'数据-省本级预算数'!D:H,4,0),"0")</f>
        <v>3200</v>
      </c>
      <c r="I830" s="36"/>
      <c r="J830" s="36">
        <f>VLOOKUP(F830,'数据-省本级决算数'!$A:$B,2,0)</f>
        <v>1288</v>
      </c>
      <c r="K830" s="175">
        <f t="shared" si="79"/>
        <v>1.39</v>
      </c>
      <c r="L830" s="175">
        <f t="shared" si="76"/>
        <v>0.4</v>
      </c>
      <c r="M830" s="175">
        <f t="shared" si="77"/>
        <v>0</v>
      </c>
      <c r="N830" s="132">
        <f t="shared" si="80"/>
        <v>0.386</v>
      </c>
      <c r="O830" s="176" t="str">
        <f t="shared" si="75"/>
        <v>是</v>
      </c>
      <c r="P830" s="176" t="str">
        <f t="shared" si="78"/>
        <v>是</v>
      </c>
    </row>
    <row r="831" ht="18.95" customHeight="1" spans="1:16">
      <c r="A831" s="171" t="s">
        <v>135</v>
      </c>
      <c r="B831" s="172" t="s">
        <v>135</v>
      </c>
      <c r="C831" s="465" t="s">
        <v>1568</v>
      </c>
      <c r="D831" s="173" t="s">
        <v>1582</v>
      </c>
      <c r="E831" s="172" t="s">
        <v>147</v>
      </c>
      <c r="F831" s="51" t="s">
        <v>1583</v>
      </c>
      <c r="G831" s="36">
        <v>293</v>
      </c>
      <c r="H831" s="36">
        <f>IFERROR(VLOOKUP(D831,'数据-省本级预算数'!D:H,4,0),"0")</f>
        <v>197</v>
      </c>
      <c r="I831" s="36"/>
      <c r="J831" s="36">
        <f>VLOOKUP(F831,'数据-省本级决算数'!$A:$B,2,0)</f>
        <v>0</v>
      </c>
      <c r="K831" s="175">
        <f t="shared" si="79"/>
        <v>0</v>
      </c>
      <c r="L831" s="175">
        <f t="shared" si="76"/>
        <v>0</v>
      </c>
      <c r="M831" s="175">
        <f t="shared" si="77"/>
        <v>0</v>
      </c>
      <c r="N831" s="132">
        <f t="shared" si="80"/>
        <v>-1</v>
      </c>
      <c r="O831" s="176" t="str">
        <f t="shared" si="75"/>
        <v>是</v>
      </c>
      <c r="P831" s="176" t="str">
        <f t="shared" si="78"/>
        <v>是</v>
      </c>
    </row>
    <row r="832" ht="18.95" customHeight="1" spans="1:16">
      <c r="A832" s="171" t="s">
        <v>135</v>
      </c>
      <c r="B832" s="172" t="s">
        <v>135</v>
      </c>
      <c r="C832" s="465" t="s">
        <v>1568</v>
      </c>
      <c r="D832" s="173" t="s">
        <v>1584</v>
      </c>
      <c r="E832" s="172" t="s">
        <v>147</v>
      </c>
      <c r="F832" s="37" t="s">
        <v>1585</v>
      </c>
      <c r="G832" s="36">
        <v>358</v>
      </c>
      <c r="H832" s="36">
        <f>IFERROR(VLOOKUP(D832,'数据-省本级预算数'!D:H,4,0),"0")</f>
        <v>2028</v>
      </c>
      <c r="I832" s="36"/>
      <c r="J832" s="36">
        <f>VLOOKUP(F832,'数据-省本级决算数'!$A:$B,2,0)</f>
        <v>334</v>
      </c>
      <c r="K832" s="175">
        <f t="shared" si="79"/>
        <v>0.93</v>
      </c>
      <c r="L832" s="175">
        <f t="shared" si="76"/>
        <v>0.16</v>
      </c>
      <c r="M832" s="175">
        <f t="shared" si="77"/>
        <v>0</v>
      </c>
      <c r="N832" s="132">
        <f t="shared" si="80"/>
        <v>-0.067</v>
      </c>
      <c r="O832" s="176" t="str">
        <f t="shared" si="75"/>
        <v>是</v>
      </c>
      <c r="P832" s="176" t="str">
        <f t="shared" si="78"/>
        <v>是</v>
      </c>
    </row>
    <row r="833" ht="18.95" customHeight="1" spans="1:16">
      <c r="A833" s="171" t="s">
        <v>135</v>
      </c>
      <c r="B833" s="172" t="s">
        <v>135</v>
      </c>
      <c r="C833" s="465" t="s">
        <v>1568</v>
      </c>
      <c r="D833" s="173" t="s">
        <v>1586</v>
      </c>
      <c r="E833" s="172" t="s">
        <v>147</v>
      </c>
      <c r="F833" s="49" t="s">
        <v>1587</v>
      </c>
      <c r="G833" s="36">
        <v>182</v>
      </c>
      <c r="H833" s="36">
        <f>IFERROR(VLOOKUP(D833,'数据-省本级预算数'!D:H,4,0),"0")</f>
        <v>1000</v>
      </c>
      <c r="I833" s="36"/>
      <c r="J833" s="36">
        <f>VLOOKUP(F833,'数据-省本级决算数'!$A:$B,2,0)</f>
        <v>51</v>
      </c>
      <c r="K833" s="175">
        <f t="shared" si="79"/>
        <v>0.28</v>
      </c>
      <c r="L833" s="175">
        <f t="shared" si="76"/>
        <v>0.05</v>
      </c>
      <c r="M833" s="175">
        <f t="shared" si="77"/>
        <v>0</v>
      </c>
      <c r="N833" s="132">
        <f t="shared" si="80"/>
        <v>-0.72</v>
      </c>
      <c r="O833" s="176" t="str">
        <f t="shared" si="75"/>
        <v>是</v>
      </c>
      <c r="P833" s="176" t="str">
        <f t="shared" si="78"/>
        <v>是</v>
      </c>
    </row>
    <row r="834" ht="18.95" customHeight="1" spans="1:16">
      <c r="A834" s="171" t="s">
        <v>135</v>
      </c>
      <c r="B834" s="172" t="s">
        <v>135</v>
      </c>
      <c r="C834" s="465" t="s">
        <v>1568</v>
      </c>
      <c r="D834" s="173" t="s">
        <v>1588</v>
      </c>
      <c r="E834" s="172" t="s">
        <v>147</v>
      </c>
      <c r="F834" s="49" t="s">
        <v>1589</v>
      </c>
      <c r="G834" s="36">
        <v>0</v>
      </c>
      <c r="H834" s="36">
        <f>IFERROR(VLOOKUP(D834,'数据-省本级预算数'!D:H,4,0),"0")</f>
        <v>0</v>
      </c>
      <c r="I834" s="36"/>
      <c r="J834" s="36">
        <f>VLOOKUP(F834,'数据-省本级决算数'!$A:$B,2,0)</f>
        <v>0</v>
      </c>
      <c r="K834" s="175"/>
      <c r="L834" s="175"/>
      <c r="M834" s="175">
        <f t="shared" si="77"/>
        <v>0</v>
      </c>
      <c r="N834" s="132" t="str">
        <f t="shared" si="80"/>
        <v/>
      </c>
      <c r="O834" s="176" t="str">
        <f t="shared" si="75"/>
        <v>否</v>
      </c>
      <c r="P834" s="176" t="str">
        <f t="shared" si="78"/>
        <v>是</v>
      </c>
    </row>
    <row r="835" ht="18.95" customHeight="1" spans="1:16">
      <c r="A835" s="171" t="s">
        <v>135</v>
      </c>
      <c r="B835" s="172" t="s">
        <v>135</v>
      </c>
      <c r="C835" s="465" t="s">
        <v>1568</v>
      </c>
      <c r="D835" s="173" t="s">
        <v>1590</v>
      </c>
      <c r="E835" s="172" t="s">
        <v>147</v>
      </c>
      <c r="F835" s="49" t="s">
        <v>1591</v>
      </c>
      <c r="G835" s="36">
        <v>400</v>
      </c>
      <c r="H835" s="36">
        <f>IFERROR(VLOOKUP(D835,'数据-省本级预算数'!D:H,4,0),"0")</f>
        <v>400</v>
      </c>
      <c r="I835" s="36"/>
      <c r="J835" s="36">
        <f>VLOOKUP(F835,'数据-省本级决算数'!$A:$B,2,0)</f>
        <v>450</v>
      </c>
      <c r="K835" s="175">
        <f t="shared" si="79"/>
        <v>1.13</v>
      </c>
      <c r="L835" s="175">
        <f t="shared" si="76"/>
        <v>1.13</v>
      </c>
      <c r="M835" s="175">
        <f t="shared" si="77"/>
        <v>0</v>
      </c>
      <c r="N835" s="132">
        <f t="shared" si="80"/>
        <v>0.125</v>
      </c>
      <c r="O835" s="176" t="str">
        <f t="shared" si="75"/>
        <v>是</v>
      </c>
      <c r="P835" s="176" t="str">
        <f t="shared" si="78"/>
        <v>是</v>
      </c>
    </row>
    <row r="836" ht="18.95" customHeight="1" spans="1:16">
      <c r="A836" s="171" t="s">
        <v>135</v>
      </c>
      <c r="B836" s="172" t="s">
        <v>135</v>
      </c>
      <c r="C836" s="465" t="s">
        <v>1568</v>
      </c>
      <c r="D836" s="173" t="s">
        <v>1592</v>
      </c>
      <c r="E836" s="172" t="s">
        <v>147</v>
      </c>
      <c r="F836" s="51" t="s">
        <v>1593</v>
      </c>
      <c r="G836" s="36">
        <v>0</v>
      </c>
      <c r="H836" s="36">
        <f>IFERROR(VLOOKUP(D836,'数据-省本级预算数'!D:H,4,0),"0")</f>
        <v>0</v>
      </c>
      <c r="I836" s="36"/>
      <c r="J836" s="36">
        <f>VLOOKUP(F836,'数据-省本级决算数'!$A:$B,2,0)</f>
        <v>0</v>
      </c>
      <c r="K836" s="175"/>
      <c r="L836" s="175"/>
      <c r="M836" s="175">
        <f t="shared" si="77"/>
        <v>0</v>
      </c>
      <c r="N836" s="132" t="str">
        <f t="shared" si="80"/>
        <v/>
      </c>
      <c r="O836" s="176" t="str">
        <f t="shared" ref="O836:O899" si="81">IF(F836&lt;&gt;"",IF(SUM(G836:J836)&lt;&gt;0,"是","否"),"空")</f>
        <v>否</v>
      </c>
      <c r="P836" s="176" t="str">
        <f t="shared" si="78"/>
        <v>是</v>
      </c>
    </row>
    <row r="837" ht="18.95" customHeight="1" spans="1:16">
      <c r="A837" s="171" t="s">
        <v>135</v>
      </c>
      <c r="B837" s="172" t="s">
        <v>135</v>
      </c>
      <c r="C837" s="465" t="s">
        <v>1568</v>
      </c>
      <c r="D837" s="173" t="s">
        <v>1594</v>
      </c>
      <c r="E837" s="172" t="s">
        <v>147</v>
      </c>
      <c r="F837" s="51" t="s">
        <v>1595</v>
      </c>
      <c r="G837" s="36">
        <v>0</v>
      </c>
      <c r="H837" s="36">
        <f>IFERROR(VLOOKUP(D837,'数据-省本级预算数'!D:H,4,0),"0")</f>
        <v>0</v>
      </c>
      <c r="I837" s="36"/>
      <c r="J837" s="36">
        <f>VLOOKUP(F837,'数据-省本级决算数'!$A:$B,2,0)</f>
        <v>0</v>
      </c>
      <c r="K837" s="175"/>
      <c r="L837" s="175"/>
      <c r="M837" s="175">
        <f t="shared" ref="M837:M900" si="82">IFERROR(J837/I837,0)</f>
        <v>0</v>
      </c>
      <c r="N837" s="132" t="str">
        <f t="shared" si="80"/>
        <v/>
      </c>
      <c r="O837" s="176" t="str">
        <f t="shared" si="81"/>
        <v>否</v>
      </c>
      <c r="P837" s="176" t="str">
        <f t="shared" ref="P837:P900" si="83">IF(C837&lt;&gt;"",IF(OR(LEFT(D837,3)="205",LEFT(D837,3)="206",LEFT(D837,3)="207",LEFT(D837,3)="208",LEFT(D837,3)="210",LEFT(D837,3)="213"),"是","否"),"是")</f>
        <v>是</v>
      </c>
    </row>
    <row r="838" ht="18.95" customHeight="1" spans="1:16">
      <c r="A838" s="171" t="s">
        <v>135</v>
      </c>
      <c r="B838" s="172" t="s">
        <v>135</v>
      </c>
      <c r="C838" s="465" t="s">
        <v>1568</v>
      </c>
      <c r="D838" s="173" t="s">
        <v>1596</v>
      </c>
      <c r="E838" s="172" t="s">
        <v>147</v>
      </c>
      <c r="F838" s="49" t="s">
        <v>1597</v>
      </c>
      <c r="G838" s="36">
        <v>1452</v>
      </c>
      <c r="H838" s="36">
        <f>IFERROR(VLOOKUP(D838,'数据-省本级预算数'!D:H,4,0),"0")</f>
        <v>8960</v>
      </c>
      <c r="I838" s="36"/>
      <c r="J838" s="36">
        <f>VLOOKUP(F838,'数据-省本级决算数'!$A:$B,2,0)</f>
        <v>3896</v>
      </c>
      <c r="K838" s="175">
        <f t="shared" ref="K838:K896" si="84">J838/G838</f>
        <v>2.68</v>
      </c>
      <c r="L838" s="175">
        <f t="shared" ref="L838:L896" si="85">J838/H838</f>
        <v>0.43</v>
      </c>
      <c r="M838" s="175">
        <f t="shared" si="82"/>
        <v>0</v>
      </c>
      <c r="N838" s="132">
        <f t="shared" si="80"/>
        <v>1.683</v>
      </c>
      <c r="O838" s="176" t="str">
        <f t="shared" si="81"/>
        <v>是</v>
      </c>
      <c r="P838" s="176" t="str">
        <f t="shared" si="83"/>
        <v>是</v>
      </c>
    </row>
    <row r="839" ht="18.95" customHeight="1" spans="1:16">
      <c r="A839" s="171" t="s">
        <v>135</v>
      </c>
      <c r="B839" s="172" t="s">
        <v>135</v>
      </c>
      <c r="C839" s="465" t="s">
        <v>1568</v>
      </c>
      <c r="D839" s="173" t="s">
        <v>1598</v>
      </c>
      <c r="E839" s="172" t="s">
        <v>147</v>
      </c>
      <c r="F839" s="49" t="s">
        <v>1599</v>
      </c>
      <c r="G839" s="36">
        <v>0</v>
      </c>
      <c r="H839" s="36">
        <f>IFERROR(VLOOKUP(D839,'数据-省本级预算数'!D:H,4,0),"0")</f>
        <v>22984</v>
      </c>
      <c r="I839" s="36"/>
      <c r="J839" s="36">
        <f>VLOOKUP(F839,'数据-省本级决算数'!$A:$B,2,0)</f>
        <v>0</v>
      </c>
      <c r="K839" s="175"/>
      <c r="L839" s="175">
        <f t="shared" si="85"/>
        <v>0</v>
      </c>
      <c r="M839" s="175">
        <f t="shared" si="82"/>
        <v>0</v>
      </c>
      <c r="N839" s="132" t="str">
        <f t="shared" si="80"/>
        <v/>
      </c>
      <c r="O839" s="176" t="str">
        <f t="shared" si="81"/>
        <v>是</v>
      </c>
      <c r="P839" s="176" t="str">
        <f t="shared" si="83"/>
        <v>是</v>
      </c>
    </row>
    <row r="840" ht="18.95" customHeight="1" spans="1:16">
      <c r="A840" s="171" t="s">
        <v>135</v>
      </c>
      <c r="B840" s="172" t="s">
        <v>135</v>
      </c>
      <c r="C840" s="465" t="s">
        <v>1568</v>
      </c>
      <c r="D840" s="173" t="s">
        <v>1600</v>
      </c>
      <c r="E840" s="172" t="s">
        <v>147</v>
      </c>
      <c r="F840" s="49" t="s">
        <v>1601</v>
      </c>
      <c r="G840" s="36">
        <v>1493</v>
      </c>
      <c r="H840" s="36">
        <f>IFERROR(VLOOKUP(D840,'数据-省本级预算数'!D:H,4,0),"0")</f>
        <v>41770</v>
      </c>
      <c r="I840" s="36"/>
      <c r="J840" s="36">
        <f>VLOOKUP(F840,'数据-省本级决算数'!$A:$B,2,0)</f>
        <v>621</v>
      </c>
      <c r="K840" s="175">
        <f t="shared" si="84"/>
        <v>0.42</v>
      </c>
      <c r="L840" s="175">
        <f t="shared" si="85"/>
        <v>0.01</v>
      </c>
      <c r="M840" s="175">
        <f t="shared" si="82"/>
        <v>0</v>
      </c>
      <c r="N840" s="132">
        <f t="shared" si="80"/>
        <v>-0.584</v>
      </c>
      <c r="O840" s="176" t="str">
        <f t="shared" si="81"/>
        <v>是</v>
      </c>
      <c r="P840" s="176" t="str">
        <f t="shared" si="83"/>
        <v>是</v>
      </c>
    </row>
    <row r="841" ht="18.95" customHeight="1" spans="1:16">
      <c r="A841" s="171" t="s">
        <v>135</v>
      </c>
      <c r="B841" s="172" t="s">
        <v>135</v>
      </c>
      <c r="C841" s="465" t="s">
        <v>1568</v>
      </c>
      <c r="D841" s="173" t="s">
        <v>1602</v>
      </c>
      <c r="E841" s="172" t="s">
        <v>147</v>
      </c>
      <c r="F841" s="49" t="s">
        <v>1603</v>
      </c>
      <c r="G841" s="36">
        <v>280</v>
      </c>
      <c r="H841" s="36">
        <f>IFERROR(VLOOKUP(D841,'数据-省本级预算数'!D:H,4,0),"0")</f>
        <v>2300</v>
      </c>
      <c r="I841" s="36"/>
      <c r="J841" s="36">
        <f>VLOOKUP(F841,'数据-省本级决算数'!$A:$B,2,0)</f>
        <v>989</v>
      </c>
      <c r="K841" s="175">
        <f t="shared" si="84"/>
        <v>3.53</v>
      </c>
      <c r="L841" s="175">
        <f t="shared" si="85"/>
        <v>0.43</v>
      </c>
      <c r="M841" s="175">
        <f t="shared" si="82"/>
        <v>0</v>
      </c>
      <c r="N841" s="132">
        <f t="shared" si="80"/>
        <v>2.532</v>
      </c>
      <c r="O841" s="176" t="str">
        <f t="shared" si="81"/>
        <v>是</v>
      </c>
      <c r="P841" s="176" t="str">
        <f t="shared" si="83"/>
        <v>是</v>
      </c>
    </row>
    <row r="842" ht="18.95" customHeight="1" spans="1:16">
      <c r="A842" s="171" t="s">
        <v>135</v>
      </c>
      <c r="B842" s="172" t="s">
        <v>135</v>
      </c>
      <c r="C842" s="465" t="s">
        <v>1568</v>
      </c>
      <c r="D842" s="173" t="s">
        <v>1604</v>
      </c>
      <c r="E842" s="172" t="s">
        <v>147</v>
      </c>
      <c r="F842" s="51" t="s">
        <v>1605</v>
      </c>
      <c r="G842" s="36">
        <v>633</v>
      </c>
      <c r="H842" s="36">
        <f>IFERROR(VLOOKUP(D842,'数据-省本级预算数'!D:H,4,0),"0")</f>
        <v>12000</v>
      </c>
      <c r="I842" s="36"/>
      <c r="J842" s="36">
        <f>VLOOKUP(F842,'数据-省本级决算数'!$A:$B,2,0)</f>
        <v>614</v>
      </c>
      <c r="K842" s="175">
        <f t="shared" si="84"/>
        <v>0.97</v>
      </c>
      <c r="L842" s="175">
        <f t="shared" si="85"/>
        <v>0.05</v>
      </c>
      <c r="M842" s="175">
        <f t="shared" si="82"/>
        <v>0</v>
      </c>
      <c r="N842" s="132">
        <f t="shared" si="80"/>
        <v>-0.03</v>
      </c>
      <c r="O842" s="176" t="str">
        <f t="shared" si="81"/>
        <v>是</v>
      </c>
      <c r="P842" s="176" t="str">
        <f t="shared" si="83"/>
        <v>是</v>
      </c>
    </row>
    <row r="843" ht="18.95" customHeight="1" spans="1:16">
      <c r="A843" s="171" t="s">
        <v>135</v>
      </c>
      <c r="B843" s="172" t="s">
        <v>135</v>
      </c>
      <c r="C843" s="465" t="s">
        <v>1568</v>
      </c>
      <c r="D843" s="173" t="s">
        <v>1606</v>
      </c>
      <c r="E843" s="172" t="s">
        <v>147</v>
      </c>
      <c r="F843" s="49" t="s">
        <v>1607</v>
      </c>
      <c r="G843" s="36">
        <v>0</v>
      </c>
      <c r="H843" s="36">
        <f>IFERROR(VLOOKUP(D843,'数据-省本级预算数'!D:H,4,0),"0")</f>
        <v>0</v>
      </c>
      <c r="I843" s="36"/>
      <c r="J843" s="36">
        <f>VLOOKUP(F843,'数据-省本级决算数'!$A:$B,2,0)</f>
        <v>0</v>
      </c>
      <c r="K843" s="175"/>
      <c r="L843" s="175"/>
      <c r="M843" s="175">
        <f t="shared" si="82"/>
        <v>0</v>
      </c>
      <c r="N843" s="132" t="str">
        <f t="shared" si="80"/>
        <v/>
      </c>
      <c r="O843" s="176" t="str">
        <f t="shared" si="81"/>
        <v>否</v>
      </c>
      <c r="P843" s="176" t="str">
        <f t="shared" si="83"/>
        <v>是</v>
      </c>
    </row>
    <row r="844" ht="18.95" customHeight="1" spans="1:16">
      <c r="A844" s="171" t="s">
        <v>135</v>
      </c>
      <c r="B844" s="172" t="s">
        <v>135</v>
      </c>
      <c r="C844" s="465" t="s">
        <v>1568</v>
      </c>
      <c r="D844" s="173" t="s">
        <v>1608</v>
      </c>
      <c r="E844" s="172" t="s">
        <v>147</v>
      </c>
      <c r="F844" s="51" t="s">
        <v>1609</v>
      </c>
      <c r="G844" s="36">
        <v>293</v>
      </c>
      <c r="H844" s="36">
        <f>IFERROR(VLOOKUP(D844,'数据-省本级预算数'!D:H,4,0),"0")</f>
        <v>570</v>
      </c>
      <c r="I844" s="36"/>
      <c r="J844" s="36">
        <f>VLOOKUP(F844,'数据-省本级决算数'!$A:$B,2,0)</f>
        <v>100</v>
      </c>
      <c r="K844" s="175">
        <f t="shared" si="84"/>
        <v>0.34</v>
      </c>
      <c r="L844" s="175">
        <f t="shared" si="85"/>
        <v>0.18</v>
      </c>
      <c r="M844" s="175">
        <f t="shared" si="82"/>
        <v>0</v>
      </c>
      <c r="N844" s="132">
        <f t="shared" si="80"/>
        <v>-0.659</v>
      </c>
      <c r="O844" s="176" t="str">
        <f t="shared" si="81"/>
        <v>是</v>
      </c>
      <c r="P844" s="176" t="str">
        <f t="shared" si="83"/>
        <v>是</v>
      </c>
    </row>
    <row r="845" ht="18.95" customHeight="1" spans="1:16">
      <c r="A845" s="171" t="s">
        <v>135</v>
      </c>
      <c r="B845" s="172" t="s">
        <v>135</v>
      </c>
      <c r="C845" s="465" t="s">
        <v>1568</v>
      </c>
      <c r="D845" s="173" t="s">
        <v>1610</v>
      </c>
      <c r="E845" s="172" t="s">
        <v>147</v>
      </c>
      <c r="F845" s="49" t="s">
        <v>1611</v>
      </c>
      <c r="G845" s="36">
        <v>0</v>
      </c>
      <c r="H845" s="36">
        <f>IFERROR(VLOOKUP(D845,'数据-省本级预算数'!D:H,4,0),"0")</f>
        <v>0</v>
      </c>
      <c r="I845" s="36"/>
      <c r="J845" s="36">
        <f>VLOOKUP(F845,'数据-省本级决算数'!$A:$B,2,0)</f>
        <v>63300</v>
      </c>
      <c r="K845" s="175"/>
      <c r="L845" s="175"/>
      <c r="M845" s="175">
        <f t="shared" si="82"/>
        <v>0</v>
      </c>
      <c r="N845" s="132" t="str">
        <f t="shared" si="80"/>
        <v/>
      </c>
      <c r="O845" s="176" t="str">
        <f t="shared" si="81"/>
        <v>是</v>
      </c>
      <c r="P845" s="176" t="str">
        <f t="shared" si="83"/>
        <v>是</v>
      </c>
    </row>
    <row r="846" ht="18.95" customHeight="1" spans="1:16">
      <c r="A846" s="171" t="s">
        <v>135</v>
      </c>
      <c r="B846" s="172" t="s">
        <v>135</v>
      </c>
      <c r="C846" s="465" t="s">
        <v>1568</v>
      </c>
      <c r="D846" s="173" t="s">
        <v>1612</v>
      </c>
      <c r="E846" s="172" t="s">
        <v>147</v>
      </c>
      <c r="F846" s="49" t="s">
        <v>1613</v>
      </c>
      <c r="G846" s="36">
        <v>416989</v>
      </c>
      <c r="H846" s="36">
        <f>IFERROR(VLOOKUP(D846,'数据-省本级预算数'!D:H,4,0),"0")</f>
        <v>0</v>
      </c>
      <c r="I846" s="36"/>
      <c r="J846" s="36">
        <f>VLOOKUP(F846,'数据-省本级决算数'!$A:$B,2,0)</f>
        <v>492846</v>
      </c>
      <c r="K846" s="175">
        <f t="shared" si="84"/>
        <v>1.18</v>
      </c>
      <c r="L846" s="175"/>
      <c r="M846" s="175">
        <f t="shared" si="82"/>
        <v>0</v>
      </c>
      <c r="N846" s="132">
        <f t="shared" si="80"/>
        <v>0.182</v>
      </c>
      <c r="O846" s="176" t="str">
        <f t="shared" si="81"/>
        <v>是</v>
      </c>
      <c r="P846" s="176" t="str">
        <f t="shared" si="83"/>
        <v>是</v>
      </c>
    </row>
    <row r="847" ht="18.95" customHeight="1" spans="1:16">
      <c r="A847" s="171" t="s">
        <v>135</v>
      </c>
      <c r="B847" s="172" t="s">
        <v>135</v>
      </c>
      <c r="C847" s="465" t="s">
        <v>1568</v>
      </c>
      <c r="D847" s="173" t="s">
        <v>1614</v>
      </c>
      <c r="E847" s="172" t="s">
        <v>147</v>
      </c>
      <c r="F847" s="51" t="s">
        <v>1615</v>
      </c>
      <c r="G847" s="36">
        <v>0</v>
      </c>
      <c r="H847" s="36">
        <f>IFERROR(VLOOKUP(D847,'数据-省本级预算数'!D:H,4,0),"0")</f>
        <v>0</v>
      </c>
      <c r="I847" s="36"/>
      <c r="J847" s="36">
        <f>VLOOKUP(F847,'数据-省本级决算数'!$A:$B,2,0)</f>
        <v>0</v>
      </c>
      <c r="K847" s="175"/>
      <c r="L847" s="175"/>
      <c r="M847" s="175">
        <f t="shared" si="82"/>
        <v>0</v>
      </c>
      <c r="N847" s="132" t="str">
        <f t="shared" si="80"/>
        <v/>
      </c>
      <c r="O847" s="176" t="str">
        <f t="shared" si="81"/>
        <v>否</v>
      </c>
      <c r="P847" s="176" t="str">
        <f t="shared" si="83"/>
        <v>是</v>
      </c>
    </row>
    <row r="848" ht="18.95" customHeight="1" spans="1:16">
      <c r="A848" s="171" t="s">
        <v>135</v>
      </c>
      <c r="B848" s="172" t="s">
        <v>135</v>
      </c>
      <c r="C848" s="465" t="s">
        <v>1568</v>
      </c>
      <c r="D848" s="173" t="s">
        <v>1616</v>
      </c>
      <c r="E848" s="172" t="s">
        <v>147</v>
      </c>
      <c r="F848" s="49" t="s">
        <v>1617</v>
      </c>
      <c r="G848" s="36">
        <v>176</v>
      </c>
      <c r="H848" s="36">
        <f>IFERROR(VLOOKUP(D848,'数据-省本级预算数'!D:H,4,0),"0")</f>
        <v>0</v>
      </c>
      <c r="I848" s="36"/>
      <c r="J848" s="36">
        <f>VLOOKUP(F848,'数据-省本级决算数'!$A:$B,2,0)</f>
        <v>0</v>
      </c>
      <c r="K848" s="175">
        <f t="shared" si="84"/>
        <v>0</v>
      </c>
      <c r="L848" s="175"/>
      <c r="M848" s="175">
        <f t="shared" si="82"/>
        <v>0</v>
      </c>
      <c r="N848" s="132">
        <f t="shared" si="80"/>
        <v>-1</v>
      </c>
      <c r="O848" s="176" t="str">
        <f t="shared" si="81"/>
        <v>是</v>
      </c>
      <c r="P848" s="176" t="str">
        <f t="shared" si="83"/>
        <v>是</v>
      </c>
    </row>
    <row r="849" ht="18.95" customHeight="1" spans="1:16">
      <c r="A849" s="171" t="s">
        <v>135</v>
      </c>
      <c r="B849" s="172" t="s">
        <v>135</v>
      </c>
      <c r="C849" s="465" t="s">
        <v>1568</v>
      </c>
      <c r="D849" s="173" t="s">
        <v>1618</v>
      </c>
      <c r="E849" s="172" t="s">
        <v>147</v>
      </c>
      <c r="F849" s="49" t="s">
        <v>1619</v>
      </c>
      <c r="G849" s="36">
        <v>0</v>
      </c>
      <c r="H849" s="36">
        <f>IFERROR(VLOOKUP(D849,'数据-省本级预算数'!D:H,4,0),"0")</f>
        <v>0</v>
      </c>
      <c r="I849" s="36"/>
      <c r="J849" s="36">
        <f>VLOOKUP(F849,'数据-省本级决算数'!$A:$B,2,0)</f>
        <v>0</v>
      </c>
      <c r="K849" s="175"/>
      <c r="L849" s="175"/>
      <c r="M849" s="175">
        <f t="shared" si="82"/>
        <v>0</v>
      </c>
      <c r="N849" s="132" t="str">
        <f t="shared" si="80"/>
        <v/>
      </c>
      <c r="O849" s="176" t="str">
        <f t="shared" si="81"/>
        <v>否</v>
      </c>
      <c r="P849" s="176" t="str">
        <f t="shared" si="83"/>
        <v>是</v>
      </c>
    </row>
    <row r="850" ht="18.95" customHeight="1" spans="1:16">
      <c r="A850" s="171" t="s">
        <v>135</v>
      </c>
      <c r="B850" s="172" t="s">
        <v>135</v>
      </c>
      <c r="C850" s="465" t="s">
        <v>1568</v>
      </c>
      <c r="D850" s="173" t="s">
        <v>1620</v>
      </c>
      <c r="E850" s="172" t="s">
        <v>147</v>
      </c>
      <c r="F850" s="49" t="s">
        <v>1621</v>
      </c>
      <c r="G850" s="36">
        <v>9868</v>
      </c>
      <c r="H850" s="36">
        <f>IFERROR(VLOOKUP(D850,'数据-省本级预算数'!D:H,4,0),"0")</f>
        <v>53323</v>
      </c>
      <c r="I850" s="36"/>
      <c r="J850" s="36">
        <f>VLOOKUP(F850,'数据-省本级决算数'!$A:$B,2,0)</f>
        <v>5106</v>
      </c>
      <c r="K850" s="175">
        <f t="shared" si="84"/>
        <v>0.52</v>
      </c>
      <c r="L850" s="175">
        <f t="shared" si="85"/>
        <v>0.1</v>
      </c>
      <c r="M850" s="175">
        <f t="shared" si="82"/>
        <v>0</v>
      </c>
      <c r="N850" s="132">
        <f t="shared" si="80"/>
        <v>-0.483</v>
      </c>
      <c r="O850" s="176" t="str">
        <f t="shared" si="81"/>
        <v>是</v>
      </c>
      <c r="P850" s="176" t="str">
        <f t="shared" si="83"/>
        <v>是</v>
      </c>
    </row>
    <row r="851" ht="18.95" customHeight="1" spans="1:16">
      <c r="A851" s="171" t="s">
        <v>135</v>
      </c>
      <c r="B851" s="465" t="s">
        <v>1566</v>
      </c>
      <c r="C851" s="172"/>
      <c r="D851" s="173" t="s">
        <v>1622</v>
      </c>
      <c r="E851" s="172"/>
      <c r="F851" s="49" t="s">
        <v>1623</v>
      </c>
      <c r="G851" s="174">
        <f ca="1">SUMIF($C850:$C2072,$D851,$G850:$G2071)</f>
        <v>16883</v>
      </c>
      <c r="H851" s="36">
        <f ca="1">SUMIF($C850:$C2071,$D851,$H850:$H2070)</f>
        <v>193241</v>
      </c>
      <c r="I851" s="36">
        <f>IFERROR(VLOOKUP(F851,'数据-省本级调整数'!$A:$B,2,0),0)</f>
        <v>93769</v>
      </c>
      <c r="J851" s="36">
        <f>VLOOKUP(F851,'数据-省本级决算数'!$A:$B,2,0)</f>
        <v>23675</v>
      </c>
      <c r="K851" s="175">
        <f ca="1" t="shared" si="84"/>
        <v>1.4</v>
      </c>
      <c r="L851" s="175">
        <f ca="1" t="shared" si="85"/>
        <v>0.12</v>
      </c>
      <c r="M851" s="175">
        <f t="shared" si="82"/>
        <v>0.25</v>
      </c>
      <c r="N851" s="129">
        <f ca="1" t="shared" si="80"/>
        <v>0.402</v>
      </c>
      <c r="O851" s="176" t="str">
        <f ca="1" t="shared" si="81"/>
        <v>是</v>
      </c>
      <c r="P851" s="176" t="str">
        <f t="shared" si="83"/>
        <v>是</v>
      </c>
    </row>
    <row r="852" ht="18.95" customHeight="1" spans="1:16">
      <c r="A852" s="171" t="s">
        <v>135</v>
      </c>
      <c r="B852" s="172" t="s">
        <v>135</v>
      </c>
      <c r="C852" s="465" t="s">
        <v>1622</v>
      </c>
      <c r="D852" s="173" t="s">
        <v>1624</v>
      </c>
      <c r="E852" s="172" t="s">
        <v>147</v>
      </c>
      <c r="F852" s="51" t="s">
        <v>141</v>
      </c>
      <c r="G852" s="36">
        <v>3088</v>
      </c>
      <c r="H852" s="36">
        <f>IFERROR(VLOOKUP(D852,'数据-省本级预算数'!D:H,4,0),"0")</f>
        <v>3216</v>
      </c>
      <c r="I852" s="36"/>
      <c r="J852" s="36">
        <f>VLOOKUP(F852,'数据-省本级决算数'!$A:$B,2,0)</f>
        <v>4776</v>
      </c>
      <c r="K852" s="175">
        <f t="shared" si="84"/>
        <v>1.55</v>
      </c>
      <c r="L852" s="175">
        <f t="shared" si="85"/>
        <v>1.49</v>
      </c>
      <c r="M852" s="175">
        <f t="shared" si="82"/>
        <v>0</v>
      </c>
      <c r="N852" s="132">
        <f t="shared" si="80"/>
        <v>0.547</v>
      </c>
      <c r="O852" s="176" t="str">
        <f t="shared" si="81"/>
        <v>是</v>
      </c>
      <c r="P852" s="176" t="str">
        <f t="shared" si="83"/>
        <v>是</v>
      </c>
    </row>
    <row r="853" ht="18.95" customHeight="1" spans="1:16">
      <c r="A853" s="171" t="s">
        <v>135</v>
      </c>
      <c r="B853" s="172" t="s">
        <v>135</v>
      </c>
      <c r="C853" s="465" t="s">
        <v>1622</v>
      </c>
      <c r="D853" s="173" t="s">
        <v>1625</v>
      </c>
      <c r="E853" s="172" t="s">
        <v>147</v>
      </c>
      <c r="F853" s="51" t="s">
        <v>143</v>
      </c>
      <c r="G853" s="36">
        <v>32</v>
      </c>
      <c r="H853" s="36">
        <f>IFERROR(VLOOKUP(D853,'数据-省本级预算数'!D:H,4,0),"0")</f>
        <v>0</v>
      </c>
      <c r="I853" s="36"/>
      <c r="J853" s="36">
        <f>VLOOKUP(F853,'数据-省本级决算数'!$A:$B,2,0)</f>
        <v>590</v>
      </c>
      <c r="K853" s="175">
        <f t="shared" si="84"/>
        <v>18.44</v>
      </c>
      <c r="L853" s="175"/>
      <c r="M853" s="175">
        <f t="shared" si="82"/>
        <v>0</v>
      </c>
      <c r="N853" s="132">
        <f t="shared" si="80"/>
        <v>17.438</v>
      </c>
      <c r="O853" s="176" t="str">
        <f t="shared" si="81"/>
        <v>是</v>
      </c>
      <c r="P853" s="176" t="str">
        <f t="shared" si="83"/>
        <v>是</v>
      </c>
    </row>
    <row r="854" ht="18.95" customHeight="1" spans="1:16">
      <c r="A854" s="171" t="s">
        <v>135</v>
      </c>
      <c r="B854" s="172" t="s">
        <v>135</v>
      </c>
      <c r="C854" s="465" t="s">
        <v>1622</v>
      </c>
      <c r="D854" s="173" t="s">
        <v>1626</v>
      </c>
      <c r="E854" s="172" t="s">
        <v>147</v>
      </c>
      <c r="F854" s="49" t="s">
        <v>145</v>
      </c>
      <c r="G854" s="36">
        <v>155</v>
      </c>
      <c r="H854" s="36">
        <f>IFERROR(VLOOKUP(D854,'数据-省本级预算数'!D:H,4,0),"0")</f>
        <v>135</v>
      </c>
      <c r="I854" s="36"/>
      <c r="J854" s="36">
        <f>VLOOKUP(F854,'数据-省本级决算数'!$A:$B,2,0)</f>
        <v>713</v>
      </c>
      <c r="K854" s="175">
        <f t="shared" si="84"/>
        <v>4.6</v>
      </c>
      <c r="L854" s="175">
        <f t="shared" si="85"/>
        <v>5.28</v>
      </c>
      <c r="M854" s="175">
        <f t="shared" si="82"/>
        <v>0</v>
      </c>
      <c r="N854" s="132">
        <f t="shared" si="80"/>
        <v>3.6</v>
      </c>
      <c r="O854" s="176" t="str">
        <f t="shared" si="81"/>
        <v>是</v>
      </c>
      <c r="P854" s="176" t="str">
        <f t="shared" si="83"/>
        <v>是</v>
      </c>
    </row>
    <row r="855" ht="18.95" customHeight="1" spans="1:16">
      <c r="A855" s="171" t="s">
        <v>135</v>
      </c>
      <c r="B855" s="172" t="s">
        <v>135</v>
      </c>
      <c r="C855" s="465" t="s">
        <v>1622</v>
      </c>
      <c r="D855" s="173" t="s">
        <v>1627</v>
      </c>
      <c r="E855" s="172" t="s">
        <v>147</v>
      </c>
      <c r="F855" s="49" t="s">
        <v>1628</v>
      </c>
      <c r="G855" s="36">
        <v>5310</v>
      </c>
      <c r="H855" s="36">
        <f>IFERROR(VLOOKUP(D855,'数据-省本级预算数'!D:H,4,0),"0")</f>
        <v>5032</v>
      </c>
      <c r="I855" s="36"/>
      <c r="J855" s="36">
        <f>VLOOKUP(F855,'数据-省本级决算数'!$A:$B,2,0)</f>
        <v>6266</v>
      </c>
      <c r="K855" s="175">
        <f t="shared" si="84"/>
        <v>1.18</v>
      </c>
      <c r="L855" s="175">
        <f t="shared" si="85"/>
        <v>1.25</v>
      </c>
      <c r="M855" s="175">
        <f t="shared" si="82"/>
        <v>0</v>
      </c>
      <c r="N855" s="132">
        <f t="shared" si="80"/>
        <v>0.18</v>
      </c>
      <c r="O855" s="176" t="str">
        <f t="shared" si="81"/>
        <v>是</v>
      </c>
      <c r="P855" s="176" t="str">
        <f t="shared" si="83"/>
        <v>是</v>
      </c>
    </row>
    <row r="856" ht="18.95" customHeight="1" spans="1:16">
      <c r="A856" s="171" t="s">
        <v>135</v>
      </c>
      <c r="B856" s="172"/>
      <c r="C856" s="465" t="s">
        <v>1622</v>
      </c>
      <c r="D856" s="173" t="s">
        <v>1629</v>
      </c>
      <c r="E856" s="172" t="s">
        <v>147</v>
      </c>
      <c r="F856" s="49" t="s">
        <v>1630</v>
      </c>
      <c r="G856" s="36">
        <v>152</v>
      </c>
      <c r="H856" s="36">
        <f>IFERROR(VLOOKUP(D856,'数据-省本级预算数'!D:H,4,0),"0")</f>
        <v>2000</v>
      </c>
      <c r="I856" s="36"/>
      <c r="J856" s="36">
        <f>VLOOKUP(F856,'数据-省本级决算数'!$A:$B,2,0)</f>
        <v>0</v>
      </c>
      <c r="K856" s="175">
        <f t="shared" si="84"/>
        <v>0</v>
      </c>
      <c r="L856" s="175">
        <f t="shared" si="85"/>
        <v>0</v>
      </c>
      <c r="M856" s="175">
        <f t="shared" si="82"/>
        <v>0</v>
      </c>
      <c r="N856" s="132">
        <f t="shared" si="80"/>
        <v>-1</v>
      </c>
      <c r="O856" s="176" t="str">
        <f t="shared" si="81"/>
        <v>是</v>
      </c>
      <c r="P856" s="176" t="str">
        <f t="shared" si="83"/>
        <v>是</v>
      </c>
    </row>
    <row r="857" ht="18.95" customHeight="1" spans="1:16">
      <c r="A857" s="171" t="s">
        <v>135</v>
      </c>
      <c r="B857" s="172" t="s">
        <v>135</v>
      </c>
      <c r="C857" s="465" t="s">
        <v>1622</v>
      </c>
      <c r="D857" s="173" t="s">
        <v>1631</v>
      </c>
      <c r="E857" s="172" t="s">
        <v>147</v>
      </c>
      <c r="F857" s="49" t="s">
        <v>1632</v>
      </c>
      <c r="G857" s="36">
        <v>830</v>
      </c>
      <c r="H857" s="36">
        <f>IFERROR(VLOOKUP(D857,'数据-省本级预算数'!D:H,4,0),"0")</f>
        <v>400</v>
      </c>
      <c r="I857" s="36"/>
      <c r="J857" s="36">
        <f>VLOOKUP(F857,'数据-省本级决算数'!$A:$B,2,0)</f>
        <v>289</v>
      </c>
      <c r="K857" s="175">
        <f t="shared" si="84"/>
        <v>0.35</v>
      </c>
      <c r="L857" s="175">
        <f t="shared" si="85"/>
        <v>0.72</v>
      </c>
      <c r="M857" s="175">
        <f t="shared" si="82"/>
        <v>0</v>
      </c>
      <c r="N857" s="132">
        <f t="shared" si="80"/>
        <v>-0.652</v>
      </c>
      <c r="O857" s="176" t="str">
        <f t="shared" si="81"/>
        <v>是</v>
      </c>
      <c r="P857" s="176" t="str">
        <f t="shared" si="83"/>
        <v>是</v>
      </c>
    </row>
    <row r="858" ht="18.95" customHeight="1" spans="1:16">
      <c r="A858" s="171" t="s">
        <v>135</v>
      </c>
      <c r="B858" s="172" t="s">
        <v>135</v>
      </c>
      <c r="C858" s="465" t="s">
        <v>1622</v>
      </c>
      <c r="D858" s="173" t="s">
        <v>1633</v>
      </c>
      <c r="E858" s="172" t="s">
        <v>147</v>
      </c>
      <c r="F858" s="49" t="s">
        <v>1634</v>
      </c>
      <c r="G858" s="36">
        <v>232</v>
      </c>
      <c r="H858" s="36">
        <f>IFERROR(VLOOKUP(D858,'数据-省本级预算数'!D:H,4,0),"0")</f>
        <v>2746</v>
      </c>
      <c r="I858" s="36"/>
      <c r="J858" s="36">
        <f>VLOOKUP(F858,'数据-省本级决算数'!$A:$B,2,0)</f>
        <v>4738</v>
      </c>
      <c r="K858" s="175">
        <f t="shared" si="84"/>
        <v>20.42</v>
      </c>
      <c r="L858" s="175">
        <f t="shared" si="85"/>
        <v>1.73</v>
      </c>
      <c r="M858" s="175">
        <f t="shared" si="82"/>
        <v>0</v>
      </c>
      <c r="N858" s="132">
        <f t="shared" si="80"/>
        <v>19.422</v>
      </c>
      <c r="O858" s="176" t="str">
        <f t="shared" si="81"/>
        <v>是</v>
      </c>
      <c r="P858" s="176" t="str">
        <f t="shared" si="83"/>
        <v>是</v>
      </c>
    </row>
    <row r="859" ht="18.95" customHeight="1" spans="1:16">
      <c r="A859" s="171" t="s">
        <v>135</v>
      </c>
      <c r="B859" s="172" t="s">
        <v>135</v>
      </c>
      <c r="C859" s="465" t="s">
        <v>1622</v>
      </c>
      <c r="D859" s="173" t="s">
        <v>1635</v>
      </c>
      <c r="E859" s="172" t="s">
        <v>147</v>
      </c>
      <c r="F859" s="49" t="s">
        <v>1636</v>
      </c>
      <c r="G859" s="36">
        <v>100</v>
      </c>
      <c r="H859" s="36">
        <f>IFERROR(VLOOKUP(D859,'数据-省本级预算数'!D:H,4,0),"0")</f>
        <v>0</v>
      </c>
      <c r="I859" s="36"/>
      <c r="J859" s="36">
        <f>VLOOKUP(F859,'数据-省本级决算数'!$A:$B,2,0)</f>
        <v>-169</v>
      </c>
      <c r="K859" s="175">
        <f t="shared" si="84"/>
        <v>-1.69</v>
      </c>
      <c r="L859" s="175"/>
      <c r="M859" s="175">
        <f t="shared" si="82"/>
        <v>0</v>
      </c>
      <c r="N859" s="132">
        <f t="shared" si="80"/>
        <v>-2.69</v>
      </c>
      <c r="O859" s="176" t="str">
        <f t="shared" si="81"/>
        <v>是</v>
      </c>
      <c r="P859" s="176" t="str">
        <f t="shared" si="83"/>
        <v>是</v>
      </c>
    </row>
    <row r="860" ht="18.95" customHeight="1" spans="1:16">
      <c r="A860" s="171" t="s">
        <v>135</v>
      </c>
      <c r="B860" s="172" t="s">
        <v>135</v>
      </c>
      <c r="C860" s="465" t="s">
        <v>1622</v>
      </c>
      <c r="D860" s="173" t="s">
        <v>1637</v>
      </c>
      <c r="E860" s="172" t="s">
        <v>147</v>
      </c>
      <c r="F860" s="49" t="s">
        <v>1638</v>
      </c>
      <c r="G860" s="36">
        <v>161</v>
      </c>
      <c r="H860" s="36">
        <f>IFERROR(VLOOKUP(D860,'数据-省本级预算数'!D:H,4,0),"0")</f>
        <v>68640</v>
      </c>
      <c r="I860" s="36"/>
      <c r="J860" s="36">
        <f>VLOOKUP(F860,'数据-省本级决算数'!$A:$B,2,0)</f>
        <v>-184</v>
      </c>
      <c r="K860" s="175">
        <f t="shared" si="84"/>
        <v>-1.14</v>
      </c>
      <c r="L860" s="175">
        <f t="shared" si="85"/>
        <v>0</v>
      </c>
      <c r="M860" s="175">
        <f t="shared" si="82"/>
        <v>0</v>
      </c>
      <c r="N860" s="132">
        <f t="shared" si="80"/>
        <v>-2.143</v>
      </c>
      <c r="O860" s="176" t="str">
        <f t="shared" si="81"/>
        <v>是</v>
      </c>
      <c r="P860" s="176" t="str">
        <f t="shared" si="83"/>
        <v>是</v>
      </c>
    </row>
    <row r="861" ht="18.95" customHeight="1" spans="1:16">
      <c r="A861" s="171" t="s">
        <v>135</v>
      </c>
      <c r="B861" s="172" t="s">
        <v>135</v>
      </c>
      <c r="C861" s="465" t="s">
        <v>1622</v>
      </c>
      <c r="D861" s="173" t="s">
        <v>1639</v>
      </c>
      <c r="E861" s="172" t="s">
        <v>147</v>
      </c>
      <c r="F861" s="49" t="s">
        <v>1640</v>
      </c>
      <c r="G861" s="36">
        <v>26</v>
      </c>
      <c r="H861" s="36">
        <f>IFERROR(VLOOKUP(D861,'数据-省本级预算数'!D:H,4,0),"0")</f>
        <v>500</v>
      </c>
      <c r="I861" s="36"/>
      <c r="J861" s="36">
        <f>VLOOKUP(F861,'数据-省本级决算数'!$A:$B,2,0)</f>
        <v>0</v>
      </c>
      <c r="K861" s="175">
        <f t="shared" si="84"/>
        <v>0</v>
      </c>
      <c r="L861" s="175">
        <f t="shared" si="85"/>
        <v>0</v>
      </c>
      <c r="M861" s="175">
        <f t="shared" si="82"/>
        <v>0</v>
      </c>
      <c r="N861" s="132">
        <f t="shared" si="80"/>
        <v>-1</v>
      </c>
      <c r="O861" s="176" t="str">
        <f t="shared" si="81"/>
        <v>是</v>
      </c>
      <c r="P861" s="176" t="str">
        <f t="shared" si="83"/>
        <v>是</v>
      </c>
    </row>
    <row r="862" ht="18.95" customHeight="1" spans="1:16">
      <c r="A862" s="171" t="s">
        <v>135</v>
      </c>
      <c r="B862" s="172" t="s">
        <v>135</v>
      </c>
      <c r="C862" s="465" t="s">
        <v>1622</v>
      </c>
      <c r="D862" s="173" t="s">
        <v>1641</v>
      </c>
      <c r="E862" s="172" t="s">
        <v>147</v>
      </c>
      <c r="F862" s="49" t="s">
        <v>1642</v>
      </c>
      <c r="G862" s="36">
        <v>372</v>
      </c>
      <c r="H862" s="36">
        <f>IFERROR(VLOOKUP(D862,'数据-省本级预算数'!D:H,4,0),"0")</f>
        <v>5600</v>
      </c>
      <c r="I862" s="36"/>
      <c r="J862" s="36">
        <f>VLOOKUP(F862,'数据-省本级决算数'!$A:$B,2,0)</f>
        <v>338</v>
      </c>
      <c r="K862" s="175">
        <f t="shared" si="84"/>
        <v>0.91</v>
      </c>
      <c r="L862" s="175">
        <f t="shared" si="85"/>
        <v>0.06</v>
      </c>
      <c r="M862" s="175">
        <f t="shared" si="82"/>
        <v>0</v>
      </c>
      <c r="N862" s="132">
        <f t="shared" si="80"/>
        <v>-0.091</v>
      </c>
      <c r="O862" s="176" t="str">
        <f t="shared" si="81"/>
        <v>是</v>
      </c>
      <c r="P862" s="176" t="str">
        <f t="shared" si="83"/>
        <v>是</v>
      </c>
    </row>
    <row r="863" ht="18.95" customHeight="1" spans="1:16">
      <c r="A863" s="171" t="s">
        <v>135</v>
      </c>
      <c r="B863" s="172" t="s">
        <v>135</v>
      </c>
      <c r="C863" s="465" t="s">
        <v>1622</v>
      </c>
      <c r="D863" s="173" t="s">
        <v>1643</v>
      </c>
      <c r="E863" s="172" t="s">
        <v>147</v>
      </c>
      <c r="F863" s="49" t="s">
        <v>1644</v>
      </c>
      <c r="G863" s="36">
        <v>137</v>
      </c>
      <c r="H863" s="36">
        <f>IFERROR(VLOOKUP(D863,'数据-省本级预算数'!D:H,4,0),"0")</f>
        <v>500</v>
      </c>
      <c r="I863" s="36"/>
      <c r="J863" s="36">
        <f>VLOOKUP(F863,'数据-省本级决算数'!$A:$B,2,0)</f>
        <v>97</v>
      </c>
      <c r="K863" s="175">
        <f t="shared" si="84"/>
        <v>0.71</v>
      </c>
      <c r="L863" s="175">
        <f t="shared" si="85"/>
        <v>0.19</v>
      </c>
      <c r="M863" s="175">
        <f t="shared" si="82"/>
        <v>0</v>
      </c>
      <c r="N863" s="132">
        <f t="shared" si="80"/>
        <v>-0.292</v>
      </c>
      <c r="O863" s="176" t="str">
        <f t="shared" si="81"/>
        <v>是</v>
      </c>
      <c r="P863" s="176" t="str">
        <f t="shared" si="83"/>
        <v>是</v>
      </c>
    </row>
    <row r="864" ht="18.95" customHeight="1" spans="1:16">
      <c r="A864" s="171" t="s">
        <v>135</v>
      </c>
      <c r="B864" s="172" t="s">
        <v>135</v>
      </c>
      <c r="C864" s="465" t="s">
        <v>1622</v>
      </c>
      <c r="D864" s="173" t="s">
        <v>1645</v>
      </c>
      <c r="E864" s="172" t="s">
        <v>147</v>
      </c>
      <c r="F864" s="49" t="s">
        <v>1646</v>
      </c>
      <c r="G864" s="36">
        <v>1850</v>
      </c>
      <c r="H864" s="36">
        <f>IFERROR(VLOOKUP(D864,'数据-省本级预算数'!D:H,4,0),"0")</f>
        <v>3383</v>
      </c>
      <c r="I864" s="36"/>
      <c r="J864" s="36">
        <f>VLOOKUP(F864,'数据-省本级决算数'!$A:$B,2,0)</f>
        <v>1693</v>
      </c>
      <c r="K864" s="175">
        <f t="shared" si="84"/>
        <v>0.92</v>
      </c>
      <c r="L864" s="175">
        <f t="shared" si="85"/>
        <v>0.5</v>
      </c>
      <c r="M864" s="175">
        <f t="shared" si="82"/>
        <v>0</v>
      </c>
      <c r="N864" s="132">
        <f t="shared" si="80"/>
        <v>-0.085</v>
      </c>
      <c r="O864" s="176" t="str">
        <f t="shared" si="81"/>
        <v>是</v>
      </c>
      <c r="P864" s="176" t="str">
        <f t="shared" si="83"/>
        <v>是</v>
      </c>
    </row>
    <row r="865" ht="18.95" customHeight="1" spans="1:16">
      <c r="A865" s="171" t="s">
        <v>135</v>
      </c>
      <c r="B865" s="172" t="s">
        <v>135</v>
      </c>
      <c r="C865" s="465" t="s">
        <v>1622</v>
      </c>
      <c r="D865" s="173" t="s">
        <v>1647</v>
      </c>
      <c r="E865" s="172" t="s">
        <v>147</v>
      </c>
      <c r="F865" s="49" t="s">
        <v>1648</v>
      </c>
      <c r="G865" s="36">
        <v>0</v>
      </c>
      <c r="H865" s="36">
        <f>IFERROR(VLOOKUP(D865,'数据-省本级预算数'!D:H,4,0),"0")</f>
        <v>0</v>
      </c>
      <c r="I865" s="36"/>
      <c r="J865" s="36">
        <f>VLOOKUP(F865,'数据-省本级决算数'!$A:$B,2,0)</f>
        <v>0</v>
      </c>
      <c r="K865" s="175"/>
      <c r="L865" s="175"/>
      <c r="M865" s="175">
        <f t="shared" si="82"/>
        <v>0</v>
      </c>
      <c r="N865" s="132" t="str">
        <f t="shared" si="80"/>
        <v/>
      </c>
      <c r="O865" s="176" t="str">
        <f t="shared" si="81"/>
        <v>否</v>
      </c>
      <c r="P865" s="176" t="str">
        <f t="shared" si="83"/>
        <v>是</v>
      </c>
    </row>
    <row r="866" ht="18.95" customHeight="1" spans="1:16">
      <c r="A866" s="171" t="s">
        <v>135</v>
      </c>
      <c r="B866" s="172" t="s">
        <v>135</v>
      </c>
      <c r="C866" s="465" t="s">
        <v>1622</v>
      </c>
      <c r="D866" s="173" t="s">
        <v>1649</v>
      </c>
      <c r="E866" s="172" t="s">
        <v>147</v>
      </c>
      <c r="F866" s="49" t="s">
        <v>1650</v>
      </c>
      <c r="G866" s="36">
        <v>14</v>
      </c>
      <c r="H866" s="36">
        <f>IFERROR(VLOOKUP(D866,'数据-省本级预算数'!D:H,4,0),"0")</f>
        <v>0</v>
      </c>
      <c r="I866" s="36"/>
      <c r="J866" s="36">
        <f>VLOOKUP(F866,'数据-省本级决算数'!$A:$B,2,0)</f>
        <v>-25</v>
      </c>
      <c r="K866" s="175">
        <f t="shared" si="84"/>
        <v>-1.79</v>
      </c>
      <c r="L866" s="175"/>
      <c r="M866" s="175">
        <f t="shared" si="82"/>
        <v>0</v>
      </c>
      <c r="N866" s="132">
        <f t="shared" si="80"/>
        <v>-2.786</v>
      </c>
      <c r="O866" s="176" t="str">
        <f t="shared" si="81"/>
        <v>是</v>
      </c>
      <c r="P866" s="176" t="str">
        <f t="shared" si="83"/>
        <v>是</v>
      </c>
    </row>
    <row r="867" ht="18.95" customHeight="1" spans="1:16">
      <c r="A867" s="171" t="s">
        <v>135</v>
      </c>
      <c r="B867" s="172" t="s">
        <v>135</v>
      </c>
      <c r="C867" s="465" t="s">
        <v>1622</v>
      </c>
      <c r="D867" s="173" t="s">
        <v>1651</v>
      </c>
      <c r="E867" s="172" t="s">
        <v>147</v>
      </c>
      <c r="F867" s="49" t="s">
        <v>1652</v>
      </c>
      <c r="G867" s="36">
        <v>0</v>
      </c>
      <c r="H867" s="36">
        <f>IFERROR(VLOOKUP(D867,'数据-省本级预算数'!D:H,4,0),"0")</f>
        <v>0</v>
      </c>
      <c r="I867" s="36"/>
      <c r="J867" s="36">
        <f>VLOOKUP(F867,'数据-省本级决算数'!$A:$B,2,0)</f>
        <v>0</v>
      </c>
      <c r="K867" s="175"/>
      <c r="L867" s="175"/>
      <c r="M867" s="175">
        <f t="shared" si="82"/>
        <v>0</v>
      </c>
      <c r="N867" s="132" t="str">
        <f t="shared" si="80"/>
        <v/>
      </c>
      <c r="O867" s="176" t="str">
        <f t="shared" si="81"/>
        <v>否</v>
      </c>
      <c r="P867" s="176" t="str">
        <f t="shared" si="83"/>
        <v>是</v>
      </c>
    </row>
    <row r="868" ht="18.95" customHeight="1" spans="1:16">
      <c r="A868" s="171" t="s">
        <v>135</v>
      </c>
      <c r="B868" s="172" t="s">
        <v>135</v>
      </c>
      <c r="C868" s="465" t="s">
        <v>1622</v>
      </c>
      <c r="D868" s="173" t="s">
        <v>1653</v>
      </c>
      <c r="E868" s="172" t="s">
        <v>147</v>
      </c>
      <c r="F868" s="49" t="s">
        <v>1654</v>
      </c>
      <c r="G868" s="36">
        <v>0</v>
      </c>
      <c r="H868" s="36">
        <f>IFERROR(VLOOKUP(D868,'数据-省本级预算数'!D:H,4,0),"0")</f>
        <v>0</v>
      </c>
      <c r="I868" s="36"/>
      <c r="J868" s="36">
        <f>VLOOKUP(F868,'数据-省本级决算数'!$A:$B,2,0)</f>
        <v>0</v>
      </c>
      <c r="K868" s="175"/>
      <c r="L868" s="175"/>
      <c r="M868" s="175">
        <f t="shared" si="82"/>
        <v>0</v>
      </c>
      <c r="N868" s="132" t="str">
        <f t="shared" si="80"/>
        <v/>
      </c>
      <c r="O868" s="176" t="str">
        <f t="shared" si="81"/>
        <v>否</v>
      </c>
      <c r="P868" s="176" t="str">
        <f t="shared" si="83"/>
        <v>是</v>
      </c>
    </row>
    <row r="869" ht="18.95" customHeight="1" spans="1:16">
      <c r="A869" s="171" t="s">
        <v>135</v>
      </c>
      <c r="B869" s="172" t="s">
        <v>135</v>
      </c>
      <c r="C869" s="465" t="s">
        <v>1622</v>
      </c>
      <c r="D869" s="173" t="s">
        <v>1655</v>
      </c>
      <c r="E869" s="172" t="s">
        <v>147</v>
      </c>
      <c r="F869" s="49" t="s">
        <v>1656</v>
      </c>
      <c r="G869" s="36">
        <v>0</v>
      </c>
      <c r="H869" s="36">
        <f>IFERROR(VLOOKUP(D869,'数据-省本级预算数'!D:H,4,0),"0")</f>
        <v>0</v>
      </c>
      <c r="I869" s="36"/>
      <c r="J869" s="36">
        <f>VLOOKUP(F869,'数据-省本级决算数'!$A:$B,2,0)</f>
        <v>0</v>
      </c>
      <c r="K869" s="175"/>
      <c r="L869" s="175"/>
      <c r="M869" s="175">
        <f t="shared" si="82"/>
        <v>0</v>
      </c>
      <c r="N869" s="132" t="str">
        <f t="shared" si="80"/>
        <v/>
      </c>
      <c r="O869" s="176" t="str">
        <f t="shared" si="81"/>
        <v>否</v>
      </c>
      <c r="P869" s="176" t="str">
        <f t="shared" si="83"/>
        <v>是</v>
      </c>
    </row>
    <row r="870" ht="18.95" customHeight="1" spans="1:16">
      <c r="A870" s="171" t="s">
        <v>135</v>
      </c>
      <c r="B870" s="172" t="s">
        <v>135</v>
      </c>
      <c r="C870" s="465" t="s">
        <v>1622</v>
      </c>
      <c r="D870" s="173" t="s">
        <v>1657</v>
      </c>
      <c r="E870" s="172" t="s">
        <v>147</v>
      </c>
      <c r="F870" s="49" t="s">
        <v>1658</v>
      </c>
      <c r="G870" s="36">
        <v>495</v>
      </c>
      <c r="H870" s="36">
        <f>IFERROR(VLOOKUP(D870,'数据-省本级预算数'!D:H,4,0),"0")</f>
        <v>31930</v>
      </c>
      <c r="I870" s="36"/>
      <c r="J870" s="36">
        <f>VLOOKUP(F870,'数据-省本级决算数'!$A:$B,2,0)</f>
        <v>165</v>
      </c>
      <c r="K870" s="175">
        <f t="shared" si="84"/>
        <v>0.33</v>
      </c>
      <c r="L870" s="175">
        <f t="shared" si="85"/>
        <v>0.01</v>
      </c>
      <c r="M870" s="175">
        <f t="shared" si="82"/>
        <v>0</v>
      </c>
      <c r="N870" s="132">
        <f t="shared" si="80"/>
        <v>-0.667</v>
      </c>
      <c r="O870" s="176" t="str">
        <f t="shared" si="81"/>
        <v>是</v>
      </c>
      <c r="P870" s="176" t="str">
        <f t="shared" si="83"/>
        <v>是</v>
      </c>
    </row>
    <row r="871" ht="18.95" customHeight="1" spans="1:16">
      <c r="A871" s="171" t="s">
        <v>135</v>
      </c>
      <c r="B871" s="172" t="s">
        <v>135</v>
      </c>
      <c r="C871" s="465" t="s">
        <v>1622</v>
      </c>
      <c r="D871" s="173" t="s">
        <v>1659</v>
      </c>
      <c r="E871" s="172" t="s">
        <v>147</v>
      </c>
      <c r="F871" s="49" t="s">
        <v>1660</v>
      </c>
      <c r="G871" s="36">
        <v>0</v>
      </c>
      <c r="H871" s="36">
        <f>IFERROR(VLOOKUP(D871,'数据-省本级预算数'!D:H,4,0),"0")</f>
        <v>0</v>
      </c>
      <c r="I871" s="36"/>
      <c r="J871" s="36">
        <f>VLOOKUP(F871,'数据-省本级决算数'!$A:$B,2,0)</f>
        <v>0</v>
      </c>
      <c r="K871" s="175"/>
      <c r="L871" s="175"/>
      <c r="M871" s="175">
        <f t="shared" si="82"/>
        <v>0</v>
      </c>
      <c r="N871" s="132" t="str">
        <f t="shared" si="80"/>
        <v/>
      </c>
      <c r="O871" s="176" t="str">
        <f t="shared" si="81"/>
        <v>否</v>
      </c>
      <c r="P871" s="176" t="str">
        <f t="shared" si="83"/>
        <v>是</v>
      </c>
    </row>
    <row r="872" ht="18.95" customHeight="1" spans="1:16">
      <c r="A872" s="171" t="s">
        <v>135</v>
      </c>
      <c r="B872" s="172" t="s">
        <v>135</v>
      </c>
      <c r="C872" s="465" t="s">
        <v>1622</v>
      </c>
      <c r="D872" s="173" t="s">
        <v>1661</v>
      </c>
      <c r="E872" s="172" t="s">
        <v>147</v>
      </c>
      <c r="F872" s="49" t="s">
        <v>1662</v>
      </c>
      <c r="G872" s="36">
        <v>0</v>
      </c>
      <c r="H872" s="36">
        <f>IFERROR(VLOOKUP(D872,'数据-省本级预算数'!D:H,4,0),"0")</f>
        <v>0</v>
      </c>
      <c r="I872" s="36"/>
      <c r="J872" s="36">
        <f>VLOOKUP(F872,'数据-省本级决算数'!$A:$B,2,0)</f>
        <v>0</v>
      </c>
      <c r="K872" s="175"/>
      <c r="L872" s="175"/>
      <c r="M872" s="175">
        <f t="shared" si="82"/>
        <v>0</v>
      </c>
      <c r="N872" s="132" t="str">
        <f t="shared" si="80"/>
        <v/>
      </c>
      <c r="O872" s="176" t="str">
        <f t="shared" si="81"/>
        <v>否</v>
      </c>
      <c r="P872" s="176" t="str">
        <f t="shared" si="83"/>
        <v>是</v>
      </c>
    </row>
    <row r="873" ht="18.95" customHeight="1" spans="1:16">
      <c r="A873" s="171" t="s">
        <v>135</v>
      </c>
      <c r="B873" s="172" t="s">
        <v>135</v>
      </c>
      <c r="C873" s="465" t="s">
        <v>1622</v>
      </c>
      <c r="D873" s="173" t="s">
        <v>1663</v>
      </c>
      <c r="E873" s="172" t="s">
        <v>147</v>
      </c>
      <c r="F873" s="49" t="s">
        <v>1664</v>
      </c>
      <c r="G873" s="36">
        <v>0</v>
      </c>
      <c r="H873" s="36">
        <f>IFERROR(VLOOKUP(D873,'数据-省本级预算数'!D:H,4,0),"0")</f>
        <v>0</v>
      </c>
      <c r="I873" s="36"/>
      <c r="J873" s="36">
        <f>VLOOKUP(F873,'数据-省本级决算数'!$A:$B,2,0)</f>
        <v>0</v>
      </c>
      <c r="K873" s="175"/>
      <c r="L873" s="175"/>
      <c r="M873" s="175">
        <f t="shared" si="82"/>
        <v>0</v>
      </c>
      <c r="N873" s="132" t="str">
        <f t="shared" si="80"/>
        <v/>
      </c>
      <c r="O873" s="176" t="str">
        <f t="shared" si="81"/>
        <v>否</v>
      </c>
      <c r="P873" s="176" t="str">
        <f t="shared" si="83"/>
        <v>是</v>
      </c>
    </row>
    <row r="874" ht="18.95" customHeight="1" spans="1:16">
      <c r="A874" s="171" t="s">
        <v>135</v>
      </c>
      <c r="B874" s="172" t="s">
        <v>135</v>
      </c>
      <c r="C874" s="465" t="s">
        <v>1622</v>
      </c>
      <c r="D874" s="173" t="s">
        <v>1665</v>
      </c>
      <c r="E874" s="172" t="s">
        <v>147</v>
      </c>
      <c r="F874" s="49" t="s">
        <v>1666</v>
      </c>
      <c r="G874" s="36">
        <v>0</v>
      </c>
      <c r="H874" s="36">
        <f>IFERROR(VLOOKUP(D874,'数据-省本级预算数'!D:H,4,0),"0")</f>
        <v>0</v>
      </c>
      <c r="I874" s="36"/>
      <c r="J874" s="36">
        <f>VLOOKUP(F874,'数据-省本级决算数'!$A:$B,2,0)</f>
        <v>-89</v>
      </c>
      <c r="K874" s="175"/>
      <c r="L874" s="175"/>
      <c r="M874" s="175">
        <f t="shared" si="82"/>
        <v>0</v>
      </c>
      <c r="N874" s="132" t="str">
        <f t="shared" si="80"/>
        <v/>
      </c>
      <c r="O874" s="176" t="str">
        <f t="shared" si="81"/>
        <v>是</v>
      </c>
      <c r="P874" s="176" t="str">
        <f t="shared" si="83"/>
        <v>是</v>
      </c>
    </row>
    <row r="875" ht="18.95" customHeight="1" spans="1:16">
      <c r="A875" s="171" t="s">
        <v>135</v>
      </c>
      <c r="B875" s="172" t="s">
        <v>135</v>
      </c>
      <c r="C875" s="465" t="s">
        <v>1622</v>
      </c>
      <c r="D875" s="173" t="s">
        <v>1667</v>
      </c>
      <c r="E875" s="172" t="s">
        <v>147</v>
      </c>
      <c r="F875" s="49" t="s">
        <v>1668</v>
      </c>
      <c r="G875" s="36">
        <v>0</v>
      </c>
      <c r="H875" s="36">
        <f>IFERROR(VLOOKUP(D875,'数据-省本级预算数'!D:H,4,0),"0")</f>
        <v>5000</v>
      </c>
      <c r="I875" s="36"/>
      <c r="J875" s="36">
        <f>VLOOKUP(F875,'数据-省本级决算数'!$A:$B,2,0)</f>
        <v>0</v>
      </c>
      <c r="K875" s="175"/>
      <c r="L875" s="175">
        <f t="shared" si="85"/>
        <v>0</v>
      </c>
      <c r="M875" s="175">
        <f t="shared" si="82"/>
        <v>0</v>
      </c>
      <c r="N875" s="132" t="str">
        <f t="shared" si="80"/>
        <v/>
      </c>
      <c r="O875" s="176" t="str">
        <f t="shared" si="81"/>
        <v>是</v>
      </c>
      <c r="P875" s="176" t="str">
        <f t="shared" si="83"/>
        <v>是</v>
      </c>
    </row>
    <row r="876" ht="18.95" customHeight="1" spans="1:16">
      <c r="A876" s="171" t="s">
        <v>135</v>
      </c>
      <c r="B876" s="172" t="s">
        <v>135</v>
      </c>
      <c r="C876" s="465" t="s">
        <v>1622</v>
      </c>
      <c r="D876" s="173" t="s">
        <v>1669</v>
      </c>
      <c r="E876" s="172" t="s">
        <v>147</v>
      </c>
      <c r="F876" s="49" t="s">
        <v>1670</v>
      </c>
      <c r="G876" s="36">
        <v>107</v>
      </c>
      <c r="H876" s="36">
        <f>IFERROR(VLOOKUP(D876,'数据-省本级预算数'!D:H,4,0),"0")</f>
        <v>0</v>
      </c>
      <c r="I876" s="36"/>
      <c r="J876" s="36">
        <f>VLOOKUP(F876,'数据-省本级决算数'!$A:$B,2,0)</f>
        <v>151</v>
      </c>
      <c r="K876" s="175">
        <f t="shared" si="84"/>
        <v>1.41</v>
      </c>
      <c r="L876" s="175"/>
      <c r="M876" s="175">
        <f t="shared" si="82"/>
        <v>0</v>
      </c>
      <c r="N876" s="132">
        <f t="shared" si="80"/>
        <v>0.411</v>
      </c>
      <c r="O876" s="176" t="str">
        <f t="shared" si="81"/>
        <v>是</v>
      </c>
      <c r="P876" s="176" t="str">
        <f t="shared" si="83"/>
        <v>是</v>
      </c>
    </row>
    <row r="877" ht="18.95" customHeight="1" spans="1:16">
      <c r="A877" s="171" t="s">
        <v>135</v>
      </c>
      <c r="B877" s="172" t="s">
        <v>135</v>
      </c>
      <c r="C877" s="465" t="s">
        <v>1622</v>
      </c>
      <c r="D877" s="173" t="s">
        <v>1671</v>
      </c>
      <c r="E877" s="172" t="s">
        <v>147</v>
      </c>
      <c r="F877" s="49" t="s">
        <v>1672</v>
      </c>
      <c r="G877" s="36">
        <v>0</v>
      </c>
      <c r="H877" s="36">
        <f>IFERROR(VLOOKUP(D877,'数据-省本级预算数'!D:H,4,0),"0")</f>
        <v>4726</v>
      </c>
      <c r="I877" s="36"/>
      <c r="J877" s="36">
        <f>VLOOKUP(F877,'数据-省本级决算数'!$A:$B,2,0)</f>
        <v>0</v>
      </c>
      <c r="K877" s="175"/>
      <c r="L877" s="175">
        <f t="shared" si="85"/>
        <v>0</v>
      </c>
      <c r="M877" s="175">
        <f t="shared" si="82"/>
        <v>0</v>
      </c>
      <c r="N877" s="132" t="str">
        <f t="shared" si="80"/>
        <v/>
      </c>
      <c r="O877" s="176" t="str">
        <f t="shared" si="81"/>
        <v>是</v>
      </c>
      <c r="P877" s="176" t="str">
        <f t="shared" si="83"/>
        <v>是</v>
      </c>
    </row>
    <row r="878" ht="18.95" customHeight="1" spans="1:16">
      <c r="A878" s="171" t="s">
        <v>135</v>
      </c>
      <c r="B878" s="172" t="s">
        <v>135</v>
      </c>
      <c r="C878" s="465" t="s">
        <v>1622</v>
      </c>
      <c r="D878" s="173" t="s">
        <v>1673</v>
      </c>
      <c r="E878" s="172" t="s">
        <v>147</v>
      </c>
      <c r="F878" s="49" t="s">
        <v>1674</v>
      </c>
      <c r="G878" s="36">
        <v>2495</v>
      </c>
      <c r="H878" s="36">
        <f>IFERROR(VLOOKUP(D878,'数据-省本级预算数'!D:H,4,0),"0")</f>
        <v>7100</v>
      </c>
      <c r="I878" s="36"/>
      <c r="J878" s="36">
        <f>VLOOKUP(F878,'数据-省本级决算数'!$A:$B,2,0)</f>
        <v>5348</v>
      </c>
      <c r="K878" s="175">
        <f t="shared" si="84"/>
        <v>2.14</v>
      </c>
      <c r="L878" s="175">
        <f t="shared" si="85"/>
        <v>0.75</v>
      </c>
      <c r="M878" s="175">
        <f t="shared" si="82"/>
        <v>0</v>
      </c>
      <c r="N878" s="132">
        <f t="shared" si="80"/>
        <v>1.143</v>
      </c>
      <c r="O878" s="176" t="str">
        <f t="shared" si="81"/>
        <v>是</v>
      </c>
      <c r="P878" s="176" t="str">
        <f t="shared" si="83"/>
        <v>是</v>
      </c>
    </row>
    <row r="879" ht="18.95" customHeight="1" spans="1:16">
      <c r="A879" s="171" t="s">
        <v>135</v>
      </c>
      <c r="B879" s="172" t="s">
        <v>135</v>
      </c>
      <c r="C879" s="465" t="s">
        <v>1622</v>
      </c>
      <c r="D879" s="173" t="s">
        <v>1675</v>
      </c>
      <c r="E879" s="172" t="s">
        <v>147</v>
      </c>
      <c r="F879" s="49" t="s">
        <v>1676</v>
      </c>
      <c r="G879" s="36">
        <v>1327</v>
      </c>
      <c r="H879" s="36">
        <f>IFERROR(VLOOKUP(D879,'数据-省本级预算数'!D:H,4,0),"0")</f>
        <v>52333</v>
      </c>
      <c r="I879" s="36"/>
      <c r="J879" s="36">
        <f>VLOOKUP(F879,'数据-省本级决算数'!$A:$B,2,0)</f>
        <v>1360</v>
      </c>
      <c r="K879" s="175">
        <f t="shared" si="84"/>
        <v>1.02</v>
      </c>
      <c r="L879" s="175">
        <f t="shared" si="85"/>
        <v>0.03</v>
      </c>
      <c r="M879" s="175">
        <f t="shared" si="82"/>
        <v>0</v>
      </c>
      <c r="N879" s="132">
        <f t="shared" si="80"/>
        <v>0.025</v>
      </c>
      <c r="O879" s="176" t="str">
        <f t="shared" si="81"/>
        <v>是</v>
      </c>
      <c r="P879" s="176" t="str">
        <f t="shared" si="83"/>
        <v>是</v>
      </c>
    </row>
    <row r="880" ht="18.95" customHeight="1" spans="1:16">
      <c r="A880" s="171" t="s">
        <v>135</v>
      </c>
      <c r="B880" s="465" t="s">
        <v>1566</v>
      </c>
      <c r="C880" s="172"/>
      <c r="D880" s="173" t="s">
        <v>1677</v>
      </c>
      <c r="E880" s="172"/>
      <c r="F880" s="49" t="s">
        <v>1678</v>
      </c>
      <c r="G880" s="174">
        <f ca="1">SUMIF($C879:$C2101,$D880,$G879:$G2100)</f>
        <v>114980</v>
      </c>
      <c r="H880" s="36">
        <f ca="1">SUMIF($C879:$C2100,$D880,$H879:$H2099)</f>
        <v>306469</v>
      </c>
      <c r="I880" s="36">
        <f>IFERROR(VLOOKUP(F880,'数据-省本级调整数'!$A:$B,2,0),0)</f>
        <v>270189</v>
      </c>
      <c r="J880" s="36">
        <f>VLOOKUP(F880,'数据-省本级决算数'!$A:$B,2,0)</f>
        <v>135161</v>
      </c>
      <c r="K880" s="175">
        <f ca="1" t="shared" si="84"/>
        <v>1.18</v>
      </c>
      <c r="L880" s="175">
        <f ca="1" t="shared" si="85"/>
        <v>0.44</v>
      </c>
      <c r="M880" s="175">
        <f t="shared" si="82"/>
        <v>0.5</v>
      </c>
      <c r="N880" s="129">
        <f ca="1" t="shared" si="80"/>
        <v>0.176</v>
      </c>
      <c r="O880" s="176" t="str">
        <f ca="1" t="shared" si="81"/>
        <v>是</v>
      </c>
      <c r="P880" s="176" t="str">
        <f t="shared" si="83"/>
        <v>是</v>
      </c>
    </row>
    <row r="881" ht="18.95" customHeight="1" spans="1:16">
      <c r="A881" s="171" t="s">
        <v>135</v>
      </c>
      <c r="B881" s="172" t="s">
        <v>135</v>
      </c>
      <c r="C881" s="465" t="s">
        <v>1677</v>
      </c>
      <c r="D881" s="173" t="s">
        <v>1679</v>
      </c>
      <c r="E881" s="172" t="s">
        <v>147</v>
      </c>
      <c r="F881" s="49" t="s">
        <v>141</v>
      </c>
      <c r="G881" s="36">
        <v>2378</v>
      </c>
      <c r="H881" s="36">
        <f>IFERROR(VLOOKUP(D881,'数据-省本级预算数'!D:H,4,0),"0")</f>
        <v>2434</v>
      </c>
      <c r="I881" s="36"/>
      <c r="J881" s="36">
        <f>VLOOKUP(F881,'数据-省本级决算数'!$A:$B,2,0)</f>
        <v>4776</v>
      </c>
      <c r="K881" s="175">
        <f t="shared" si="84"/>
        <v>2.01</v>
      </c>
      <c r="L881" s="175">
        <f t="shared" si="85"/>
        <v>1.96</v>
      </c>
      <c r="M881" s="175">
        <f t="shared" si="82"/>
        <v>0</v>
      </c>
      <c r="N881" s="132">
        <f t="shared" si="80"/>
        <v>1.008</v>
      </c>
      <c r="O881" s="176" t="str">
        <f t="shared" si="81"/>
        <v>是</v>
      </c>
      <c r="P881" s="176" t="str">
        <f t="shared" si="83"/>
        <v>是</v>
      </c>
    </row>
    <row r="882" ht="18.95" customHeight="1" spans="1:16">
      <c r="A882" s="171" t="s">
        <v>135</v>
      </c>
      <c r="B882" s="172" t="s">
        <v>135</v>
      </c>
      <c r="C882" s="465" t="s">
        <v>1677</v>
      </c>
      <c r="D882" s="173" t="s">
        <v>1680</v>
      </c>
      <c r="E882" s="172" t="s">
        <v>147</v>
      </c>
      <c r="F882" s="37" t="s">
        <v>143</v>
      </c>
      <c r="G882" s="36">
        <v>0</v>
      </c>
      <c r="H882" s="36">
        <f>IFERROR(VLOOKUP(D882,'数据-省本级预算数'!D:H,4,0),"0")</f>
        <v>0</v>
      </c>
      <c r="I882" s="36"/>
      <c r="J882" s="36">
        <f>VLOOKUP(F882,'数据-省本级决算数'!$A:$B,2,0)</f>
        <v>590</v>
      </c>
      <c r="K882" s="175"/>
      <c r="L882" s="175"/>
      <c r="M882" s="175">
        <f t="shared" si="82"/>
        <v>0</v>
      </c>
      <c r="N882" s="132" t="str">
        <f t="shared" si="80"/>
        <v/>
      </c>
      <c r="O882" s="176" t="str">
        <f t="shared" si="81"/>
        <v>是</v>
      </c>
      <c r="P882" s="176" t="str">
        <f t="shared" si="83"/>
        <v>是</v>
      </c>
    </row>
    <row r="883" ht="18.95" customHeight="1" spans="1:16">
      <c r="A883" s="171" t="s">
        <v>135</v>
      </c>
      <c r="B883" s="172" t="s">
        <v>135</v>
      </c>
      <c r="C883" s="465" t="s">
        <v>1677</v>
      </c>
      <c r="D883" s="173" t="s">
        <v>1681</v>
      </c>
      <c r="E883" s="172" t="s">
        <v>147</v>
      </c>
      <c r="F883" s="49" t="s">
        <v>145</v>
      </c>
      <c r="G883" s="36">
        <v>145</v>
      </c>
      <c r="H883" s="36">
        <f>IFERROR(VLOOKUP(D883,'数据-省本级预算数'!D:H,4,0),"0")</f>
        <v>124</v>
      </c>
      <c r="I883" s="36"/>
      <c r="J883" s="36">
        <f>VLOOKUP(F883,'数据-省本级决算数'!$A:$B,2,0)</f>
        <v>713</v>
      </c>
      <c r="K883" s="175">
        <f t="shared" si="84"/>
        <v>4.92</v>
      </c>
      <c r="L883" s="175">
        <f t="shared" si="85"/>
        <v>5.75</v>
      </c>
      <c r="M883" s="175">
        <f t="shared" si="82"/>
        <v>0</v>
      </c>
      <c r="N883" s="132">
        <f t="shared" si="80"/>
        <v>3.917</v>
      </c>
      <c r="O883" s="176" t="str">
        <f t="shared" si="81"/>
        <v>是</v>
      </c>
      <c r="P883" s="176" t="str">
        <f t="shared" si="83"/>
        <v>是</v>
      </c>
    </row>
    <row r="884" ht="18.95" customHeight="1" spans="1:16">
      <c r="A884" s="171" t="s">
        <v>135</v>
      </c>
      <c r="B884" s="172" t="s">
        <v>135</v>
      </c>
      <c r="C884" s="465" t="s">
        <v>1677</v>
      </c>
      <c r="D884" s="173" t="s">
        <v>1682</v>
      </c>
      <c r="E884" s="172" t="s">
        <v>147</v>
      </c>
      <c r="F884" s="49" t="s">
        <v>1683</v>
      </c>
      <c r="G884" s="36">
        <v>198</v>
      </c>
      <c r="H884" s="36">
        <f>IFERROR(VLOOKUP(D884,'数据-省本级预算数'!D:H,4,0),"0")</f>
        <v>520</v>
      </c>
      <c r="I884" s="36"/>
      <c r="J884" s="36">
        <f>VLOOKUP(F884,'数据-省本级决算数'!$A:$B,2,0)</f>
        <v>481</v>
      </c>
      <c r="K884" s="175">
        <f t="shared" si="84"/>
        <v>2.43</v>
      </c>
      <c r="L884" s="175">
        <f t="shared" si="85"/>
        <v>0.93</v>
      </c>
      <c r="M884" s="175">
        <f t="shared" si="82"/>
        <v>0</v>
      </c>
      <c r="N884" s="132">
        <f t="shared" si="80"/>
        <v>1.429</v>
      </c>
      <c r="O884" s="176" t="str">
        <f t="shared" si="81"/>
        <v>是</v>
      </c>
      <c r="P884" s="176" t="str">
        <f t="shared" si="83"/>
        <v>是</v>
      </c>
    </row>
    <row r="885" ht="18.95" customHeight="1" spans="1:16">
      <c r="A885" s="171" t="s">
        <v>135</v>
      </c>
      <c r="B885" s="172" t="s">
        <v>135</v>
      </c>
      <c r="C885" s="465" t="s">
        <v>1677</v>
      </c>
      <c r="D885" s="173" t="s">
        <v>1684</v>
      </c>
      <c r="E885" s="172" t="s">
        <v>147</v>
      </c>
      <c r="F885" s="49" t="s">
        <v>1685</v>
      </c>
      <c r="G885" s="36">
        <v>72540</v>
      </c>
      <c r="H885" s="36">
        <f>IFERROR(VLOOKUP(D885,'数据-省本级预算数'!D:H,4,0),"0")</f>
        <v>142000</v>
      </c>
      <c r="I885" s="36"/>
      <c r="J885" s="36">
        <f>VLOOKUP(F885,'数据-省本级决算数'!$A:$B,2,0)</f>
        <v>12596</v>
      </c>
      <c r="K885" s="175">
        <f t="shared" si="84"/>
        <v>0.17</v>
      </c>
      <c r="L885" s="175">
        <f t="shared" si="85"/>
        <v>0.09</v>
      </c>
      <c r="M885" s="175">
        <f t="shared" si="82"/>
        <v>0</v>
      </c>
      <c r="N885" s="132">
        <f t="shared" si="80"/>
        <v>-0.826</v>
      </c>
      <c r="O885" s="176" t="str">
        <f t="shared" si="81"/>
        <v>是</v>
      </c>
      <c r="P885" s="176" t="str">
        <f t="shared" si="83"/>
        <v>是</v>
      </c>
    </row>
    <row r="886" ht="18.95" customHeight="1" spans="1:16">
      <c r="A886" s="171" t="s">
        <v>135</v>
      </c>
      <c r="B886" s="172" t="s">
        <v>135</v>
      </c>
      <c r="C886" s="465" t="s">
        <v>1677</v>
      </c>
      <c r="D886" s="464" t="s">
        <v>1686</v>
      </c>
      <c r="E886" s="172" t="s">
        <v>147</v>
      </c>
      <c r="F886" s="49" t="s">
        <v>1687</v>
      </c>
      <c r="G886" s="36">
        <v>0</v>
      </c>
      <c r="H886" s="36">
        <f>IFERROR(VLOOKUP(D886,'数据-省本级预算数'!D:H,4,0),"0")</f>
        <v>0</v>
      </c>
      <c r="I886" s="36"/>
      <c r="J886" s="36">
        <f>VLOOKUP(F886,'数据-省本级决算数'!$A:$B,2,0)</f>
        <v>0</v>
      </c>
      <c r="K886" s="175"/>
      <c r="L886" s="175"/>
      <c r="M886" s="175">
        <f t="shared" si="82"/>
        <v>0</v>
      </c>
      <c r="N886" s="132" t="str">
        <f t="shared" si="80"/>
        <v/>
      </c>
      <c r="O886" s="176" t="str">
        <f t="shared" si="81"/>
        <v>否</v>
      </c>
      <c r="P886" s="176" t="str">
        <f t="shared" si="83"/>
        <v>是</v>
      </c>
    </row>
    <row r="887" ht="18.95" customHeight="1" spans="1:16">
      <c r="A887" s="171" t="s">
        <v>135</v>
      </c>
      <c r="B887" s="172" t="s">
        <v>135</v>
      </c>
      <c r="C887" s="465" t="s">
        <v>1677</v>
      </c>
      <c r="D887" s="173" t="s">
        <v>1688</v>
      </c>
      <c r="E887" s="172" t="s">
        <v>147</v>
      </c>
      <c r="F887" s="49" t="s">
        <v>1689</v>
      </c>
      <c r="G887" s="36">
        <v>0</v>
      </c>
      <c r="H887" s="36">
        <f>IFERROR(VLOOKUP(D887,'数据-省本级预算数'!D:H,4,0),"0")</f>
        <v>0</v>
      </c>
      <c r="I887" s="36"/>
      <c r="J887" s="36">
        <f>VLOOKUP(F887,'数据-省本级决算数'!$A:$B,2,0)</f>
        <v>0</v>
      </c>
      <c r="K887" s="175"/>
      <c r="L887" s="175"/>
      <c r="M887" s="175">
        <f t="shared" si="82"/>
        <v>0</v>
      </c>
      <c r="N887" s="132" t="str">
        <f t="shared" si="80"/>
        <v/>
      </c>
      <c r="O887" s="176" t="str">
        <f t="shared" si="81"/>
        <v>否</v>
      </c>
      <c r="P887" s="176" t="str">
        <f t="shared" si="83"/>
        <v>是</v>
      </c>
    </row>
    <row r="888" ht="18.95" customHeight="1" spans="1:16">
      <c r="A888" s="171" t="s">
        <v>135</v>
      </c>
      <c r="B888" s="172"/>
      <c r="C888" s="465" t="s">
        <v>1677</v>
      </c>
      <c r="D888" s="173" t="s">
        <v>1690</v>
      </c>
      <c r="E888" s="172" t="s">
        <v>147</v>
      </c>
      <c r="F888" s="49" t="s">
        <v>1691</v>
      </c>
      <c r="G888" s="36">
        <v>298</v>
      </c>
      <c r="H888" s="36">
        <f>IFERROR(VLOOKUP(D888,'数据-省本级预算数'!D:H,4,0),"0")</f>
        <v>1500</v>
      </c>
      <c r="I888" s="36"/>
      <c r="J888" s="36">
        <f>VLOOKUP(F888,'数据-省本级决算数'!$A:$B,2,0)</f>
        <v>0</v>
      </c>
      <c r="K888" s="175">
        <f t="shared" si="84"/>
        <v>0</v>
      </c>
      <c r="L888" s="175">
        <f t="shared" si="85"/>
        <v>0</v>
      </c>
      <c r="M888" s="175">
        <f t="shared" si="82"/>
        <v>0</v>
      </c>
      <c r="N888" s="132">
        <f t="shared" ref="N888:N951" si="86">IF(ISERROR(J888/G888-1),"",J888/G888-1)</f>
        <v>-1</v>
      </c>
      <c r="O888" s="176" t="str">
        <f t="shared" si="81"/>
        <v>是</v>
      </c>
      <c r="P888" s="176" t="str">
        <f t="shared" si="83"/>
        <v>是</v>
      </c>
    </row>
    <row r="889" ht="18.95" customHeight="1" spans="1:16">
      <c r="A889" s="171" t="s">
        <v>135</v>
      </c>
      <c r="B889" s="172" t="s">
        <v>135</v>
      </c>
      <c r="C889" s="465" t="s">
        <v>1677</v>
      </c>
      <c r="D889" s="173" t="s">
        <v>1692</v>
      </c>
      <c r="E889" s="172" t="s">
        <v>147</v>
      </c>
      <c r="F889" s="49" t="s">
        <v>1693</v>
      </c>
      <c r="G889" s="36">
        <v>0</v>
      </c>
      <c r="H889" s="36">
        <f>IFERROR(VLOOKUP(D889,'数据-省本级预算数'!D:H,4,0),"0")</f>
        <v>0</v>
      </c>
      <c r="I889" s="36"/>
      <c r="J889" s="36">
        <f>VLOOKUP(F889,'数据-省本级决算数'!$A:$B,2,0)</f>
        <v>0</v>
      </c>
      <c r="K889" s="175"/>
      <c r="L889" s="175"/>
      <c r="M889" s="175">
        <f t="shared" si="82"/>
        <v>0</v>
      </c>
      <c r="N889" s="132" t="str">
        <f t="shared" si="86"/>
        <v/>
      </c>
      <c r="O889" s="176" t="str">
        <f t="shared" si="81"/>
        <v>否</v>
      </c>
      <c r="P889" s="176" t="str">
        <f t="shared" si="83"/>
        <v>是</v>
      </c>
    </row>
    <row r="890" ht="18.95" customHeight="1" spans="1:16">
      <c r="A890" s="171" t="s">
        <v>135</v>
      </c>
      <c r="B890" s="172" t="s">
        <v>135</v>
      </c>
      <c r="C890" s="465" t="s">
        <v>1677</v>
      </c>
      <c r="D890" s="173" t="s">
        <v>1694</v>
      </c>
      <c r="E890" s="172" t="s">
        <v>147</v>
      </c>
      <c r="F890" s="49" t="s">
        <v>1695</v>
      </c>
      <c r="G890" s="36">
        <v>1203</v>
      </c>
      <c r="H890" s="36">
        <f>IFERROR(VLOOKUP(D890,'数据-省本级预算数'!D:H,4,0),"0")</f>
        <v>5850</v>
      </c>
      <c r="I890" s="36"/>
      <c r="J890" s="36">
        <f>VLOOKUP(F890,'数据-省本级决算数'!$A:$B,2,0)</f>
        <v>1118</v>
      </c>
      <c r="K890" s="175">
        <f t="shared" si="84"/>
        <v>0.93</v>
      </c>
      <c r="L890" s="175">
        <f t="shared" si="85"/>
        <v>0.19</v>
      </c>
      <c r="M890" s="175">
        <f t="shared" si="82"/>
        <v>0</v>
      </c>
      <c r="N890" s="132">
        <f t="shared" si="86"/>
        <v>-0.071</v>
      </c>
      <c r="O890" s="176" t="str">
        <f t="shared" si="81"/>
        <v>是</v>
      </c>
      <c r="P890" s="176" t="str">
        <f t="shared" si="83"/>
        <v>是</v>
      </c>
    </row>
    <row r="891" ht="18.95" customHeight="1" spans="1:16">
      <c r="A891" s="171" t="s">
        <v>135</v>
      </c>
      <c r="B891" s="172" t="s">
        <v>135</v>
      </c>
      <c r="C891" s="465" t="s">
        <v>1677</v>
      </c>
      <c r="D891" s="173" t="s">
        <v>1696</v>
      </c>
      <c r="E891" s="172" t="s">
        <v>147</v>
      </c>
      <c r="F891" s="49" t="s">
        <v>1697</v>
      </c>
      <c r="G891" s="36">
        <v>124</v>
      </c>
      <c r="H891" s="36">
        <f>IFERROR(VLOOKUP(D891,'数据-省本级预算数'!D:H,4,0),"0")</f>
        <v>121</v>
      </c>
      <c r="I891" s="36"/>
      <c r="J891" s="36">
        <f>VLOOKUP(F891,'数据-省本级决算数'!$A:$B,2,0)</f>
        <v>81</v>
      </c>
      <c r="K891" s="175">
        <f t="shared" si="84"/>
        <v>0.65</v>
      </c>
      <c r="L891" s="175">
        <f t="shared" si="85"/>
        <v>0.67</v>
      </c>
      <c r="M891" s="175">
        <f t="shared" si="82"/>
        <v>0</v>
      </c>
      <c r="N891" s="132">
        <f t="shared" si="86"/>
        <v>-0.347</v>
      </c>
      <c r="O891" s="176" t="str">
        <f t="shared" si="81"/>
        <v>是</v>
      </c>
      <c r="P891" s="176" t="str">
        <f t="shared" si="83"/>
        <v>是</v>
      </c>
    </row>
    <row r="892" ht="18.95" customHeight="1" spans="1:16">
      <c r="A892" s="171" t="s">
        <v>135</v>
      </c>
      <c r="B892" s="172" t="s">
        <v>135</v>
      </c>
      <c r="C892" s="465" t="s">
        <v>1677</v>
      </c>
      <c r="D892" s="173" t="s">
        <v>1698</v>
      </c>
      <c r="E892" s="172" t="s">
        <v>147</v>
      </c>
      <c r="F892" s="49" t="s">
        <v>1699</v>
      </c>
      <c r="G892" s="36">
        <v>200</v>
      </c>
      <c r="H892" s="36">
        <f>IFERROR(VLOOKUP(D892,'数据-省本级预算数'!D:H,4,0),"0")</f>
        <v>200</v>
      </c>
      <c r="I892" s="36"/>
      <c r="J892" s="36">
        <f>VLOOKUP(F892,'数据-省本级决算数'!$A:$B,2,0)</f>
        <v>200</v>
      </c>
      <c r="K892" s="175">
        <f t="shared" si="84"/>
        <v>1</v>
      </c>
      <c r="L892" s="175">
        <f t="shared" si="85"/>
        <v>1</v>
      </c>
      <c r="M892" s="175">
        <f t="shared" si="82"/>
        <v>0</v>
      </c>
      <c r="N892" s="132">
        <f t="shared" si="86"/>
        <v>0</v>
      </c>
      <c r="O892" s="176" t="str">
        <f t="shared" si="81"/>
        <v>是</v>
      </c>
      <c r="P892" s="176" t="str">
        <f t="shared" si="83"/>
        <v>是</v>
      </c>
    </row>
    <row r="893" ht="18.95" customHeight="1" spans="1:16">
      <c r="A893" s="171" t="s">
        <v>135</v>
      </c>
      <c r="B893" s="172" t="s">
        <v>135</v>
      </c>
      <c r="C893" s="465" t="s">
        <v>1677</v>
      </c>
      <c r="D893" s="173" t="s">
        <v>1700</v>
      </c>
      <c r="E893" s="172" t="s">
        <v>147</v>
      </c>
      <c r="F893" s="49" t="s">
        <v>1701</v>
      </c>
      <c r="G893" s="36">
        <v>11372</v>
      </c>
      <c r="H893" s="36">
        <f>IFERROR(VLOOKUP(D893,'数据-省本级预算数'!D:H,4,0),"0")</f>
        <v>8033</v>
      </c>
      <c r="I893" s="36"/>
      <c r="J893" s="36">
        <f>VLOOKUP(F893,'数据-省本级决算数'!$A:$B,2,0)</f>
        <v>9222</v>
      </c>
      <c r="K893" s="175">
        <f t="shared" si="84"/>
        <v>0.81</v>
      </c>
      <c r="L893" s="175">
        <f t="shared" si="85"/>
        <v>1.15</v>
      </c>
      <c r="M893" s="175">
        <f t="shared" si="82"/>
        <v>0</v>
      </c>
      <c r="N893" s="132">
        <f t="shared" si="86"/>
        <v>-0.189</v>
      </c>
      <c r="O893" s="176" t="str">
        <f t="shared" si="81"/>
        <v>是</v>
      </c>
      <c r="P893" s="176" t="str">
        <f t="shared" si="83"/>
        <v>是</v>
      </c>
    </row>
    <row r="894" ht="18.95" customHeight="1" spans="1:16">
      <c r="A894" s="171" t="s">
        <v>135</v>
      </c>
      <c r="B894" s="172" t="s">
        <v>135</v>
      </c>
      <c r="C894" s="465" t="s">
        <v>1677</v>
      </c>
      <c r="D894" s="173" t="s">
        <v>1702</v>
      </c>
      <c r="E894" s="172" t="s">
        <v>147</v>
      </c>
      <c r="F894" s="49" t="s">
        <v>1703</v>
      </c>
      <c r="G894" s="36">
        <v>8708</v>
      </c>
      <c r="H894" s="36">
        <f>IFERROR(VLOOKUP(D894,'数据-省本级预算数'!D:H,4,0),"0")</f>
        <v>800</v>
      </c>
      <c r="I894" s="36"/>
      <c r="J894" s="36">
        <f>VLOOKUP(F894,'数据-省本级决算数'!$A:$B,2,0)</f>
        <v>3240</v>
      </c>
      <c r="K894" s="175">
        <f t="shared" si="84"/>
        <v>0.37</v>
      </c>
      <c r="L894" s="175">
        <f t="shared" si="85"/>
        <v>4.05</v>
      </c>
      <c r="M894" s="175">
        <f t="shared" si="82"/>
        <v>0</v>
      </c>
      <c r="N894" s="132">
        <f t="shared" si="86"/>
        <v>-0.628</v>
      </c>
      <c r="O894" s="176" t="str">
        <f t="shared" si="81"/>
        <v>是</v>
      </c>
      <c r="P894" s="176" t="str">
        <f t="shared" si="83"/>
        <v>是</v>
      </c>
    </row>
    <row r="895" ht="18.95" customHeight="1" spans="1:16">
      <c r="A895" s="171" t="s">
        <v>135</v>
      </c>
      <c r="B895" s="172" t="s">
        <v>135</v>
      </c>
      <c r="C895" s="465" t="s">
        <v>1677</v>
      </c>
      <c r="D895" s="173" t="s">
        <v>1704</v>
      </c>
      <c r="E895" s="172" t="s">
        <v>147</v>
      </c>
      <c r="F895" s="49" t="s">
        <v>1705</v>
      </c>
      <c r="G895" s="36">
        <v>258</v>
      </c>
      <c r="H895" s="36">
        <f>IFERROR(VLOOKUP(D895,'数据-省本级预算数'!D:H,4,0),"0")</f>
        <v>500</v>
      </c>
      <c r="I895" s="36"/>
      <c r="J895" s="36">
        <f>VLOOKUP(F895,'数据-省本级决算数'!$A:$B,2,0)</f>
        <v>51</v>
      </c>
      <c r="K895" s="175">
        <f t="shared" si="84"/>
        <v>0.2</v>
      </c>
      <c r="L895" s="175">
        <f t="shared" si="85"/>
        <v>0.1</v>
      </c>
      <c r="M895" s="175">
        <f t="shared" si="82"/>
        <v>0</v>
      </c>
      <c r="N895" s="132">
        <f t="shared" si="86"/>
        <v>-0.802</v>
      </c>
      <c r="O895" s="176" t="str">
        <f t="shared" si="81"/>
        <v>是</v>
      </c>
      <c r="P895" s="176" t="str">
        <f t="shared" si="83"/>
        <v>是</v>
      </c>
    </row>
    <row r="896" ht="18.95" customHeight="1" spans="1:16">
      <c r="A896" s="171" t="s">
        <v>135</v>
      </c>
      <c r="B896" s="172" t="s">
        <v>135</v>
      </c>
      <c r="C896" s="465" t="s">
        <v>1677</v>
      </c>
      <c r="D896" s="173" t="s">
        <v>1706</v>
      </c>
      <c r="E896" s="172" t="s">
        <v>147</v>
      </c>
      <c r="F896" s="49" t="s">
        <v>1707</v>
      </c>
      <c r="G896" s="36">
        <v>928</v>
      </c>
      <c r="H896" s="36">
        <f>IFERROR(VLOOKUP(D896,'数据-省本级预算数'!D:H,4,0),"0")</f>
        <v>83560</v>
      </c>
      <c r="I896" s="36"/>
      <c r="J896" s="36">
        <f>VLOOKUP(F896,'数据-省本级决算数'!$A:$B,2,0)</f>
        <v>481</v>
      </c>
      <c r="K896" s="175">
        <f t="shared" si="84"/>
        <v>0.52</v>
      </c>
      <c r="L896" s="175">
        <f t="shared" si="85"/>
        <v>0.01</v>
      </c>
      <c r="M896" s="175">
        <f t="shared" si="82"/>
        <v>0</v>
      </c>
      <c r="N896" s="132">
        <f t="shared" si="86"/>
        <v>-0.482</v>
      </c>
      <c r="O896" s="176" t="str">
        <f t="shared" si="81"/>
        <v>是</v>
      </c>
      <c r="P896" s="176" t="str">
        <f t="shared" si="83"/>
        <v>是</v>
      </c>
    </row>
    <row r="897" ht="18.95" customHeight="1" spans="1:16">
      <c r="A897" s="171" t="s">
        <v>135</v>
      </c>
      <c r="B897" s="172" t="s">
        <v>135</v>
      </c>
      <c r="C897" s="465" t="s">
        <v>1677</v>
      </c>
      <c r="D897" s="173" t="s">
        <v>1708</v>
      </c>
      <c r="E897" s="172" t="s">
        <v>147</v>
      </c>
      <c r="F897" s="49" t="s">
        <v>1709</v>
      </c>
      <c r="G897" s="36">
        <v>0</v>
      </c>
      <c r="H897" s="36">
        <f>IFERROR(VLOOKUP(D897,'数据-省本级预算数'!D:H,4,0),"0")</f>
        <v>0</v>
      </c>
      <c r="I897" s="36"/>
      <c r="J897" s="36">
        <f>VLOOKUP(F897,'数据-省本级决算数'!$A:$B,2,0)</f>
        <v>0</v>
      </c>
      <c r="K897" s="175"/>
      <c r="L897" s="175"/>
      <c r="M897" s="175">
        <f t="shared" si="82"/>
        <v>0</v>
      </c>
      <c r="N897" s="132" t="str">
        <f t="shared" si="86"/>
        <v/>
      </c>
      <c r="O897" s="176" t="str">
        <f t="shared" si="81"/>
        <v>否</v>
      </c>
      <c r="P897" s="176" t="str">
        <f t="shared" si="83"/>
        <v>是</v>
      </c>
    </row>
    <row r="898" ht="18.95" customHeight="1" spans="1:16">
      <c r="A898" s="171" t="s">
        <v>135</v>
      </c>
      <c r="B898" s="172" t="s">
        <v>135</v>
      </c>
      <c r="C898" s="465" t="s">
        <v>1677</v>
      </c>
      <c r="D898" s="173" t="s">
        <v>1710</v>
      </c>
      <c r="E898" s="172" t="s">
        <v>147</v>
      </c>
      <c r="F898" s="49" t="s">
        <v>1711</v>
      </c>
      <c r="G898" s="36">
        <v>0</v>
      </c>
      <c r="H898" s="36">
        <f>IFERROR(VLOOKUP(D898,'数据-省本级预算数'!D:H,4,0),"0")</f>
        <v>0</v>
      </c>
      <c r="I898" s="36"/>
      <c r="J898" s="36">
        <f>VLOOKUP(F898,'数据-省本级决算数'!$A:$B,2,0)</f>
        <v>0</v>
      </c>
      <c r="K898" s="175"/>
      <c r="L898" s="175"/>
      <c r="M898" s="175">
        <f t="shared" si="82"/>
        <v>0</v>
      </c>
      <c r="N898" s="132" t="str">
        <f t="shared" si="86"/>
        <v/>
      </c>
      <c r="O898" s="176" t="str">
        <f t="shared" si="81"/>
        <v>否</v>
      </c>
      <c r="P898" s="176" t="str">
        <f t="shared" si="83"/>
        <v>是</v>
      </c>
    </row>
    <row r="899" ht="18.95" customHeight="1" spans="1:16">
      <c r="A899" s="171" t="s">
        <v>135</v>
      </c>
      <c r="B899" s="172" t="s">
        <v>135</v>
      </c>
      <c r="C899" s="465" t="s">
        <v>1677</v>
      </c>
      <c r="D899" s="173" t="s">
        <v>1712</v>
      </c>
      <c r="E899" s="172" t="s">
        <v>147</v>
      </c>
      <c r="F899" s="49" t="s">
        <v>1713</v>
      </c>
      <c r="G899" s="36">
        <v>0</v>
      </c>
      <c r="H899" s="36">
        <f>IFERROR(VLOOKUP(D899,'数据-省本级预算数'!D:H,4,0),"0")</f>
        <v>0</v>
      </c>
      <c r="I899" s="36"/>
      <c r="J899" s="36">
        <f>VLOOKUP(F899,'数据-省本级决算数'!$A:$B,2,0)</f>
        <v>0</v>
      </c>
      <c r="K899" s="175"/>
      <c r="L899" s="175"/>
      <c r="M899" s="175">
        <f t="shared" si="82"/>
        <v>0</v>
      </c>
      <c r="N899" s="132" t="str">
        <f t="shared" si="86"/>
        <v/>
      </c>
      <c r="O899" s="176" t="str">
        <f t="shared" si="81"/>
        <v>否</v>
      </c>
      <c r="P899" s="176" t="str">
        <f t="shared" si="83"/>
        <v>是</v>
      </c>
    </row>
    <row r="900" ht="18.95" customHeight="1" spans="1:16">
      <c r="A900" s="171" t="s">
        <v>135</v>
      </c>
      <c r="B900" s="172" t="s">
        <v>135</v>
      </c>
      <c r="C900" s="465" t="s">
        <v>1677</v>
      </c>
      <c r="D900" s="173" t="s">
        <v>1714</v>
      </c>
      <c r="E900" s="172" t="s">
        <v>147</v>
      </c>
      <c r="F900" s="49" t="s">
        <v>1715</v>
      </c>
      <c r="G900" s="36">
        <v>0</v>
      </c>
      <c r="H900" s="36">
        <f>IFERROR(VLOOKUP(D900,'数据-省本级预算数'!D:H,4,0),"0")</f>
        <v>0</v>
      </c>
      <c r="I900" s="36"/>
      <c r="J900" s="36">
        <f>VLOOKUP(F900,'数据-省本级决算数'!$A:$B,2,0)</f>
        <v>0</v>
      </c>
      <c r="K900" s="175"/>
      <c r="L900" s="175"/>
      <c r="M900" s="175">
        <f t="shared" si="82"/>
        <v>0</v>
      </c>
      <c r="N900" s="132" t="str">
        <f t="shared" si="86"/>
        <v/>
      </c>
      <c r="O900" s="176" t="str">
        <f t="shared" ref="O900:O963" si="87">IF(F900&lt;&gt;"",IF(SUM(G900:J900)&lt;&gt;0,"是","否"),"空")</f>
        <v>否</v>
      </c>
      <c r="P900" s="176" t="str">
        <f t="shared" si="83"/>
        <v>是</v>
      </c>
    </row>
    <row r="901" ht="18.95" customHeight="1" spans="1:16">
      <c r="A901" s="171" t="s">
        <v>135</v>
      </c>
      <c r="B901" s="172" t="s">
        <v>135</v>
      </c>
      <c r="C901" s="465" t="s">
        <v>1677</v>
      </c>
      <c r="D901" s="173" t="s">
        <v>1716</v>
      </c>
      <c r="E901" s="172" t="s">
        <v>147</v>
      </c>
      <c r="F901" s="37" t="s">
        <v>1717</v>
      </c>
      <c r="G901" s="36">
        <v>6969</v>
      </c>
      <c r="H901" s="36">
        <f>IFERROR(VLOOKUP(D901,'数据-省本级预算数'!D:H,4,0),"0")</f>
        <v>40000</v>
      </c>
      <c r="I901" s="36"/>
      <c r="J901" s="36">
        <f>VLOOKUP(F901,'数据-省本级决算数'!$A:$B,2,0)</f>
        <v>5848</v>
      </c>
      <c r="K901" s="175">
        <f t="shared" ref="K901:K964" si="88">J901/G901</f>
        <v>0.84</v>
      </c>
      <c r="L901" s="175">
        <f t="shared" ref="L901:L964" si="89">J901/H901</f>
        <v>0.15</v>
      </c>
      <c r="M901" s="175">
        <f t="shared" ref="M901:M964" si="90">IFERROR(J901/I901,0)</f>
        <v>0</v>
      </c>
      <c r="N901" s="132">
        <f t="shared" si="86"/>
        <v>-0.161</v>
      </c>
      <c r="O901" s="176" t="str">
        <f t="shared" si="87"/>
        <v>是</v>
      </c>
      <c r="P901" s="176" t="str">
        <f t="shared" ref="P901:P964" si="91">IF(C901&lt;&gt;"",IF(OR(LEFT(D901,3)="205",LEFT(D901,3)="206",LEFT(D901,3)="207",LEFT(D901,3)="208",LEFT(D901,3)="210",LEFT(D901,3)="213"),"是","否"),"是")</f>
        <v>是</v>
      </c>
    </row>
    <row r="902" ht="18.95" customHeight="1" spans="1:16">
      <c r="A902" s="171" t="s">
        <v>135</v>
      </c>
      <c r="B902" s="172" t="s">
        <v>135</v>
      </c>
      <c r="C902" s="465" t="s">
        <v>1677</v>
      </c>
      <c r="D902" s="173" t="s">
        <v>1718</v>
      </c>
      <c r="E902" s="172" t="s">
        <v>147</v>
      </c>
      <c r="F902" s="49" t="s">
        <v>1719</v>
      </c>
      <c r="G902" s="36">
        <v>0</v>
      </c>
      <c r="H902" s="36">
        <f>IFERROR(VLOOKUP(D902,'数据-省本级预算数'!D:H,4,0),"0")</f>
        <v>0</v>
      </c>
      <c r="I902" s="36"/>
      <c r="J902" s="36">
        <f>VLOOKUP(F902,'数据-省本级决算数'!$A:$B,2,0)</f>
        <v>0</v>
      </c>
      <c r="K902" s="175"/>
      <c r="L902" s="175"/>
      <c r="M902" s="175">
        <f t="shared" si="90"/>
        <v>0</v>
      </c>
      <c r="N902" s="132" t="str">
        <f t="shared" si="86"/>
        <v/>
      </c>
      <c r="O902" s="176" t="str">
        <f t="shared" si="87"/>
        <v>否</v>
      </c>
      <c r="P902" s="176" t="str">
        <f t="shared" si="91"/>
        <v>是</v>
      </c>
    </row>
    <row r="903" ht="18.95" customHeight="1" spans="1:16">
      <c r="A903" s="171" t="s">
        <v>135</v>
      </c>
      <c r="B903" s="172" t="s">
        <v>135</v>
      </c>
      <c r="C903" s="465" t="s">
        <v>1677</v>
      </c>
      <c r="D903" s="173" t="s">
        <v>1720</v>
      </c>
      <c r="E903" s="172" t="s">
        <v>147</v>
      </c>
      <c r="F903" s="49" t="s">
        <v>1660</v>
      </c>
      <c r="G903" s="36">
        <v>0</v>
      </c>
      <c r="H903" s="36">
        <f>IFERROR(VLOOKUP(D903,'数据-省本级预算数'!D:H,4,0),"0")</f>
        <v>0</v>
      </c>
      <c r="I903" s="36"/>
      <c r="J903" s="36">
        <f>VLOOKUP(F903,'数据-省本级决算数'!$A:$B,2,0)</f>
        <v>0</v>
      </c>
      <c r="K903" s="175"/>
      <c r="L903" s="175"/>
      <c r="M903" s="175">
        <f t="shared" si="90"/>
        <v>0</v>
      </c>
      <c r="N903" s="132" t="str">
        <f t="shared" si="86"/>
        <v/>
      </c>
      <c r="O903" s="176" t="str">
        <f t="shared" si="87"/>
        <v>否</v>
      </c>
      <c r="P903" s="176" t="str">
        <f t="shared" si="91"/>
        <v>是</v>
      </c>
    </row>
    <row r="904" ht="18.95" customHeight="1" spans="1:16">
      <c r="A904" s="171" t="s">
        <v>135</v>
      </c>
      <c r="B904" s="172" t="s">
        <v>135</v>
      </c>
      <c r="C904" s="465" t="s">
        <v>1677</v>
      </c>
      <c r="D904" s="173" t="s">
        <v>1721</v>
      </c>
      <c r="E904" s="172" t="s">
        <v>147</v>
      </c>
      <c r="F904" s="49" t="s">
        <v>1722</v>
      </c>
      <c r="G904" s="36">
        <v>470</v>
      </c>
      <c r="H904" s="36">
        <f>IFERROR(VLOOKUP(D904,'数据-省本级预算数'!D:H,4,0),"0")</f>
        <v>470</v>
      </c>
      <c r="I904" s="36"/>
      <c r="J904" s="36">
        <f>VLOOKUP(F904,'数据-省本级决算数'!$A:$B,2,0)</f>
        <v>470</v>
      </c>
      <c r="K904" s="175">
        <f t="shared" si="88"/>
        <v>1</v>
      </c>
      <c r="L904" s="175">
        <f t="shared" si="89"/>
        <v>1</v>
      </c>
      <c r="M904" s="175">
        <f t="shared" si="90"/>
        <v>0</v>
      </c>
      <c r="N904" s="132">
        <f t="shared" si="86"/>
        <v>0</v>
      </c>
      <c r="O904" s="176" t="str">
        <f t="shared" si="87"/>
        <v>是</v>
      </c>
      <c r="P904" s="176" t="str">
        <f t="shared" si="91"/>
        <v>是</v>
      </c>
    </row>
    <row r="905" ht="18.95" customHeight="1" spans="1:16">
      <c r="A905" s="171" t="s">
        <v>135</v>
      </c>
      <c r="B905" s="172" t="s">
        <v>135</v>
      </c>
      <c r="C905" s="465" t="s">
        <v>1677</v>
      </c>
      <c r="D905" s="173" t="s">
        <v>1723</v>
      </c>
      <c r="E905" s="172" t="s">
        <v>147</v>
      </c>
      <c r="F905" s="49" t="s">
        <v>1724</v>
      </c>
      <c r="G905" s="36">
        <v>244</v>
      </c>
      <c r="H905" s="36">
        <f>IFERROR(VLOOKUP(D905,'数据-省本级预算数'!D:H,4,0),"0")</f>
        <v>7940</v>
      </c>
      <c r="I905" s="36"/>
      <c r="J905" s="36">
        <f>VLOOKUP(F905,'数据-省本级决算数'!$A:$B,2,0)</f>
        <v>506</v>
      </c>
      <c r="K905" s="175">
        <f t="shared" si="88"/>
        <v>2.07</v>
      </c>
      <c r="L905" s="175">
        <f t="shared" si="89"/>
        <v>0.06</v>
      </c>
      <c r="M905" s="175">
        <f t="shared" si="90"/>
        <v>0</v>
      </c>
      <c r="N905" s="132">
        <f t="shared" si="86"/>
        <v>1.074</v>
      </c>
      <c r="O905" s="176" t="str">
        <f t="shared" si="87"/>
        <v>是</v>
      </c>
      <c r="P905" s="176" t="str">
        <f t="shared" si="91"/>
        <v>是</v>
      </c>
    </row>
    <row r="906" ht="18.95" customHeight="1" spans="1:16">
      <c r="A906" s="171" t="s">
        <v>135</v>
      </c>
      <c r="B906" s="172" t="s">
        <v>135</v>
      </c>
      <c r="C906" s="465" t="s">
        <v>1677</v>
      </c>
      <c r="D906" s="173" t="s">
        <v>1725</v>
      </c>
      <c r="E906" s="172" t="s">
        <v>147</v>
      </c>
      <c r="F906" s="49" t="s">
        <v>1726</v>
      </c>
      <c r="G906" s="36">
        <v>8945</v>
      </c>
      <c r="H906" s="36">
        <f>IFERROR(VLOOKUP(D906,'数据-省本级预算数'!D:H,4,0),"0")</f>
        <v>12417</v>
      </c>
      <c r="I906" s="36"/>
      <c r="J906" s="36">
        <f>VLOOKUP(F906,'数据-省本级决算数'!$A:$B,2,0)</f>
        <v>97932</v>
      </c>
      <c r="K906" s="175">
        <f t="shared" si="88"/>
        <v>10.95</v>
      </c>
      <c r="L906" s="175">
        <f t="shared" si="89"/>
        <v>7.89</v>
      </c>
      <c r="M906" s="175">
        <f t="shared" si="90"/>
        <v>0</v>
      </c>
      <c r="N906" s="132">
        <f t="shared" si="86"/>
        <v>9.948</v>
      </c>
      <c r="O906" s="176" t="str">
        <f t="shared" si="87"/>
        <v>是</v>
      </c>
      <c r="P906" s="176" t="str">
        <f t="shared" si="91"/>
        <v>是</v>
      </c>
    </row>
    <row r="907" ht="18.95" customHeight="1" spans="1:16">
      <c r="A907" s="171" t="s">
        <v>135</v>
      </c>
      <c r="B907" s="465" t="s">
        <v>1566</v>
      </c>
      <c r="C907" s="172"/>
      <c r="D907" s="173" t="s">
        <v>1727</v>
      </c>
      <c r="E907" s="172"/>
      <c r="F907" s="49" t="s">
        <v>1728</v>
      </c>
      <c r="G907" s="174">
        <f ca="1">SUMIF($C906:$C2128,$D907,$G906:$G2127)</f>
        <v>0</v>
      </c>
      <c r="H907" s="36">
        <f ca="1">SUMIF($C906:$C2127,$D907,$H906:$H2126)</f>
        <v>0</v>
      </c>
      <c r="I907" s="36">
        <f>IFERROR(VLOOKUP(F907,'数据-省本级调整数'!$A:$B,2,0),0)</f>
        <v>0</v>
      </c>
      <c r="J907" s="36">
        <f>VLOOKUP(F907,'数据-省本级决算数'!$A:$B,2,0)</f>
        <v>0</v>
      </c>
      <c r="K907" s="175"/>
      <c r="L907" s="175"/>
      <c r="M907" s="175">
        <f t="shared" si="90"/>
        <v>0</v>
      </c>
      <c r="N907" s="129" t="str">
        <f ca="1" t="shared" si="86"/>
        <v/>
      </c>
      <c r="O907" s="176" t="str">
        <f ca="1" t="shared" si="87"/>
        <v>否</v>
      </c>
      <c r="P907" s="176" t="str">
        <f t="shared" si="91"/>
        <v>是</v>
      </c>
    </row>
    <row r="908" ht="18.95" customHeight="1" spans="1:16">
      <c r="A908" s="171" t="s">
        <v>135</v>
      </c>
      <c r="B908" s="172" t="s">
        <v>135</v>
      </c>
      <c r="C908" s="173" t="s">
        <v>1727</v>
      </c>
      <c r="D908" s="173" t="s">
        <v>1729</v>
      </c>
      <c r="E908" s="172" t="s">
        <v>147</v>
      </c>
      <c r="F908" s="49" t="s">
        <v>141</v>
      </c>
      <c r="G908" s="36">
        <v>0</v>
      </c>
      <c r="H908" s="36">
        <f>IFERROR(VLOOKUP(D908,'数据-省本级预算数'!D:H,4,0),"0")</f>
        <v>0</v>
      </c>
      <c r="I908" s="36"/>
      <c r="J908" s="36">
        <f>VLOOKUP(F908,'数据-省本级决算数'!$A:$B,2,0)</f>
        <v>4776</v>
      </c>
      <c r="K908" s="175"/>
      <c r="L908" s="175"/>
      <c r="M908" s="175">
        <f t="shared" si="90"/>
        <v>0</v>
      </c>
      <c r="N908" s="132" t="str">
        <f t="shared" si="86"/>
        <v/>
      </c>
      <c r="O908" s="176" t="str">
        <f t="shared" si="87"/>
        <v>是</v>
      </c>
      <c r="P908" s="176" t="str">
        <f t="shared" si="91"/>
        <v>是</v>
      </c>
    </row>
    <row r="909" ht="18.95" customHeight="1" spans="1:16">
      <c r="A909" s="171" t="s">
        <v>135</v>
      </c>
      <c r="B909" s="172" t="s">
        <v>135</v>
      </c>
      <c r="C909" s="173" t="s">
        <v>1727</v>
      </c>
      <c r="D909" s="173" t="s">
        <v>1730</v>
      </c>
      <c r="E909" s="172" t="s">
        <v>147</v>
      </c>
      <c r="F909" s="49" t="s">
        <v>143</v>
      </c>
      <c r="G909" s="36">
        <v>0</v>
      </c>
      <c r="H909" s="36">
        <f>IFERROR(VLOOKUP(D909,'数据-省本级预算数'!D:H,4,0),"0")</f>
        <v>0</v>
      </c>
      <c r="I909" s="36"/>
      <c r="J909" s="36">
        <f>VLOOKUP(F909,'数据-省本级决算数'!$A:$B,2,0)</f>
        <v>590</v>
      </c>
      <c r="K909" s="175"/>
      <c r="L909" s="175"/>
      <c r="M909" s="175">
        <f t="shared" si="90"/>
        <v>0</v>
      </c>
      <c r="N909" s="132" t="str">
        <f t="shared" si="86"/>
        <v/>
      </c>
      <c r="O909" s="176" t="str">
        <f t="shared" si="87"/>
        <v>是</v>
      </c>
      <c r="P909" s="176" t="str">
        <f t="shared" si="91"/>
        <v>是</v>
      </c>
    </row>
    <row r="910" ht="18.95" customHeight="1" spans="1:16">
      <c r="A910" s="171" t="s">
        <v>135</v>
      </c>
      <c r="B910" s="172" t="s">
        <v>135</v>
      </c>
      <c r="C910" s="173" t="s">
        <v>1727</v>
      </c>
      <c r="D910" s="173" t="s">
        <v>1731</v>
      </c>
      <c r="E910" s="172" t="s">
        <v>147</v>
      </c>
      <c r="F910" s="49" t="s">
        <v>145</v>
      </c>
      <c r="G910" s="36">
        <v>0</v>
      </c>
      <c r="H910" s="36">
        <f>IFERROR(VLOOKUP(D910,'数据-省本级预算数'!D:H,4,0),"0")</f>
        <v>0</v>
      </c>
      <c r="I910" s="36"/>
      <c r="J910" s="36">
        <f>VLOOKUP(F910,'数据-省本级决算数'!$A:$B,2,0)</f>
        <v>713</v>
      </c>
      <c r="K910" s="175"/>
      <c r="L910" s="175"/>
      <c r="M910" s="175">
        <f t="shared" si="90"/>
        <v>0</v>
      </c>
      <c r="N910" s="132" t="str">
        <f t="shared" si="86"/>
        <v/>
      </c>
      <c r="O910" s="176" t="str">
        <f t="shared" si="87"/>
        <v>是</v>
      </c>
      <c r="P910" s="176" t="str">
        <f t="shared" si="91"/>
        <v>是</v>
      </c>
    </row>
    <row r="911" ht="18.95" customHeight="1" spans="1:16">
      <c r="A911" s="171" t="s">
        <v>135</v>
      </c>
      <c r="B911" s="172" t="s">
        <v>135</v>
      </c>
      <c r="C911" s="173" t="s">
        <v>1727</v>
      </c>
      <c r="D911" s="173" t="s">
        <v>1732</v>
      </c>
      <c r="E911" s="172" t="s">
        <v>147</v>
      </c>
      <c r="F911" s="49" t="s">
        <v>1733</v>
      </c>
      <c r="G911" s="36">
        <v>0</v>
      </c>
      <c r="H911" s="36">
        <f>IFERROR(VLOOKUP(D911,'数据-省本级预算数'!D:H,4,0),"0")</f>
        <v>0</v>
      </c>
      <c r="I911" s="36"/>
      <c r="J911" s="36">
        <f>VLOOKUP(F911,'数据-省本级决算数'!$A:$B,2,0)</f>
        <v>0</v>
      </c>
      <c r="K911" s="175"/>
      <c r="L911" s="175"/>
      <c r="M911" s="175">
        <f t="shared" si="90"/>
        <v>0</v>
      </c>
      <c r="N911" s="132" t="str">
        <f t="shared" si="86"/>
        <v/>
      </c>
      <c r="O911" s="176" t="str">
        <f t="shared" si="87"/>
        <v>否</v>
      </c>
      <c r="P911" s="176" t="str">
        <f t="shared" si="91"/>
        <v>是</v>
      </c>
    </row>
    <row r="912" ht="18.95" customHeight="1" spans="1:16">
      <c r="A912" s="171" t="s">
        <v>135</v>
      </c>
      <c r="B912" s="172" t="s">
        <v>135</v>
      </c>
      <c r="C912" s="173" t="s">
        <v>1727</v>
      </c>
      <c r="D912" s="173" t="s">
        <v>1734</v>
      </c>
      <c r="E912" s="172" t="s">
        <v>147</v>
      </c>
      <c r="F912" s="49" t="s">
        <v>1735</v>
      </c>
      <c r="G912" s="36">
        <v>0</v>
      </c>
      <c r="H912" s="36">
        <f>IFERROR(VLOOKUP(D912,'数据-省本级预算数'!D:H,4,0),"0")</f>
        <v>0</v>
      </c>
      <c r="I912" s="36"/>
      <c r="J912" s="36">
        <f>VLOOKUP(F912,'数据-省本级决算数'!$A:$B,2,0)</f>
        <v>0</v>
      </c>
      <c r="K912" s="175"/>
      <c r="L912" s="175"/>
      <c r="M912" s="175">
        <f t="shared" si="90"/>
        <v>0</v>
      </c>
      <c r="N912" s="132" t="str">
        <f t="shared" si="86"/>
        <v/>
      </c>
      <c r="O912" s="176" t="str">
        <f t="shared" si="87"/>
        <v>否</v>
      </c>
      <c r="P912" s="176" t="str">
        <f t="shared" si="91"/>
        <v>是</v>
      </c>
    </row>
    <row r="913" ht="18.95" customHeight="1" spans="1:16">
      <c r="A913" s="171" t="s">
        <v>135</v>
      </c>
      <c r="B913" s="172" t="s">
        <v>135</v>
      </c>
      <c r="C913" s="173" t="s">
        <v>1727</v>
      </c>
      <c r="D913" s="173" t="s">
        <v>1736</v>
      </c>
      <c r="E913" s="172" t="s">
        <v>147</v>
      </c>
      <c r="F913" s="49" t="s">
        <v>1737</v>
      </c>
      <c r="G913" s="36">
        <v>0</v>
      </c>
      <c r="H913" s="36">
        <f>IFERROR(VLOOKUP(D913,'数据-省本级预算数'!D:H,4,0),"0")</f>
        <v>0</v>
      </c>
      <c r="I913" s="36"/>
      <c r="J913" s="36">
        <f>VLOOKUP(F913,'数据-省本级决算数'!$A:$B,2,0)</f>
        <v>0</v>
      </c>
      <c r="K913" s="175"/>
      <c r="L913" s="175"/>
      <c r="M913" s="175">
        <f t="shared" si="90"/>
        <v>0</v>
      </c>
      <c r="N913" s="132" t="str">
        <f t="shared" si="86"/>
        <v/>
      </c>
      <c r="O913" s="176" t="str">
        <f t="shared" si="87"/>
        <v>否</v>
      </c>
      <c r="P913" s="176" t="str">
        <f t="shared" si="91"/>
        <v>是</v>
      </c>
    </row>
    <row r="914" ht="18.95" customHeight="1" spans="1:16">
      <c r="A914" s="171" t="s">
        <v>135</v>
      </c>
      <c r="B914" s="172" t="s">
        <v>135</v>
      </c>
      <c r="C914" s="173" t="s">
        <v>1727</v>
      </c>
      <c r="D914" s="173" t="s">
        <v>1738</v>
      </c>
      <c r="E914" s="172" t="s">
        <v>147</v>
      </c>
      <c r="F914" s="49" t="s">
        <v>1739</v>
      </c>
      <c r="G914" s="36">
        <v>0</v>
      </c>
      <c r="H914" s="36">
        <f>IFERROR(VLOOKUP(D914,'数据-省本级预算数'!D:H,4,0),"0")</f>
        <v>0</v>
      </c>
      <c r="I914" s="36"/>
      <c r="J914" s="36">
        <f>VLOOKUP(F914,'数据-省本级决算数'!$A:$B,2,0)</f>
        <v>0</v>
      </c>
      <c r="K914" s="175"/>
      <c r="L914" s="175"/>
      <c r="M914" s="175">
        <f t="shared" si="90"/>
        <v>0</v>
      </c>
      <c r="N914" s="132" t="str">
        <f t="shared" si="86"/>
        <v/>
      </c>
      <c r="O914" s="176" t="str">
        <f t="shared" si="87"/>
        <v>否</v>
      </c>
      <c r="P914" s="176" t="str">
        <f t="shared" si="91"/>
        <v>是</v>
      </c>
    </row>
    <row r="915" ht="18.95" customHeight="1" spans="1:16">
      <c r="A915" s="171" t="s">
        <v>135</v>
      </c>
      <c r="B915" s="172" t="s">
        <v>135</v>
      </c>
      <c r="C915" s="173" t="s">
        <v>1727</v>
      </c>
      <c r="D915" s="173" t="s">
        <v>1740</v>
      </c>
      <c r="E915" s="172" t="s">
        <v>147</v>
      </c>
      <c r="F915" s="49" t="s">
        <v>1741</v>
      </c>
      <c r="G915" s="36">
        <v>0</v>
      </c>
      <c r="H915" s="36">
        <f>IFERROR(VLOOKUP(D915,'数据-省本级预算数'!D:H,4,0),"0")</f>
        <v>0</v>
      </c>
      <c r="I915" s="36"/>
      <c r="J915" s="36">
        <f>VLOOKUP(F915,'数据-省本级决算数'!$A:$B,2,0)</f>
        <v>0</v>
      </c>
      <c r="K915" s="175"/>
      <c r="L915" s="175"/>
      <c r="M915" s="175">
        <f t="shared" si="90"/>
        <v>0</v>
      </c>
      <c r="N915" s="132" t="str">
        <f t="shared" si="86"/>
        <v/>
      </c>
      <c r="O915" s="176" t="str">
        <f t="shared" si="87"/>
        <v>否</v>
      </c>
      <c r="P915" s="176" t="str">
        <f t="shared" si="91"/>
        <v>是</v>
      </c>
    </row>
    <row r="916" ht="18.95" customHeight="1" spans="1:16">
      <c r="A916" s="171" t="s">
        <v>135</v>
      </c>
      <c r="B916" s="172"/>
      <c r="C916" s="173" t="s">
        <v>1727</v>
      </c>
      <c r="D916" s="173" t="s">
        <v>1742</v>
      </c>
      <c r="E916" s="172" t="s">
        <v>147</v>
      </c>
      <c r="F916" s="49" t="s">
        <v>1743</v>
      </c>
      <c r="G916" s="36">
        <v>0</v>
      </c>
      <c r="H916" s="36">
        <f>IFERROR(VLOOKUP(D916,'数据-省本级预算数'!D:H,4,0),"0")</f>
        <v>0</v>
      </c>
      <c r="I916" s="36"/>
      <c r="J916" s="36">
        <f>VLOOKUP(F916,'数据-省本级决算数'!$A:$B,2,0)</f>
        <v>0</v>
      </c>
      <c r="K916" s="175"/>
      <c r="L916" s="175"/>
      <c r="M916" s="175">
        <f t="shared" si="90"/>
        <v>0</v>
      </c>
      <c r="N916" s="132" t="str">
        <f t="shared" si="86"/>
        <v/>
      </c>
      <c r="O916" s="176" t="str">
        <f t="shared" si="87"/>
        <v>否</v>
      </c>
      <c r="P916" s="176" t="str">
        <f t="shared" si="91"/>
        <v>是</v>
      </c>
    </row>
    <row r="917" ht="18.95" customHeight="1" spans="1:16">
      <c r="A917" s="171" t="s">
        <v>135</v>
      </c>
      <c r="B917" s="172" t="s">
        <v>135</v>
      </c>
      <c r="C917" s="173" t="s">
        <v>1727</v>
      </c>
      <c r="D917" s="173" t="s">
        <v>1744</v>
      </c>
      <c r="E917" s="172" t="s">
        <v>147</v>
      </c>
      <c r="F917" s="49" t="s">
        <v>1745</v>
      </c>
      <c r="G917" s="36">
        <v>0</v>
      </c>
      <c r="H917" s="36">
        <f>IFERROR(VLOOKUP(D917,'数据-省本级预算数'!D:H,4,0),"0")</f>
        <v>0</v>
      </c>
      <c r="I917" s="36"/>
      <c r="J917" s="36">
        <f>VLOOKUP(F917,'数据-省本级决算数'!$A:$B,2,0)</f>
        <v>0</v>
      </c>
      <c r="K917" s="175"/>
      <c r="L917" s="175"/>
      <c r="M917" s="175">
        <f t="shared" si="90"/>
        <v>0</v>
      </c>
      <c r="N917" s="132" t="str">
        <f t="shared" si="86"/>
        <v/>
      </c>
      <c r="O917" s="176" t="str">
        <f t="shared" si="87"/>
        <v>否</v>
      </c>
      <c r="P917" s="176" t="str">
        <f t="shared" si="91"/>
        <v>是</v>
      </c>
    </row>
    <row r="918" ht="18.95" customHeight="1" spans="1:16">
      <c r="A918" s="171" t="s">
        <v>135</v>
      </c>
      <c r="B918" s="465" t="s">
        <v>1566</v>
      </c>
      <c r="C918" s="172"/>
      <c r="D918" s="173" t="s">
        <v>1746</v>
      </c>
      <c r="E918" s="172"/>
      <c r="F918" s="49" t="s">
        <v>1747</v>
      </c>
      <c r="G918" s="174">
        <f ca="1">SUMIF($C917:$C2139,$D918,$G917:$G2138)</f>
        <v>1505</v>
      </c>
      <c r="H918" s="36">
        <f ca="1">SUMIF($C917:$C2138,$D918,$H917:$H2137)</f>
        <v>125300</v>
      </c>
      <c r="I918" s="36">
        <f>IFERROR(VLOOKUP(F918,'数据-省本级调整数'!$A:$B,2,0),0)</f>
        <v>1575</v>
      </c>
      <c r="J918" s="36">
        <f>VLOOKUP(F918,'数据-省本级决算数'!$A:$B,2,0)</f>
        <v>1575</v>
      </c>
      <c r="K918" s="175">
        <f ca="1" t="shared" si="88"/>
        <v>1.05</v>
      </c>
      <c r="L918" s="175">
        <f ca="1" t="shared" si="89"/>
        <v>0.01</v>
      </c>
      <c r="M918" s="175">
        <f t="shared" si="90"/>
        <v>1</v>
      </c>
      <c r="N918" s="129">
        <f ca="1" t="shared" si="86"/>
        <v>0.047</v>
      </c>
      <c r="O918" s="176" t="str">
        <f ca="1" t="shared" si="87"/>
        <v>是</v>
      </c>
      <c r="P918" s="176" t="str">
        <f t="shared" si="91"/>
        <v>是</v>
      </c>
    </row>
    <row r="919" ht="18.95" customHeight="1" spans="1:16">
      <c r="A919" s="171" t="s">
        <v>135</v>
      </c>
      <c r="B919" s="172" t="s">
        <v>135</v>
      </c>
      <c r="C919" s="465" t="s">
        <v>1746</v>
      </c>
      <c r="D919" s="173" t="s">
        <v>1748</v>
      </c>
      <c r="E919" s="172" t="s">
        <v>147</v>
      </c>
      <c r="F919" s="37" t="s">
        <v>141</v>
      </c>
      <c r="G919" s="36">
        <v>1140</v>
      </c>
      <c r="H919" s="36">
        <f>IFERROR(VLOOKUP(D919,'数据-省本级预算数'!D:H,4,0),"0")</f>
        <v>1201</v>
      </c>
      <c r="I919" s="36"/>
      <c r="J919" s="36">
        <f>VLOOKUP(F919,'数据-省本级决算数'!$A:$B,2,0)</f>
        <v>4776</v>
      </c>
      <c r="K919" s="175">
        <f t="shared" si="88"/>
        <v>4.19</v>
      </c>
      <c r="L919" s="175">
        <f t="shared" si="89"/>
        <v>3.98</v>
      </c>
      <c r="M919" s="175">
        <f t="shared" si="90"/>
        <v>0</v>
      </c>
      <c r="N919" s="132">
        <f t="shared" si="86"/>
        <v>3.189</v>
      </c>
      <c r="O919" s="176" t="str">
        <f t="shared" si="87"/>
        <v>是</v>
      </c>
      <c r="P919" s="176" t="str">
        <f t="shared" si="91"/>
        <v>是</v>
      </c>
    </row>
    <row r="920" ht="18.95" customHeight="1" spans="1:16">
      <c r="A920" s="171" t="s">
        <v>135</v>
      </c>
      <c r="B920" s="172" t="s">
        <v>135</v>
      </c>
      <c r="C920" s="465" t="s">
        <v>1746</v>
      </c>
      <c r="D920" s="173" t="s">
        <v>1749</v>
      </c>
      <c r="E920" s="172" t="s">
        <v>147</v>
      </c>
      <c r="F920" s="49" t="s">
        <v>143</v>
      </c>
      <c r="G920" s="36">
        <v>50</v>
      </c>
      <c r="H920" s="36">
        <f>IFERROR(VLOOKUP(D920,'数据-省本级预算数'!D:H,4,0),"0")</f>
        <v>50</v>
      </c>
      <c r="I920" s="36"/>
      <c r="J920" s="36">
        <f>VLOOKUP(F920,'数据-省本级决算数'!$A:$B,2,0)</f>
        <v>590</v>
      </c>
      <c r="K920" s="175">
        <f t="shared" si="88"/>
        <v>11.8</v>
      </c>
      <c r="L920" s="175">
        <f t="shared" si="89"/>
        <v>11.8</v>
      </c>
      <c r="M920" s="175">
        <f t="shared" si="90"/>
        <v>0</v>
      </c>
      <c r="N920" s="132">
        <f t="shared" si="86"/>
        <v>10.8</v>
      </c>
      <c r="O920" s="176" t="str">
        <f t="shared" si="87"/>
        <v>是</v>
      </c>
      <c r="P920" s="176" t="str">
        <f t="shared" si="91"/>
        <v>是</v>
      </c>
    </row>
    <row r="921" ht="18.95" customHeight="1" spans="1:16">
      <c r="A921" s="171" t="s">
        <v>135</v>
      </c>
      <c r="B921" s="172" t="s">
        <v>135</v>
      </c>
      <c r="C921" s="465" t="s">
        <v>1746</v>
      </c>
      <c r="D921" s="173" t="s">
        <v>1750</v>
      </c>
      <c r="E921" s="172" t="s">
        <v>147</v>
      </c>
      <c r="F921" s="49" t="s">
        <v>145</v>
      </c>
      <c r="G921" s="36">
        <v>0</v>
      </c>
      <c r="H921" s="36">
        <f>IFERROR(VLOOKUP(D921,'数据-省本级预算数'!D:H,4,0),"0")</f>
        <v>0</v>
      </c>
      <c r="I921" s="36"/>
      <c r="J921" s="36">
        <f>VLOOKUP(F921,'数据-省本级决算数'!$A:$B,2,0)</f>
        <v>713</v>
      </c>
      <c r="K921" s="175"/>
      <c r="L921" s="175"/>
      <c r="M921" s="175">
        <f t="shared" si="90"/>
        <v>0</v>
      </c>
      <c r="N921" s="132" t="str">
        <f t="shared" si="86"/>
        <v/>
      </c>
      <c r="O921" s="176" t="str">
        <f t="shared" si="87"/>
        <v>是</v>
      </c>
      <c r="P921" s="176" t="str">
        <f t="shared" si="91"/>
        <v>是</v>
      </c>
    </row>
    <row r="922" ht="18.95" customHeight="1" spans="1:16">
      <c r="A922" s="171" t="s">
        <v>135</v>
      </c>
      <c r="B922" s="172" t="s">
        <v>135</v>
      </c>
      <c r="C922" s="465" t="s">
        <v>1746</v>
      </c>
      <c r="D922" s="173" t="s">
        <v>1751</v>
      </c>
      <c r="E922" s="172" t="s">
        <v>147</v>
      </c>
      <c r="F922" s="49" t="s">
        <v>1752</v>
      </c>
      <c r="G922" s="36">
        <v>252</v>
      </c>
      <c r="H922" s="36">
        <f>IFERROR(VLOOKUP(D922,'数据-省本级预算数'!D:H,4,0),"0")</f>
        <v>53349</v>
      </c>
      <c r="I922" s="36"/>
      <c r="J922" s="36">
        <f>VLOOKUP(F922,'数据-省本级决算数'!$A:$B,2,0)</f>
        <v>43</v>
      </c>
      <c r="K922" s="175">
        <f t="shared" si="88"/>
        <v>0.17</v>
      </c>
      <c r="L922" s="175">
        <f t="shared" si="89"/>
        <v>0</v>
      </c>
      <c r="M922" s="175">
        <f t="shared" si="90"/>
        <v>0</v>
      </c>
      <c r="N922" s="132">
        <f t="shared" si="86"/>
        <v>-0.829</v>
      </c>
      <c r="O922" s="176" t="str">
        <f t="shared" si="87"/>
        <v>是</v>
      </c>
      <c r="P922" s="176" t="str">
        <f t="shared" si="91"/>
        <v>是</v>
      </c>
    </row>
    <row r="923" ht="18.95" customHeight="1" spans="1:16">
      <c r="A923" s="171" t="s">
        <v>135</v>
      </c>
      <c r="B923" s="172" t="s">
        <v>135</v>
      </c>
      <c r="C923" s="465" t="s">
        <v>1746</v>
      </c>
      <c r="D923" s="173" t="s">
        <v>1753</v>
      </c>
      <c r="E923" s="172" t="s">
        <v>147</v>
      </c>
      <c r="F923" s="49" t="s">
        <v>1754</v>
      </c>
      <c r="G923" s="36">
        <v>0</v>
      </c>
      <c r="H923" s="36">
        <f>IFERROR(VLOOKUP(D923,'数据-省本级预算数'!D:H,4,0),"0")</f>
        <v>4653</v>
      </c>
      <c r="I923" s="36"/>
      <c r="J923" s="36">
        <f>VLOOKUP(F923,'数据-省本级决算数'!$A:$B,2,0)</f>
        <v>0</v>
      </c>
      <c r="K923" s="175"/>
      <c r="L923" s="175">
        <f t="shared" si="89"/>
        <v>0</v>
      </c>
      <c r="M923" s="175">
        <f t="shared" si="90"/>
        <v>0</v>
      </c>
      <c r="N923" s="132" t="str">
        <f t="shared" si="86"/>
        <v/>
      </c>
      <c r="O923" s="176" t="str">
        <f t="shared" si="87"/>
        <v>是</v>
      </c>
      <c r="P923" s="176" t="str">
        <f t="shared" si="91"/>
        <v>是</v>
      </c>
    </row>
    <row r="924" ht="18.95" customHeight="1" spans="1:16">
      <c r="A924" s="171" t="s">
        <v>135</v>
      </c>
      <c r="B924" s="172" t="s">
        <v>135</v>
      </c>
      <c r="C924" s="465" t="s">
        <v>1746</v>
      </c>
      <c r="D924" s="173" t="s">
        <v>1755</v>
      </c>
      <c r="E924" s="172" t="s">
        <v>147</v>
      </c>
      <c r="F924" s="49" t="s">
        <v>1756</v>
      </c>
      <c r="G924" s="36">
        <v>0</v>
      </c>
      <c r="H924" s="36">
        <f>IFERROR(VLOOKUP(D924,'数据-省本级预算数'!D:H,4,0),"0")</f>
        <v>0</v>
      </c>
      <c r="I924" s="36"/>
      <c r="J924" s="36">
        <f>VLOOKUP(F924,'数据-省本级决算数'!$A:$B,2,0)</f>
        <v>0</v>
      </c>
      <c r="K924" s="175"/>
      <c r="L924" s="175"/>
      <c r="M924" s="175">
        <f t="shared" si="90"/>
        <v>0</v>
      </c>
      <c r="N924" s="132" t="str">
        <f t="shared" si="86"/>
        <v/>
      </c>
      <c r="O924" s="176" t="str">
        <f t="shared" si="87"/>
        <v>否</v>
      </c>
      <c r="P924" s="176" t="str">
        <f t="shared" si="91"/>
        <v>是</v>
      </c>
    </row>
    <row r="925" ht="18.95" customHeight="1" spans="1:16">
      <c r="A925" s="171" t="s">
        <v>135</v>
      </c>
      <c r="B925" s="172" t="s">
        <v>135</v>
      </c>
      <c r="C925" s="465" t="s">
        <v>1746</v>
      </c>
      <c r="D925" s="173" t="s">
        <v>1757</v>
      </c>
      <c r="E925" s="172" t="s">
        <v>147</v>
      </c>
      <c r="F925" s="49" t="s">
        <v>1758</v>
      </c>
      <c r="G925" s="36">
        <v>0</v>
      </c>
      <c r="H925" s="36">
        <f>IFERROR(VLOOKUP(D925,'数据-省本级预算数'!D:H,4,0),"0")</f>
        <v>7000</v>
      </c>
      <c r="I925" s="36"/>
      <c r="J925" s="36">
        <f>VLOOKUP(F925,'数据-省本级决算数'!$A:$B,2,0)</f>
        <v>0</v>
      </c>
      <c r="K925" s="175"/>
      <c r="L925" s="175">
        <f t="shared" si="89"/>
        <v>0</v>
      </c>
      <c r="M925" s="175">
        <f t="shared" si="90"/>
        <v>0</v>
      </c>
      <c r="N925" s="132" t="str">
        <f t="shared" si="86"/>
        <v/>
      </c>
      <c r="O925" s="176" t="str">
        <f t="shared" si="87"/>
        <v>是</v>
      </c>
      <c r="P925" s="176" t="str">
        <f t="shared" si="91"/>
        <v>是</v>
      </c>
    </row>
    <row r="926" ht="18.95" customHeight="1" spans="1:16">
      <c r="A926" s="171" t="s">
        <v>135</v>
      </c>
      <c r="B926" s="172" t="s">
        <v>135</v>
      </c>
      <c r="C926" s="465" t="s">
        <v>1746</v>
      </c>
      <c r="D926" s="173" t="s">
        <v>1759</v>
      </c>
      <c r="E926" s="172" t="s">
        <v>147</v>
      </c>
      <c r="F926" s="49" t="s">
        <v>1760</v>
      </c>
      <c r="G926" s="36">
        <v>0</v>
      </c>
      <c r="H926" s="36">
        <f>IFERROR(VLOOKUP(D926,'数据-省本级预算数'!D:H,4,0),"0")</f>
        <v>0</v>
      </c>
      <c r="I926" s="36"/>
      <c r="J926" s="36">
        <f>VLOOKUP(F926,'数据-省本级决算数'!$A:$B,2,0)</f>
        <v>0</v>
      </c>
      <c r="K926" s="175"/>
      <c r="L926" s="175"/>
      <c r="M926" s="175">
        <f t="shared" si="90"/>
        <v>0</v>
      </c>
      <c r="N926" s="132" t="str">
        <f t="shared" si="86"/>
        <v/>
      </c>
      <c r="O926" s="176" t="str">
        <f t="shared" si="87"/>
        <v>否</v>
      </c>
      <c r="P926" s="176" t="str">
        <f t="shared" si="91"/>
        <v>是</v>
      </c>
    </row>
    <row r="927" ht="18.95" customHeight="1" spans="1:16">
      <c r="A927" s="171" t="s">
        <v>135</v>
      </c>
      <c r="B927" s="172"/>
      <c r="C927" s="465" t="s">
        <v>1746</v>
      </c>
      <c r="D927" s="173" t="s">
        <v>1761</v>
      </c>
      <c r="E927" s="172" t="s">
        <v>147</v>
      </c>
      <c r="F927" s="49" t="s">
        <v>1762</v>
      </c>
      <c r="G927" s="36">
        <v>33</v>
      </c>
      <c r="H927" s="36">
        <f>IFERROR(VLOOKUP(D927,'数据-省本级预算数'!D:H,4,0),"0")</f>
        <v>32</v>
      </c>
      <c r="I927" s="36"/>
      <c r="J927" s="36">
        <f>VLOOKUP(F927,'数据-省本级决算数'!$A:$B,2,0)</f>
        <v>33</v>
      </c>
      <c r="K927" s="175">
        <f t="shared" si="88"/>
        <v>1</v>
      </c>
      <c r="L927" s="175">
        <f t="shared" si="89"/>
        <v>1.03</v>
      </c>
      <c r="M927" s="175">
        <f t="shared" si="90"/>
        <v>0</v>
      </c>
      <c r="N927" s="132">
        <f t="shared" si="86"/>
        <v>0</v>
      </c>
      <c r="O927" s="176" t="str">
        <f t="shared" si="87"/>
        <v>是</v>
      </c>
      <c r="P927" s="176" t="str">
        <f t="shared" si="91"/>
        <v>是</v>
      </c>
    </row>
    <row r="928" ht="18.95" customHeight="1" spans="1:16">
      <c r="A928" s="171" t="s">
        <v>135</v>
      </c>
      <c r="B928" s="172" t="s">
        <v>135</v>
      </c>
      <c r="C928" s="465" t="s">
        <v>1746</v>
      </c>
      <c r="D928" s="173" t="s">
        <v>1763</v>
      </c>
      <c r="E928" s="172" t="s">
        <v>147</v>
      </c>
      <c r="F928" s="49" t="s">
        <v>1764</v>
      </c>
      <c r="G928" s="36">
        <v>30</v>
      </c>
      <c r="H928" s="36">
        <f>IFERROR(VLOOKUP(D928,'数据-省本级预算数'!D:H,4,0),"0")</f>
        <v>59015</v>
      </c>
      <c r="I928" s="36"/>
      <c r="J928" s="36">
        <f>VLOOKUP(F928,'数据-省本级决算数'!$A:$B,2,0)</f>
        <v>91</v>
      </c>
      <c r="K928" s="175">
        <f t="shared" si="88"/>
        <v>3.03</v>
      </c>
      <c r="L928" s="175">
        <f t="shared" si="89"/>
        <v>0</v>
      </c>
      <c r="M928" s="175">
        <f t="shared" si="90"/>
        <v>0</v>
      </c>
      <c r="N928" s="132">
        <f t="shared" si="86"/>
        <v>2.033</v>
      </c>
      <c r="O928" s="176" t="str">
        <f t="shared" si="87"/>
        <v>是</v>
      </c>
      <c r="P928" s="176" t="str">
        <f t="shared" si="91"/>
        <v>是</v>
      </c>
    </row>
    <row r="929" ht="18.95" customHeight="1" spans="1:16">
      <c r="A929" s="171" t="s">
        <v>135</v>
      </c>
      <c r="B929" s="465" t="s">
        <v>1566</v>
      </c>
      <c r="C929" s="172"/>
      <c r="D929" s="173" t="s">
        <v>1765</v>
      </c>
      <c r="E929" s="172"/>
      <c r="F929" s="49" t="s">
        <v>1766</v>
      </c>
      <c r="G929" s="174">
        <f ca="1">SUMIF($C928:$C2150,$D929,$G928:$G2149)</f>
        <v>2792</v>
      </c>
      <c r="H929" s="36">
        <f ca="1">SUMIF($C928:$C2149,$D929,$H928:$H2148)</f>
        <v>52431</v>
      </c>
      <c r="I929" s="36">
        <f>IFERROR(VLOOKUP(F929,'数据-省本级调整数'!$A:$B,2,0),0)</f>
        <v>3799</v>
      </c>
      <c r="J929" s="36">
        <f>VLOOKUP(F929,'数据-省本级决算数'!$A:$B,2,0)</f>
        <v>2775</v>
      </c>
      <c r="K929" s="175">
        <f ca="1" t="shared" si="88"/>
        <v>0.99</v>
      </c>
      <c r="L929" s="175">
        <f ca="1" t="shared" si="89"/>
        <v>0.05</v>
      </c>
      <c r="M929" s="175">
        <f t="shared" si="90"/>
        <v>0.73</v>
      </c>
      <c r="N929" s="129">
        <f ca="1" t="shared" si="86"/>
        <v>-0.006</v>
      </c>
      <c r="O929" s="176" t="str">
        <f ca="1" t="shared" si="87"/>
        <v>是</v>
      </c>
      <c r="P929" s="176" t="str">
        <f t="shared" si="91"/>
        <v>是</v>
      </c>
    </row>
    <row r="930" ht="18.95" customHeight="1" spans="1:16">
      <c r="A930" s="171" t="s">
        <v>135</v>
      </c>
      <c r="B930" s="172" t="s">
        <v>135</v>
      </c>
      <c r="C930" s="465" t="s">
        <v>1765</v>
      </c>
      <c r="D930" s="173" t="s">
        <v>1767</v>
      </c>
      <c r="E930" s="172" t="s">
        <v>147</v>
      </c>
      <c r="F930" s="49" t="s">
        <v>862</v>
      </c>
      <c r="G930" s="36">
        <v>180</v>
      </c>
      <c r="H930" s="36">
        <f>IFERROR(VLOOKUP(D930,'数据-省本级预算数'!D:H,4,0),"0")</f>
        <v>0</v>
      </c>
      <c r="I930" s="36"/>
      <c r="J930" s="36">
        <f>VLOOKUP(F930,'数据-省本级决算数'!$A:$B,2,0)</f>
        <v>0</v>
      </c>
      <c r="K930" s="175">
        <f t="shared" si="88"/>
        <v>0</v>
      </c>
      <c r="L930" s="175"/>
      <c r="M930" s="175">
        <f t="shared" si="90"/>
        <v>0</v>
      </c>
      <c r="N930" s="132">
        <f t="shared" si="86"/>
        <v>-1</v>
      </c>
      <c r="O930" s="176" t="str">
        <f t="shared" si="87"/>
        <v>是</v>
      </c>
      <c r="P930" s="176" t="str">
        <f t="shared" si="91"/>
        <v>是</v>
      </c>
    </row>
    <row r="931" ht="18.95" customHeight="1" spans="1:16">
      <c r="A931" s="171" t="s">
        <v>135</v>
      </c>
      <c r="B931" s="172" t="s">
        <v>135</v>
      </c>
      <c r="C931" s="465" t="s">
        <v>1765</v>
      </c>
      <c r="D931" s="173" t="s">
        <v>1768</v>
      </c>
      <c r="E931" s="172" t="s">
        <v>147</v>
      </c>
      <c r="F931" s="49" t="s">
        <v>1769</v>
      </c>
      <c r="G931" s="36">
        <v>1039</v>
      </c>
      <c r="H931" s="36">
        <f>IFERROR(VLOOKUP(D931,'数据-省本级预算数'!D:H,4,0),"0")</f>
        <v>40884</v>
      </c>
      <c r="I931" s="36"/>
      <c r="J931" s="36">
        <f>VLOOKUP(F931,'数据-省本级决算数'!$A:$B,2,0)</f>
        <v>774</v>
      </c>
      <c r="K931" s="175">
        <f t="shared" si="88"/>
        <v>0.74</v>
      </c>
      <c r="L931" s="175">
        <f t="shared" si="89"/>
        <v>0.02</v>
      </c>
      <c r="M931" s="175">
        <f t="shared" si="90"/>
        <v>0</v>
      </c>
      <c r="N931" s="132">
        <f t="shared" si="86"/>
        <v>-0.255</v>
      </c>
      <c r="O931" s="176" t="str">
        <f t="shared" si="87"/>
        <v>是</v>
      </c>
      <c r="P931" s="176" t="str">
        <f t="shared" si="91"/>
        <v>是</v>
      </c>
    </row>
    <row r="932" ht="18.95" customHeight="1" spans="1:16">
      <c r="A932" s="171" t="s">
        <v>135</v>
      </c>
      <c r="B932" s="172" t="s">
        <v>135</v>
      </c>
      <c r="C932" s="465" t="s">
        <v>1765</v>
      </c>
      <c r="D932" s="173" t="s">
        <v>1770</v>
      </c>
      <c r="E932" s="172" t="s">
        <v>147</v>
      </c>
      <c r="F932" s="49" t="s">
        <v>1771</v>
      </c>
      <c r="G932" s="36">
        <v>0</v>
      </c>
      <c r="H932" s="36">
        <f>IFERROR(VLOOKUP(D932,'数据-省本级预算数'!D:H,4,0),"0")</f>
        <v>8447</v>
      </c>
      <c r="I932" s="36"/>
      <c r="J932" s="36">
        <f>VLOOKUP(F932,'数据-省本级决算数'!$A:$B,2,0)</f>
        <v>0</v>
      </c>
      <c r="K932" s="175"/>
      <c r="L932" s="175">
        <f t="shared" si="89"/>
        <v>0</v>
      </c>
      <c r="M932" s="175">
        <f t="shared" si="90"/>
        <v>0</v>
      </c>
      <c r="N932" s="132" t="str">
        <f t="shared" si="86"/>
        <v/>
      </c>
      <c r="O932" s="176" t="str">
        <f t="shared" si="87"/>
        <v>是</v>
      </c>
      <c r="P932" s="176" t="str">
        <f t="shared" si="91"/>
        <v>是</v>
      </c>
    </row>
    <row r="933" ht="18.95" customHeight="1" spans="1:16">
      <c r="A933" s="171" t="s">
        <v>135</v>
      </c>
      <c r="B933" s="172" t="s">
        <v>135</v>
      </c>
      <c r="C933" s="465" t="s">
        <v>1765</v>
      </c>
      <c r="D933" s="173" t="s">
        <v>1772</v>
      </c>
      <c r="E933" s="172" t="s">
        <v>147</v>
      </c>
      <c r="F933" s="49" t="s">
        <v>1773</v>
      </c>
      <c r="G933" s="36">
        <v>0</v>
      </c>
      <c r="H933" s="36">
        <f>IFERROR(VLOOKUP(D933,'数据-省本级预算数'!D:H,4,0),"0")</f>
        <v>0</v>
      </c>
      <c r="I933" s="36"/>
      <c r="J933" s="36">
        <f>VLOOKUP(F933,'数据-省本级决算数'!$A:$B,2,0)</f>
        <v>0</v>
      </c>
      <c r="K933" s="175"/>
      <c r="L933" s="175"/>
      <c r="M933" s="175">
        <f t="shared" si="90"/>
        <v>0</v>
      </c>
      <c r="N933" s="132" t="str">
        <f t="shared" si="86"/>
        <v/>
      </c>
      <c r="O933" s="176" t="str">
        <f t="shared" si="87"/>
        <v>否</v>
      </c>
      <c r="P933" s="176" t="str">
        <f t="shared" si="91"/>
        <v>是</v>
      </c>
    </row>
    <row r="934" ht="18.95" customHeight="1" spans="1:16">
      <c r="A934" s="171" t="s">
        <v>135</v>
      </c>
      <c r="B934" s="172" t="s">
        <v>135</v>
      </c>
      <c r="C934" s="465" t="s">
        <v>1765</v>
      </c>
      <c r="D934" s="173" t="s">
        <v>1774</v>
      </c>
      <c r="E934" s="172" t="s">
        <v>147</v>
      </c>
      <c r="F934" s="49" t="s">
        <v>1775</v>
      </c>
      <c r="G934" s="36">
        <v>1573</v>
      </c>
      <c r="H934" s="36">
        <f>IFERROR(VLOOKUP(D934,'数据-省本级预算数'!D:H,4,0),"0")</f>
        <v>3100</v>
      </c>
      <c r="I934" s="36"/>
      <c r="J934" s="36">
        <f>VLOOKUP(F934,'数据-省本级决算数'!$A:$B,2,0)</f>
        <v>2051</v>
      </c>
      <c r="K934" s="175">
        <f t="shared" si="88"/>
        <v>1.3</v>
      </c>
      <c r="L934" s="175">
        <f t="shared" si="89"/>
        <v>0.66</v>
      </c>
      <c r="M934" s="175">
        <f t="shared" si="90"/>
        <v>0</v>
      </c>
      <c r="N934" s="132">
        <f t="shared" si="86"/>
        <v>0.304</v>
      </c>
      <c r="O934" s="176" t="str">
        <f t="shared" si="87"/>
        <v>是</v>
      </c>
      <c r="P934" s="176" t="str">
        <f t="shared" si="91"/>
        <v>是</v>
      </c>
    </row>
    <row r="935" ht="18.95" customHeight="1" spans="1:16">
      <c r="A935" s="171" t="s">
        <v>135</v>
      </c>
      <c r="B935" s="465" t="s">
        <v>1566</v>
      </c>
      <c r="C935" s="172"/>
      <c r="D935" s="464" t="s">
        <v>1776</v>
      </c>
      <c r="E935" s="172"/>
      <c r="F935" s="49" t="s">
        <v>1777</v>
      </c>
      <c r="G935" s="174">
        <f ca="1">SUMIF($C934:$C2156,$D935,$G934:$G2155)</f>
        <v>11229</v>
      </c>
      <c r="H935" s="36">
        <f ca="1">SUMIF($C934:$C2155,$D935,$H934:$H2154)</f>
        <v>143000</v>
      </c>
      <c r="I935" s="36">
        <f>IFERROR(VLOOKUP(F935,'数据-省本级调整数'!$A:$B,2,0),0)</f>
        <v>43</v>
      </c>
      <c r="J935" s="36">
        <f>VLOOKUP(F935,'数据-省本级决算数'!$A:$B,2,0)</f>
        <v>22</v>
      </c>
      <c r="K935" s="175">
        <f ca="1" t="shared" si="88"/>
        <v>0</v>
      </c>
      <c r="L935" s="175">
        <f ca="1" t="shared" si="89"/>
        <v>0</v>
      </c>
      <c r="M935" s="175">
        <f t="shared" si="90"/>
        <v>0.51</v>
      </c>
      <c r="N935" s="129">
        <f ca="1" t="shared" si="86"/>
        <v>-0.998</v>
      </c>
      <c r="O935" s="176" t="str">
        <f ca="1" t="shared" si="87"/>
        <v>是</v>
      </c>
      <c r="P935" s="176" t="str">
        <f t="shared" si="91"/>
        <v>是</v>
      </c>
    </row>
    <row r="936" ht="18.95" customHeight="1" spans="1:16">
      <c r="A936" s="171" t="s">
        <v>135</v>
      </c>
      <c r="B936" s="172" t="s">
        <v>135</v>
      </c>
      <c r="C936" s="465" t="s">
        <v>1776</v>
      </c>
      <c r="D936" s="173" t="s">
        <v>1778</v>
      </c>
      <c r="E936" s="172" t="s">
        <v>147</v>
      </c>
      <c r="F936" s="49" t="s">
        <v>1779</v>
      </c>
      <c r="G936" s="36">
        <v>229</v>
      </c>
      <c r="H936" s="36">
        <f>IFERROR(VLOOKUP(D936,'数据-省本级预算数'!D:H,4,0),"0")</f>
        <v>132000</v>
      </c>
      <c r="I936" s="36"/>
      <c r="J936" s="36">
        <f>VLOOKUP(F936,'数据-省本级决算数'!$A:$B,2,0)</f>
        <v>22</v>
      </c>
      <c r="K936" s="175">
        <f t="shared" si="88"/>
        <v>0.1</v>
      </c>
      <c r="L936" s="175">
        <f t="shared" si="89"/>
        <v>0</v>
      </c>
      <c r="M936" s="175">
        <f t="shared" si="90"/>
        <v>0</v>
      </c>
      <c r="N936" s="132">
        <f t="shared" si="86"/>
        <v>-0.904</v>
      </c>
      <c r="O936" s="176" t="str">
        <f t="shared" si="87"/>
        <v>是</v>
      </c>
      <c r="P936" s="176" t="str">
        <f t="shared" si="91"/>
        <v>是</v>
      </c>
    </row>
    <row r="937" ht="18.95" customHeight="1" spans="1:16">
      <c r="A937" s="171" t="s">
        <v>135</v>
      </c>
      <c r="B937" s="172" t="s">
        <v>135</v>
      </c>
      <c r="C937" s="465" t="s">
        <v>1776</v>
      </c>
      <c r="D937" s="173" t="s">
        <v>1780</v>
      </c>
      <c r="E937" s="172" t="s">
        <v>147</v>
      </c>
      <c r="F937" s="49" t="s">
        <v>1781</v>
      </c>
      <c r="G937" s="36">
        <v>0</v>
      </c>
      <c r="H937" s="36">
        <f>IFERROR(VLOOKUP(D937,'数据-省本级预算数'!D:H,4,0),"0")</f>
        <v>0</v>
      </c>
      <c r="I937" s="36"/>
      <c r="J937" s="36">
        <f>VLOOKUP(F937,'数据-省本级决算数'!$A:$B,2,0)</f>
        <v>0</v>
      </c>
      <c r="K937" s="175"/>
      <c r="L937" s="175"/>
      <c r="M937" s="175">
        <f t="shared" si="90"/>
        <v>0</v>
      </c>
      <c r="N937" s="132" t="str">
        <f t="shared" si="86"/>
        <v/>
      </c>
      <c r="O937" s="176" t="str">
        <f t="shared" si="87"/>
        <v>否</v>
      </c>
      <c r="P937" s="176" t="str">
        <f t="shared" si="91"/>
        <v>是</v>
      </c>
    </row>
    <row r="938" ht="18.95" customHeight="1" spans="1:16">
      <c r="A938" s="171" t="s">
        <v>135</v>
      </c>
      <c r="B938" s="172"/>
      <c r="C938" s="465" t="s">
        <v>1776</v>
      </c>
      <c r="D938" s="173" t="s">
        <v>1782</v>
      </c>
      <c r="E938" s="172" t="s">
        <v>147</v>
      </c>
      <c r="F938" s="49" t="s">
        <v>1783</v>
      </c>
      <c r="G938" s="36">
        <v>0</v>
      </c>
      <c r="H938" s="36">
        <f>IFERROR(VLOOKUP(D938,'数据-省本级预算数'!D:H,4,0),"0")</f>
        <v>0</v>
      </c>
      <c r="I938" s="36"/>
      <c r="J938" s="36">
        <f>VLOOKUP(F938,'数据-省本级决算数'!$A:$B,2,0)</f>
        <v>0</v>
      </c>
      <c r="K938" s="175"/>
      <c r="L938" s="175"/>
      <c r="M938" s="175">
        <f t="shared" si="90"/>
        <v>0</v>
      </c>
      <c r="N938" s="132" t="str">
        <f t="shared" si="86"/>
        <v/>
      </c>
      <c r="O938" s="176" t="str">
        <f t="shared" si="87"/>
        <v>否</v>
      </c>
      <c r="P938" s="176" t="str">
        <f t="shared" si="91"/>
        <v>是</v>
      </c>
    </row>
    <row r="939" ht="18.95" customHeight="1" spans="1:16">
      <c r="A939" s="171" t="s">
        <v>135</v>
      </c>
      <c r="B939" s="172" t="s">
        <v>135</v>
      </c>
      <c r="C939" s="465" t="s">
        <v>1776</v>
      </c>
      <c r="D939" s="173" t="s">
        <v>1784</v>
      </c>
      <c r="E939" s="172" t="s">
        <v>147</v>
      </c>
      <c r="F939" s="49" t="s">
        <v>1785</v>
      </c>
      <c r="G939" s="36">
        <v>0</v>
      </c>
      <c r="H939" s="36">
        <f>IFERROR(VLOOKUP(D939,'数据-省本级预算数'!D:H,4,0),"0")</f>
        <v>0</v>
      </c>
      <c r="I939" s="36"/>
      <c r="J939" s="36">
        <f>VLOOKUP(F939,'数据-省本级决算数'!$A:$B,2,0)</f>
        <v>0</v>
      </c>
      <c r="K939" s="175"/>
      <c r="L939" s="175"/>
      <c r="M939" s="175">
        <f t="shared" si="90"/>
        <v>0</v>
      </c>
      <c r="N939" s="132" t="str">
        <f t="shared" si="86"/>
        <v/>
      </c>
      <c r="O939" s="176" t="str">
        <f t="shared" si="87"/>
        <v>否</v>
      </c>
      <c r="P939" s="176" t="str">
        <f t="shared" si="91"/>
        <v>是</v>
      </c>
    </row>
    <row r="940" ht="18.95" customHeight="1" spans="1:16">
      <c r="A940" s="171" t="s">
        <v>135</v>
      </c>
      <c r="B940" s="172" t="s">
        <v>135</v>
      </c>
      <c r="C940" s="465" t="s">
        <v>1776</v>
      </c>
      <c r="D940" s="173" t="s">
        <v>1786</v>
      </c>
      <c r="E940" s="172" t="s">
        <v>147</v>
      </c>
      <c r="F940" s="49" t="s">
        <v>1787</v>
      </c>
      <c r="G940" s="36">
        <v>11000</v>
      </c>
      <c r="H940" s="36">
        <f>IFERROR(VLOOKUP(D940,'数据-省本级预算数'!D:H,4,0),"0")</f>
        <v>11000</v>
      </c>
      <c r="I940" s="36"/>
      <c r="J940" s="36">
        <f>VLOOKUP(F940,'数据-省本级决算数'!$A:$B,2,0)</f>
        <v>0</v>
      </c>
      <c r="K940" s="175">
        <f t="shared" si="88"/>
        <v>0</v>
      </c>
      <c r="L940" s="175">
        <f t="shared" si="89"/>
        <v>0</v>
      </c>
      <c r="M940" s="175">
        <f t="shared" si="90"/>
        <v>0</v>
      </c>
      <c r="N940" s="132">
        <f t="shared" si="86"/>
        <v>-1</v>
      </c>
      <c r="O940" s="176" t="str">
        <f t="shared" si="87"/>
        <v>是</v>
      </c>
      <c r="P940" s="176" t="str">
        <f t="shared" si="91"/>
        <v>是</v>
      </c>
    </row>
    <row r="941" ht="18.95" customHeight="1" spans="1:16">
      <c r="A941" s="171" t="s">
        <v>135</v>
      </c>
      <c r="B941" s="172" t="s">
        <v>135</v>
      </c>
      <c r="C941" s="465" t="s">
        <v>1776</v>
      </c>
      <c r="D941" s="173" t="s">
        <v>1788</v>
      </c>
      <c r="E941" s="172" t="s">
        <v>147</v>
      </c>
      <c r="F941" s="37" t="s">
        <v>1789</v>
      </c>
      <c r="G941" s="36">
        <v>0</v>
      </c>
      <c r="H941" s="36">
        <f>IFERROR(VLOOKUP(D941,'数据-省本级预算数'!D:H,4,0),"0")</f>
        <v>0</v>
      </c>
      <c r="I941" s="36"/>
      <c r="J941" s="36">
        <f>VLOOKUP(F941,'数据-省本级决算数'!$A:$B,2,0)</f>
        <v>0</v>
      </c>
      <c r="K941" s="175"/>
      <c r="L941" s="175"/>
      <c r="M941" s="175">
        <f t="shared" si="90"/>
        <v>0</v>
      </c>
      <c r="N941" s="132" t="str">
        <f t="shared" si="86"/>
        <v/>
      </c>
      <c r="O941" s="176" t="str">
        <f t="shared" si="87"/>
        <v>否</v>
      </c>
      <c r="P941" s="176" t="str">
        <f t="shared" si="91"/>
        <v>是</v>
      </c>
    </row>
    <row r="942" ht="18.95" customHeight="1" spans="1:16">
      <c r="A942" s="171" t="s">
        <v>135</v>
      </c>
      <c r="B942" s="465" t="s">
        <v>1566</v>
      </c>
      <c r="C942" s="172"/>
      <c r="D942" s="173" t="s">
        <v>1790</v>
      </c>
      <c r="E942" s="172"/>
      <c r="F942" s="49" t="s">
        <v>1791</v>
      </c>
      <c r="G942" s="174">
        <f ca="1">SUMIF($C941:$C2163,$D942,$G941:$G2162)</f>
        <v>0</v>
      </c>
      <c r="H942" s="36">
        <f ca="1">SUMIF($C941:$C2162,$D942,$H941:$H2161)</f>
        <v>3400</v>
      </c>
      <c r="I942" s="36">
        <f>IFERROR(VLOOKUP(F942,'数据-省本级调整数'!$A:$B,2,0),0)</f>
        <v>198</v>
      </c>
      <c r="J942" s="36">
        <f>VLOOKUP(F942,'数据-省本级决算数'!$A:$B,2,0)</f>
        <v>198</v>
      </c>
      <c r="K942" s="175"/>
      <c r="L942" s="175">
        <f ca="1" t="shared" si="89"/>
        <v>0.06</v>
      </c>
      <c r="M942" s="175">
        <f t="shared" si="90"/>
        <v>1</v>
      </c>
      <c r="N942" s="129" t="str">
        <f ca="1" t="shared" si="86"/>
        <v/>
      </c>
      <c r="O942" s="176" t="str">
        <f ca="1" t="shared" si="87"/>
        <v>是</v>
      </c>
      <c r="P942" s="176" t="str">
        <f t="shared" si="91"/>
        <v>是</v>
      </c>
    </row>
    <row r="943" ht="18.95" customHeight="1" spans="1:16">
      <c r="A943" s="171" t="s">
        <v>135</v>
      </c>
      <c r="B943" s="172" t="s">
        <v>135</v>
      </c>
      <c r="C943" s="465" t="s">
        <v>1790</v>
      </c>
      <c r="D943" s="173" t="s">
        <v>1792</v>
      </c>
      <c r="E943" s="172" t="s">
        <v>147</v>
      </c>
      <c r="F943" s="51" t="s">
        <v>1793</v>
      </c>
      <c r="G943" s="36">
        <v>0</v>
      </c>
      <c r="H943" s="36">
        <f>IFERROR(VLOOKUP(D943,'数据-省本级预算数'!D:H,4,0),"0")</f>
        <v>1300</v>
      </c>
      <c r="I943" s="36"/>
      <c r="J943" s="36">
        <f>VLOOKUP(F943,'数据-省本级决算数'!$A:$B,2,0)</f>
        <v>0</v>
      </c>
      <c r="K943" s="175"/>
      <c r="L943" s="175">
        <f t="shared" si="89"/>
        <v>0</v>
      </c>
      <c r="M943" s="175">
        <f t="shared" si="90"/>
        <v>0</v>
      </c>
      <c r="N943" s="132" t="str">
        <f t="shared" si="86"/>
        <v/>
      </c>
      <c r="O943" s="176" t="str">
        <f t="shared" si="87"/>
        <v>是</v>
      </c>
      <c r="P943" s="176" t="str">
        <f t="shared" si="91"/>
        <v>是</v>
      </c>
    </row>
    <row r="944" ht="18.95" customHeight="1" spans="1:16">
      <c r="A944" s="171" t="s">
        <v>135</v>
      </c>
      <c r="B944" s="172"/>
      <c r="C944" s="465" t="s">
        <v>1790</v>
      </c>
      <c r="D944" s="173" t="s">
        <v>1794</v>
      </c>
      <c r="E944" s="172" t="s">
        <v>147</v>
      </c>
      <c r="F944" s="49" t="s">
        <v>1795</v>
      </c>
      <c r="G944" s="36">
        <v>0</v>
      </c>
      <c r="H944" s="36">
        <f>IFERROR(VLOOKUP(D944,'数据-省本级预算数'!D:H,4,0),"0")</f>
        <v>2100</v>
      </c>
      <c r="I944" s="36"/>
      <c r="J944" s="36">
        <f>VLOOKUP(F944,'数据-省本级决算数'!$A:$B,2,0)</f>
        <v>0</v>
      </c>
      <c r="K944" s="175"/>
      <c r="L944" s="175">
        <f t="shared" si="89"/>
        <v>0</v>
      </c>
      <c r="M944" s="175">
        <f t="shared" si="90"/>
        <v>0</v>
      </c>
      <c r="N944" s="132" t="str">
        <f t="shared" si="86"/>
        <v/>
      </c>
      <c r="O944" s="176" t="str">
        <f t="shared" si="87"/>
        <v>是</v>
      </c>
      <c r="P944" s="176" t="str">
        <f t="shared" si="91"/>
        <v>是</v>
      </c>
    </row>
    <row r="945" ht="18.95" customHeight="1" spans="1:16">
      <c r="A945" s="171" t="s">
        <v>135</v>
      </c>
      <c r="B945" s="172" t="s">
        <v>135</v>
      </c>
      <c r="C945" s="465" t="s">
        <v>1790</v>
      </c>
      <c r="D945" s="173" t="s">
        <v>1796</v>
      </c>
      <c r="E945" s="172" t="s">
        <v>147</v>
      </c>
      <c r="F945" s="49" t="s">
        <v>1797</v>
      </c>
      <c r="G945" s="36">
        <v>0</v>
      </c>
      <c r="H945" s="36">
        <f>IFERROR(VLOOKUP(D945,'数据-省本级预算数'!D:H,4,0),"0")</f>
        <v>0</v>
      </c>
      <c r="I945" s="36"/>
      <c r="J945" s="36">
        <f>VLOOKUP(F945,'数据-省本级决算数'!$A:$B,2,0)</f>
        <v>198</v>
      </c>
      <c r="K945" s="175"/>
      <c r="L945" s="175"/>
      <c r="M945" s="175">
        <f t="shared" si="90"/>
        <v>0</v>
      </c>
      <c r="N945" s="132" t="str">
        <f t="shared" si="86"/>
        <v/>
      </c>
      <c r="O945" s="176" t="str">
        <f t="shared" si="87"/>
        <v>是</v>
      </c>
      <c r="P945" s="176" t="str">
        <f t="shared" si="91"/>
        <v>是</v>
      </c>
    </row>
    <row r="946" ht="18.95" customHeight="1" spans="1:16">
      <c r="A946" s="171" t="s">
        <v>135</v>
      </c>
      <c r="B946" s="465" t="s">
        <v>1566</v>
      </c>
      <c r="C946" s="172"/>
      <c r="D946" s="464" t="s">
        <v>1798</v>
      </c>
      <c r="E946" s="172"/>
      <c r="F946" s="37" t="s">
        <v>1799</v>
      </c>
      <c r="G946" s="174">
        <f ca="1">SUMIF($C945:$C2167,$D946,$G945:$G2166)</f>
        <v>0</v>
      </c>
      <c r="H946" s="36">
        <f ca="1">SUMIF($C945:$C2166,$D946,$H945:$H2165)</f>
        <v>0</v>
      </c>
      <c r="I946" s="36">
        <f>IFERROR(VLOOKUP(F946,'数据-省本级调整数'!$A:$B,2,0),0)</f>
        <v>0</v>
      </c>
      <c r="J946" s="36">
        <f>VLOOKUP(F946,'数据-省本级决算数'!$A:$B,2,0)</f>
        <v>0</v>
      </c>
      <c r="K946" s="175"/>
      <c r="L946" s="175"/>
      <c r="M946" s="175">
        <f t="shared" si="90"/>
        <v>0</v>
      </c>
      <c r="N946" s="129" t="str">
        <f ca="1" t="shared" si="86"/>
        <v/>
      </c>
      <c r="O946" s="176" t="str">
        <f ca="1" t="shared" si="87"/>
        <v>否</v>
      </c>
      <c r="P946" s="176" t="str">
        <f t="shared" si="91"/>
        <v>是</v>
      </c>
    </row>
    <row r="947" ht="18.95" customHeight="1" spans="1:16">
      <c r="A947" s="171" t="s">
        <v>135</v>
      </c>
      <c r="B947" s="172" t="s">
        <v>135</v>
      </c>
      <c r="C947" s="465" t="s">
        <v>1798</v>
      </c>
      <c r="D947" s="173" t="s">
        <v>1800</v>
      </c>
      <c r="E947" s="172" t="s">
        <v>147</v>
      </c>
      <c r="F947" s="37" t="s">
        <v>1801</v>
      </c>
      <c r="G947" s="36">
        <v>0</v>
      </c>
      <c r="H947" s="36">
        <f>IFERROR(VLOOKUP(D947,'数据-省本级预算数'!D:H,4,0),"0")</f>
        <v>0</v>
      </c>
      <c r="I947" s="36"/>
      <c r="J947" s="36">
        <f>VLOOKUP(F947,'数据-省本级决算数'!$A:$B,2,0)</f>
        <v>0</v>
      </c>
      <c r="K947" s="175"/>
      <c r="L947" s="175"/>
      <c r="M947" s="175">
        <f t="shared" si="90"/>
        <v>0</v>
      </c>
      <c r="N947" s="132" t="str">
        <f t="shared" si="86"/>
        <v/>
      </c>
      <c r="O947" s="176" t="str">
        <f t="shared" si="87"/>
        <v>否</v>
      </c>
      <c r="P947" s="176" t="str">
        <f t="shared" si="91"/>
        <v>是</v>
      </c>
    </row>
    <row r="948" ht="18.95" customHeight="1" spans="1:16">
      <c r="A948" s="171" t="s">
        <v>135</v>
      </c>
      <c r="B948" s="172" t="s">
        <v>135</v>
      </c>
      <c r="C948" s="465" t="s">
        <v>1798</v>
      </c>
      <c r="D948" s="173" t="s">
        <v>1802</v>
      </c>
      <c r="E948" s="172" t="s">
        <v>147</v>
      </c>
      <c r="F948" s="37" t="s">
        <v>1803</v>
      </c>
      <c r="G948" s="36">
        <v>0</v>
      </c>
      <c r="H948" s="36">
        <f>IFERROR(VLOOKUP(D948,'数据-省本级预算数'!D:H,4,0),"0")</f>
        <v>0</v>
      </c>
      <c r="I948" s="36"/>
      <c r="J948" s="36">
        <f>VLOOKUP(F948,'数据-省本级决算数'!$A:$B,2,0)</f>
        <v>0</v>
      </c>
      <c r="K948" s="175"/>
      <c r="L948" s="175"/>
      <c r="M948" s="175">
        <f t="shared" si="90"/>
        <v>0</v>
      </c>
      <c r="N948" s="132" t="str">
        <f t="shared" si="86"/>
        <v/>
      </c>
      <c r="O948" s="176" t="str">
        <f t="shared" si="87"/>
        <v>否</v>
      </c>
      <c r="P948" s="176" t="str">
        <f t="shared" si="91"/>
        <v>是</v>
      </c>
    </row>
    <row r="949" ht="18.95" customHeight="1" spans="1:16">
      <c r="A949" s="171"/>
      <c r="B949" s="180"/>
      <c r="C949" s="465" t="s">
        <v>1798</v>
      </c>
      <c r="D949" s="464" t="s">
        <v>1804</v>
      </c>
      <c r="E949" s="172" t="s">
        <v>147</v>
      </c>
      <c r="F949" s="37" t="s">
        <v>1805</v>
      </c>
      <c r="G949" s="36">
        <v>0</v>
      </c>
      <c r="H949" s="36">
        <f>IFERROR(VLOOKUP(D949,'数据-省本级预算数'!D:H,4,0),"0")</f>
        <v>0</v>
      </c>
      <c r="I949" s="36"/>
      <c r="J949" s="36">
        <f>VLOOKUP(F949,'数据-省本级决算数'!$A:$B,2,0)</f>
        <v>0</v>
      </c>
      <c r="K949" s="175"/>
      <c r="L949" s="175"/>
      <c r="M949" s="175">
        <f t="shared" si="90"/>
        <v>0</v>
      </c>
      <c r="N949" s="132" t="str">
        <f t="shared" si="86"/>
        <v/>
      </c>
      <c r="O949" s="176" t="str">
        <f t="shared" si="87"/>
        <v>否</v>
      </c>
      <c r="P949" s="176" t="str">
        <f t="shared" si="91"/>
        <v>是</v>
      </c>
    </row>
    <row r="950" ht="18.95" customHeight="1" spans="1:16">
      <c r="A950" s="171"/>
      <c r="B950" s="465" t="s">
        <v>1566</v>
      </c>
      <c r="C950" s="172"/>
      <c r="D950" s="37">
        <v>21399</v>
      </c>
      <c r="E950" s="172"/>
      <c r="F950" s="51" t="s">
        <v>1806</v>
      </c>
      <c r="G950" s="174">
        <f ca="1">SUMIF($C949:$C2171,$D950,$G949:$G2170)</f>
        <v>1568</v>
      </c>
      <c r="H950" s="36">
        <f ca="1">SUMIF($C949:$C2170,$D950,$H949:$H2169)</f>
        <v>46387</v>
      </c>
      <c r="I950" s="36">
        <f>IFERROR(VLOOKUP(F950,'数据-省本级调整数'!$A:$B,2,0),0)</f>
        <v>50073</v>
      </c>
      <c r="J950" s="36">
        <f>VLOOKUP(F950,'数据-省本级决算数'!$A:$B,2,0)</f>
        <v>2016</v>
      </c>
      <c r="K950" s="175">
        <f ca="1" t="shared" si="88"/>
        <v>1.29</v>
      </c>
      <c r="L950" s="175">
        <f ca="1" t="shared" si="89"/>
        <v>0.04</v>
      </c>
      <c r="M950" s="175">
        <f t="shared" si="90"/>
        <v>0.04</v>
      </c>
      <c r="N950" s="129">
        <f ca="1" t="shared" si="86"/>
        <v>0.286</v>
      </c>
      <c r="O950" s="176" t="str">
        <f ca="1" t="shared" si="87"/>
        <v>是</v>
      </c>
      <c r="P950" s="176" t="str">
        <f t="shared" si="91"/>
        <v>是</v>
      </c>
    </row>
    <row r="951" ht="18.95" customHeight="1" spans="1:16">
      <c r="A951" s="171"/>
      <c r="B951" s="172"/>
      <c r="C951" s="37">
        <v>21399</v>
      </c>
      <c r="D951" s="37">
        <v>2139901</v>
      </c>
      <c r="E951" s="172" t="s">
        <v>147</v>
      </c>
      <c r="F951" s="51" t="s">
        <v>1807</v>
      </c>
      <c r="G951" s="36">
        <v>0</v>
      </c>
      <c r="H951" s="36">
        <f>IFERROR(VLOOKUP(D951,'数据-省本级预算数'!D:H,4,0),"0")</f>
        <v>0</v>
      </c>
      <c r="I951" s="36"/>
      <c r="J951" s="36">
        <f>VLOOKUP(F951,'数据-省本级决算数'!$A:$B,2,0)</f>
        <v>0</v>
      </c>
      <c r="K951" s="175"/>
      <c r="L951" s="175"/>
      <c r="M951" s="175">
        <f t="shared" si="90"/>
        <v>0</v>
      </c>
      <c r="N951" s="132" t="str">
        <f t="shared" si="86"/>
        <v/>
      </c>
      <c r="O951" s="176" t="str">
        <f t="shared" si="87"/>
        <v>否</v>
      </c>
      <c r="P951" s="176" t="str">
        <f t="shared" si="91"/>
        <v>是</v>
      </c>
    </row>
    <row r="952" ht="18.95" customHeight="1" spans="1:16">
      <c r="A952" s="171"/>
      <c r="B952" s="172"/>
      <c r="C952" s="37">
        <v>21399</v>
      </c>
      <c r="D952" s="37">
        <v>2139999</v>
      </c>
      <c r="E952" s="172" t="s">
        <v>147</v>
      </c>
      <c r="F952" s="51" t="s">
        <v>1808</v>
      </c>
      <c r="G952" s="36">
        <v>1568</v>
      </c>
      <c r="H952" s="36">
        <f>IFERROR(VLOOKUP(D952,'数据-省本级预算数'!D:H,4,0),"0")</f>
        <v>46387</v>
      </c>
      <c r="I952" s="36"/>
      <c r="J952" s="36">
        <f>VLOOKUP(F952,'数据-省本级决算数'!$A:$B,2,0)</f>
        <v>2016</v>
      </c>
      <c r="K952" s="175">
        <f t="shared" si="88"/>
        <v>1.29</v>
      </c>
      <c r="L952" s="175">
        <f t="shared" si="89"/>
        <v>0.04</v>
      </c>
      <c r="M952" s="175">
        <f t="shared" si="90"/>
        <v>0</v>
      </c>
      <c r="N952" s="132">
        <f t="shared" ref="N952:N1015" si="92">IF(ISERROR(J952/G952-1),"",J952/G952-1)</f>
        <v>0.286</v>
      </c>
      <c r="O952" s="176" t="str">
        <f t="shared" si="87"/>
        <v>是</v>
      </c>
      <c r="P952" s="176" t="str">
        <f t="shared" si="91"/>
        <v>是</v>
      </c>
    </row>
    <row r="953" ht="18.95" customHeight="1" spans="1:16">
      <c r="A953" s="171" t="s">
        <v>134</v>
      </c>
      <c r="B953" s="172" t="s">
        <v>135</v>
      </c>
      <c r="C953" s="172"/>
      <c r="D953" s="173" t="s">
        <v>1809</v>
      </c>
      <c r="E953" s="172"/>
      <c r="F953" s="48" t="s">
        <v>1810</v>
      </c>
      <c r="G953" s="174">
        <f ca="1">SUMIF($B954:$B$1300,$D953,$G954:$G$1300)</f>
        <v>3518255</v>
      </c>
      <c r="H953" s="174">
        <f ca="1">SUMIF($B954:$B$1300,$D953,$H954:$H$1300)</f>
        <v>1065170</v>
      </c>
      <c r="I953" s="174">
        <f>SUMIF($B954:$B$1300,$D953,$I954:$I$1300)</f>
        <v>3091850</v>
      </c>
      <c r="J953" s="36">
        <f>VLOOKUP(F953,'数据-省本级决算数'!$A:$B,2,0)</f>
        <v>3080936</v>
      </c>
      <c r="K953" s="175">
        <f ca="1" t="shared" si="88"/>
        <v>0.88</v>
      </c>
      <c r="L953" s="175">
        <f ca="1" t="shared" si="89"/>
        <v>2.89</v>
      </c>
      <c r="M953" s="175">
        <f t="shared" si="90"/>
        <v>1</v>
      </c>
      <c r="N953" s="129">
        <f ca="1" t="shared" si="92"/>
        <v>-0.124</v>
      </c>
      <c r="O953" s="176" t="str">
        <f ca="1" t="shared" si="87"/>
        <v>是</v>
      </c>
      <c r="P953" s="176" t="str">
        <f t="shared" si="91"/>
        <v>是</v>
      </c>
    </row>
    <row r="954" ht="18.95" customHeight="1" spans="1:16">
      <c r="A954" s="171" t="s">
        <v>135</v>
      </c>
      <c r="B954" s="465" t="s">
        <v>1809</v>
      </c>
      <c r="C954" s="172"/>
      <c r="D954" s="464" t="s">
        <v>1811</v>
      </c>
      <c r="E954" s="172"/>
      <c r="F954" s="49" t="s">
        <v>1812</v>
      </c>
      <c r="G954" s="36">
        <f ca="1">SUMIF($C953:$C2175,$D954,$G953:$G2174)</f>
        <v>1872256</v>
      </c>
      <c r="H954" s="36">
        <f ca="1">SUMIF($C953:$C2174,$D954,$H953:$H2173)</f>
        <v>946971</v>
      </c>
      <c r="I954" s="36">
        <f>IFERROR(VLOOKUP(F954,'数据-省本级调整数'!$A:$B,2,0),0)</f>
        <v>1434429</v>
      </c>
      <c r="J954" s="36">
        <f>VLOOKUP(F954,'数据-省本级决算数'!$A:$B,2,0)</f>
        <v>1424205</v>
      </c>
      <c r="K954" s="175">
        <f ca="1" t="shared" si="88"/>
        <v>0.76</v>
      </c>
      <c r="L954" s="175">
        <f ca="1" t="shared" si="89"/>
        <v>1.5</v>
      </c>
      <c r="M954" s="175">
        <f t="shared" si="90"/>
        <v>0.99</v>
      </c>
      <c r="N954" s="132">
        <f ca="1" t="shared" si="92"/>
        <v>-0.239</v>
      </c>
      <c r="O954" s="176" t="str">
        <f ca="1" t="shared" si="87"/>
        <v>是</v>
      </c>
      <c r="P954" s="176" t="str">
        <f t="shared" si="91"/>
        <v>是</v>
      </c>
    </row>
    <row r="955" ht="18.95" customHeight="1" spans="1:16">
      <c r="A955" s="171" t="s">
        <v>135</v>
      </c>
      <c r="B955" s="172" t="s">
        <v>135</v>
      </c>
      <c r="C955" s="465" t="s">
        <v>1811</v>
      </c>
      <c r="D955" s="173" t="s">
        <v>1813</v>
      </c>
      <c r="E955" s="172" t="s">
        <v>147</v>
      </c>
      <c r="F955" s="49" t="s">
        <v>141</v>
      </c>
      <c r="G955" s="36">
        <v>2475</v>
      </c>
      <c r="H955" s="36">
        <f>IFERROR(VLOOKUP(D955,'数据-省本级预算数'!D:H,4,0),"0")</f>
        <v>2510</v>
      </c>
      <c r="I955" s="36"/>
      <c r="J955" s="36">
        <f>VLOOKUP(F955,'数据-省本级决算数'!$A:$B,2,0)</f>
        <v>4776</v>
      </c>
      <c r="K955" s="175">
        <f t="shared" si="88"/>
        <v>1.93</v>
      </c>
      <c r="L955" s="175">
        <f t="shared" si="89"/>
        <v>1.9</v>
      </c>
      <c r="M955" s="175">
        <f t="shared" si="90"/>
        <v>0</v>
      </c>
      <c r="N955" s="132">
        <f t="shared" si="92"/>
        <v>0.93</v>
      </c>
      <c r="O955" s="176" t="str">
        <f t="shared" si="87"/>
        <v>是</v>
      </c>
      <c r="P955" s="176" t="str">
        <f t="shared" si="91"/>
        <v>否</v>
      </c>
    </row>
    <row r="956" ht="18.95" customHeight="1" spans="1:16">
      <c r="A956" s="171" t="s">
        <v>135</v>
      </c>
      <c r="B956" s="172"/>
      <c r="C956" s="465" t="s">
        <v>1811</v>
      </c>
      <c r="D956" s="173" t="s">
        <v>1814</v>
      </c>
      <c r="E956" s="172" t="s">
        <v>147</v>
      </c>
      <c r="F956" s="49" t="s">
        <v>143</v>
      </c>
      <c r="G956" s="36">
        <v>100</v>
      </c>
      <c r="H956" s="36">
        <f>IFERROR(VLOOKUP(D956,'数据-省本级预算数'!D:H,4,0),"0")</f>
        <v>0</v>
      </c>
      <c r="I956" s="36"/>
      <c r="J956" s="36">
        <f>VLOOKUP(F956,'数据-省本级决算数'!$A:$B,2,0)</f>
        <v>590</v>
      </c>
      <c r="K956" s="175">
        <f t="shared" si="88"/>
        <v>5.9</v>
      </c>
      <c r="L956" s="175"/>
      <c r="M956" s="175">
        <f t="shared" si="90"/>
        <v>0</v>
      </c>
      <c r="N956" s="132">
        <f t="shared" si="92"/>
        <v>4.9</v>
      </c>
      <c r="O956" s="176" t="str">
        <f t="shared" si="87"/>
        <v>是</v>
      </c>
      <c r="P956" s="176" t="str">
        <f t="shared" si="91"/>
        <v>否</v>
      </c>
    </row>
    <row r="957" ht="18.95" customHeight="1" spans="1:16">
      <c r="A957" s="171" t="s">
        <v>135</v>
      </c>
      <c r="B957" s="172" t="s">
        <v>135</v>
      </c>
      <c r="C957" s="465" t="s">
        <v>1811</v>
      </c>
      <c r="D957" s="173" t="s">
        <v>1815</v>
      </c>
      <c r="E957" s="172" t="s">
        <v>147</v>
      </c>
      <c r="F957" s="49" t="s">
        <v>145</v>
      </c>
      <c r="G957" s="36">
        <v>119</v>
      </c>
      <c r="H957" s="36">
        <f>IFERROR(VLOOKUP(D957,'数据-省本级预算数'!D:H,4,0),"0")</f>
        <v>62</v>
      </c>
      <c r="I957" s="36"/>
      <c r="J957" s="36">
        <f>VLOOKUP(F957,'数据-省本级决算数'!$A:$B,2,0)</f>
        <v>713</v>
      </c>
      <c r="K957" s="175">
        <f t="shared" si="88"/>
        <v>5.99</v>
      </c>
      <c r="L957" s="175">
        <f t="shared" si="89"/>
        <v>11.5</v>
      </c>
      <c r="M957" s="175">
        <f t="shared" si="90"/>
        <v>0</v>
      </c>
      <c r="N957" s="132">
        <f t="shared" si="92"/>
        <v>4.992</v>
      </c>
      <c r="O957" s="176" t="str">
        <f t="shared" si="87"/>
        <v>是</v>
      </c>
      <c r="P957" s="176" t="str">
        <f t="shared" si="91"/>
        <v>否</v>
      </c>
    </row>
    <row r="958" ht="18.95" customHeight="1" spans="1:16">
      <c r="A958" s="171" t="s">
        <v>135</v>
      </c>
      <c r="B958" s="172" t="s">
        <v>135</v>
      </c>
      <c r="C958" s="465" t="s">
        <v>1811</v>
      </c>
      <c r="D958" s="173" t="s">
        <v>1816</v>
      </c>
      <c r="E958" s="172" t="s">
        <v>147</v>
      </c>
      <c r="F958" s="49" t="s">
        <v>1817</v>
      </c>
      <c r="G958" s="36">
        <v>300000</v>
      </c>
      <c r="H958" s="36">
        <f>IFERROR(VLOOKUP(D958,'数据-省本级预算数'!D:H,4,0),"0")</f>
        <v>95000</v>
      </c>
      <c r="I958" s="36"/>
      <c r="J958" s="36">
        <f>VLOOKUP(F958,'数据-省本级决算数'!$A:$B,2,0)</f>
        <v>400000</v>
      </c>
      <c r="K958" s="175">
        <f t="shared" si="88"/>
        <v>1.33</v>
      </c>
      <c r="L958" s="175">
        <f t="shared" si="89"/>
        <v>4.21</v>
      </c>
      <c r="M958" s="175">
        <f t="shared" si="90"/>
        <v>0</v>
      </c>
      <c r="N958" s="132">
        <f t="shared" si="92"/>
        <v>0.333</v>
      </c>
      <c r="O958" s="176" t="str">
        <f t="shared" si="87"/>
        <v>是</v>
      </c>
      <c r="P958" s="176" t="str">
        <f t="shared" si="91"/>
        <v>否</v>
      </c>
    </row>
    <row r="959" ht="18.95" customHeight="1" spans="1:16">
      <c r="A959" s="171"/>
      <c r="B959" s="172"/>
      <c r="C959" s="465" t="s">
        <v>1811</v>
      </c>
      <c r="D959" s="173" t="s">
        <v>1818</v>
      </c>
      <c r="E959" s="172" t="s">
        <v>147</v>
      </c>
      <c r="F959" s="49" t="s">
        <v>1819</v>
      </c>
      <c r="G959" s="36">
        <v>18007</v>
      </c>
      <c r="H959" s="36">
        <f>IFERROR(VLOOKUP(D959,'数据-省本级预算数'!D:H,4,0),"0")</f>
        <v>0</v>
      </c>
      <c r="I959" s="36"/>
      <c r="J959" s="36">
        <f>VLOOKUP(F959,'数据-省本级决算数'!$A:$B,2,0)</f>
        <v>28158</v>
      </c>
      <c r="K959" s="175">
        <f t="shared" si="88"/>
        <v>1.56</v>
      </c>
      <c r="L959" s="175"/>
      <c r="M959" s="175">
        <f t="shared" si="90"/>
        <v>0</v>
      </c>
      <c r="N959" s="132">
        <f t="shared" si="92"/>
        <v>0.564</v>
      </c>
      <c r="O959" s="176" t="str">
        <f t="shared" si="87"/>
        <v>是</v>
      </c>
      <c r="P959" s="176" t="str">
        <f t="shared" si="91"/>
        <v>否</v>
      </c>
    </row>
    <row r="960" ht="18.95" customHeight="1" spans="1:16">
      <c r="A960" s="171"/>
      <c r="B960" s="172"/>
      <c r="C960" s="465" t="s">
        <v>1811</v>
      </c>
      <c r="D960" s="173" t="s">
        <v>1820</v>
      </c>
      <c r="E960" s="172" t="s">
        <v>147</v>
      </c>
      <c r="F960" s="49" t="s">
        <v>1821</v>
      </c>
      <c r="G960" s="36">
        <v>276159</v>
      </c>
      <c r="H960" s="36">
        <f>IFERROR(VLOOKUP(D960,'数据-省本级预算数'!D:H,4,0),"0")</f>
        <v>364540</v>
      </c>
      <c r="I960" s="36"/>
      <c r="J960" s="36">
        <f>VLOOKUP(F960,'数据-省本级决算数'!$A:$B,2,0)</f>
        <v>388891</v>
      </c>
      <c r="K960" s="175">
        <f t="shared" si="88"/>
        <v>1.41</v>
      </c>
      <c r="L960" s="175">
        <f t="shared" si="89"/>
        <v>1.07</v>
      </c>
      <c r="M960" s="175">
        <f t="shared" si="90"/>
        <v>0</v>
      </c>
      <c r="N960" s="132">
        <f t="shared" si="92"/>
        <v>0.408</v>
      </c>
      <c r="O960" s="176" t="str">
        <f t="shared" si="87"/>
        <v>是</v>
      </c>
      <c r="P960" s="176" t="str">
        <f t="shared" si="91"/>
        <v>否</v>
      </c>
    </row>
    <row r="961" ht="18.95" customHeight="1" spans="1:16">
      <c r="A961" s="171" t="s">
        <v>135</v>
      </c>
      <c r="B961" s="172" t="s">
        <v>135</v>
      </c>
      <c r="C961" s="465" t="s">
        <v>1811</v>
      </c>
      <c r="D961" s="173" t="s">
        <v>1822</v>
      </c>
      <c r="E961" s="172" t="s">
        <v>147</v>
      </c>
      <c r="F961" s="49" t="s">
        <v>1823</v>
      </c>
      <c r="G961" s="36">
        <v>0</v>
      </c>
      <c r="H961" s="36">
        <f>IFERROR(VLOOKUP(D961,'数据-省本级预算数'!D:H,4,0),"0")</f>
        <v>0</v>
      </c>
      <c r="I961" s="36"/>
      <c r="J961" s="36">
        <f>VLOOKUP(F961,'数据-省本级决算数'!$A:$B,2,0)</f>
        <v>0</v>
      </c>
      <c r="K961" s="175"/>
      <c r="L961" s="175"/>
      <c r="M961" s="175">
        <f t="shared" si="90"/>
        <v>0</v>
      </c>
      <c r="N961" s="132" t="str">
        <f t="shared" si="92"/>
        <v/>
      </c>
      <c r="O961" s="176" t="str">
        <f t="shared" si="87"/>
        <v>否</v>
      </c>
      <c r="P961" s="176" t="str">
        <f t="shared" si="91"/>
        <v>否</v>
      </c>
    </row>
    <row r="962" ht="18.95" customHeight="1" spans="1:16">
      <c r="A962" s="171" t="s">
        <v>135</v>
      </c>
      <c r="B962" s="172" t="s">
        <v>135</v>
      </c>
      <c r="C962" s="465" t="s">
        <v>1811</v>
      </c>
      <c r="D962" s="173" t="s">
        <v>1824</v>
      </c>
      <c r="E962" s="172" t="s">
        <v>147</v>
      </c>
      <c r="F962" s="49" t="s">
        <v>1825</v>
      </c>
      <c r="G962" s="36">
        <v>37984</v>
      </c>
      <c r="H962" s="36">
        <f>IFERROR(VLOOKUP(D962,'数据-省本级预算数'!D:H,4,0),"0")</f>
        <v>42442</v>
      </c>
      <c r="I962" s="36"/>
      <c r="J962" s="36">
        <f>VLOOKUP(F962,'数据-省本级决算数'!$A:$B,2,0)</f>
        <v>40113</v>
      </c>
      <c r="K962" s="175">
        <f t="shared" si="88"/>
        <v>1.06</v>
      </c>
      <c r="L962" s="175">
        <f t="shared" si="89"/>
        <v>0.95</v>
      </c>
      <c r="M962" s="175">
        <f t="shared" si="90"/>
        <v>0</v>
      </c>
      <c r="N962" s="132">
        <f t="shared" si="92"/>
        <v>0.056</v>
      </c>
      <c r="O962" s="176" t="str">
        <f t="shared" si="87"/>
        <v>是</v>
      </c>
      <c r="P962" s="176" t="str">
        <f t="shared" si="91"/>
        <v>否</v>
      </c>
    </row>
    <row r="963" ht="18.95" customHeight="1" spans="1:16">
      <c r="A963" s="171" t="s">
        <v>135</v>
      </c>
      <c r="B963" s="172" t="s">
        <v>135</v>
      </c>
      <c r="C963" s="465" t="s">
        <v>1811</v>
      </c>
      <c r="D963" s="173" t="s">
        <v>1826</v>
      </c>
      <c r="E963" s="172" t="s">
        <v>147</v>
      </c>
      <c r="F963" s="49" t="s">
        <v>1827</v>
      </c>
      <c r="G963" s="36">
        <v>335</v>
      </c>
      <c r="H963" s="36">
        <f>IFERROR(VLOOKUP(D963,'数据-省本级预算数'!D:H,4,0),"0")</f>
        <v>815</v>
      </c>
      <c r="I963" s="36"/>
      <c r="J963" s="36">
        <f>VLOOKUP(F963,'数据-省本级决算数'!$A:$B,2,0)</f>
        <v>813</v>
      </c>
      <c r="K963" s="175">
        <f t="shared" si="88"/>
        <v>2.43</v>
      </c>
      <c r="L963" s="175">
        <f t="shared" si="89"/>
        <v>1</v>
      </c>
      <c r="M963" s="175">
        <f t="shared" si="90"/>
        <v>0</v>
      </c>
      <c r="N963" s="132">
        <f t="shared" si="92"/>
        <v>1.427</v>
      </c>
      <c r="O963" s="176" t="str">
        <f t="shared" si="87"/>
        <v>是</v>
      </c>
      <c r="P963" s="176" t="str">
        <f t="shared" si="91"/>
        <v>否</v>
      </c>
    </row>
    <row r="964" ht="18.95" customHeight="1" spans="1:16">
      <c r="A964" s="171" t="s">
        <v>135</v>
      </c>
      <c r="B964" s="172" t="s">
        <v>135</v>
      </c>
      <c r="C964" s="465" t="s">
        <v>1811</v>
      </c>
      <c r="D964" s="173" t="s">
        <v>1828</v>
      </c>
      <c r="E964" s="172" t="s">
        <v>147</v>
      </c>
      <c r="F964" s="49" t="s">
        <v>1829</v>
      </c>
      <c r="G964" s="36">
        <v>2974</v>
      </c>
      <c r="H964" s="36">
        <f>IFERROR(VLOOKUP(D964,'数据-省本级预算数'!D:H,4,0),"0")</f>
        <v>7367</v>
      </c>
      <c r="I964" s="36"/>
      <c r="J964" s="36">
        <f>VLOOKUP(F964,'数据-省本级决算数'!$A:$B,2,0)</f>
        <v>4506</v>
      </c>
      <c r="K964" s="175">
        <f t="shared" si="88"/>
        <v>1.52</v>
      </c>
      <c r="L964" s="175">
        <f t="shared" si="89"/>
        <v>0.61</v>
      </c>
      <c r="M964" s="175">
        <f t="shared" si="90"/>
        <v>0</v>
      </c>
      <c r="N964" s="132">
        <f t="shared" si="92"/>
        <v>0.515</v>
      </c>
      <c r="O964" s="176" t="str">
        <f t="shared" ref="O964:O1027" si="93">IF(F964&lt;&gt;"",IF(SUM(G964:J964)&lt;&gt;0,"是","否"),"空")</f>
        <v>是</v>
      </c>
      <c r="P964" s="176" t="str">
        <f t="shared" si="91"/>
        <v>否</v>
      </c>
    </row>
    <row r="965" ht="18.95" customHeight="1" spans="1:16">
      <c r="A965" s="171" t="s">
        <v>135</v>
      </c>
      <c r="B965" s="172" t="s">
        <v>135</v>
      </c>
      <c r="C965" s="465" t="s">
        <v>1811</v>
      </c>
      <c r="D965" s="173" t="s">
        <v>1830</v>
      </c>
      <c r="E965" s="172" t="s">
        <v>147</v>
      </c>
      <c r="F965" s="49" t="s">
        <v>1831</v>
      </c>
      <c r="G965" s="36">
        <v>13243</v>
      </c>
      <c r="H965" s="36">
        <f>IFERROR(VLOOKUP(D965,'数据-省本级预算数'!D:H,4,0),"0")</f>
        <v>22445</v>
      </c>
      <c r="I965" s="36"/>
      <c r="J965" s="36">
        <f>VLOOKUP(F965,'数据-省本级决算数'!$A:$B,2,0)</f>
        <v>22445</v>
      </c>
      <c r="K965" s="175">
        <f t="shared" ref="K965:K1025" si="94">J965/G965</f>
        <v>1.69</v>
      </c>
      <c r="L965" s="175">
        <f t="shared" ref="L965:L1026" si="95">J965/H965</f>
        <v>1</v>
      </c>
      <c r="M965" s="175">
        <f t="shared" ref="M965:M1028" si="96">IFERROR(J965/I965,0)</f>
        <v>0</v>
      </c>
      <c r="N965" s="132">
        <f t="shared" si="92"/>
        <v>0.695</v>
      </c>
      <c r="O965" s="176" t="str">
        <f t="shared" si="93"/>
        <v>是</v>
      </c>
      <c r="P965" s="176" t="str">
        <f t="shared" ref="P965:P1028" si="97">IF(C965&lt;&gt;"",IF(OR(LEFT(D965,3)="205",LEFT(D965,3)="206",LEFT(D965,3)="207",LEFT(D965,3)="208",LEFT(D965,3)="210",LEFT(D965,3)="213"),"是","否"),"是")</f>
        <v>否</v>
      </c>
    </row>
    <row r="966" ht="18.95" customHeight="1" spans="1:16">
      <c r="A966" s="171" t="s">
        <v>135</v>
      </c>
      <c r="B966" s="172" t="s">
        <v>135</v>
      </c>
      <c r="C966" s="465" t="s">
        <v>1811</v>
      </c>
      <c r="D966" s="173" t="s">
        <v>1832</v>
      </c>
      <c r="E966" s="172" t="s">
        <v>147</v>
      </c>
      <c r="F966" s="49" t="s">
        <v>1833</v>
      </c>
      <c r="G966" s="36">
        <v>52606</v>
      </c>
      <c r="H966" s="36">
        <f>IFERROR(VLOOKUP(D966,'数据-省本级预算数'!D:H,4,0),"0")</f>
        <v>63244</v>
      </c>
      <c r="I966" s="36"/>
      <c r="J966" s="36">
        <f>VLOOKUP(F966,'数据-省本级决算数'!$A:$B,2,0)</f>
        <v>55373</v>
      </c>
      <c r="K966" s="175">
        <f t="shared" si="94"/>
        <v>1.05</v>
      </c>
      <c r="L966" s="175">
        <f t="shared" si="95"/>
        <v>0.88</v>
      </c>
      <c r="M966" s="175">
        <f t="shared" si="96"/>
        <v>0</v>
      </c>
      <c r="N966" s="132">
        <f t="shared" si="92"/>
        <v>0.053</v>
      </c>
      <c r="O966" s="176" t="str">
        <f t="shared" si="93"/>
        <v>是</v>
      </c>
      <c r="P966" s="176" t="str">
        <f t="shared" si="97"/>
        <v>否</v>
      </c>
    </row>
    <row r="967" ht="18.95" customHeight="1" spans="1:16">
      <c r="A967" s="171" t="s">
        <v>135</v>
      </c>
      <c r="B967" s="172" t="s">
        <v>135</v>
      </c>
      <c r="C967" s="465" t="s">
        <v>1811</v>
      </c>
      <c r="D967" s="173" t="s">
        <v>1834</v>
      </c>
      <c r="E967" s="172" t="s">
        <v>147</v>
      </c>
      <c r="F967" s="49" t="s">
        <v>1835</v>
      </c>
      <c r="G967" s="36">
        <v>0</v>
      </c>
      <c r="H967" s="36">
        <f>IFERROR(VLOOKUP(D967,'数据-省本级预算数'!D:H,4,0),"0")</f>
        <v>2000</v>
      </c>
      <c r="I967" s="36"/>
      <c r="J967" s="36">
        <f>VLOOKUP(F967,'数据-省本级决算数'!$A:$B,2,0)</f>
        <v>0</v>
      </c>
      <c r="K967" s="175"/>
      <c r="L967" s="175">
        <f t="shared" si="95"/>
        <v>0</v>
      </c>
      <c r="M967" s="175">
        <f t="shared" si="96"/>
        <v>0</v>
      </c>
      <c r="N967" s="132" t="str">
        <f t="shared" si="92"/>
        <v/>
      </c>
      <c r="O967" s="176" t="str">
        <f t="shared" si="93"/>
        <v>是</v>
      </c>
      <c r="P967" s="176" t="str">
        <f t="shared" si="97"/>
        <v>否</v>
      </c>
    </row>
    <row r="968" ht="18.95" customHeight="1" spans="1:16">
      <c r="A968" s="171" t="s">
        <v>135</v>
      </c>
      <c r="B968" s="172" t="s">
        <v>135</v>
      </c>
      <c r="C968" s="465" t="s">
        <v>1811</v>
      </c>
      <c r="D968" s="173" t="s">
        <v>1836</v>
      </c>
      <c r="E968" s="172" t="s">
        <v>147</v>
      </c>
      <c r="F968" s="49" t="s">
        <v>1837</v>
      </c>
      <c r="G968" s="36">
        <v>0</v>
      </c>
      <c r="H968" s="36">
        <f>IFERROR(VLOOKUP(D968,'数据-省本级预算数'!D:H,4,0),"0")</f>
        <v>0</v>
      </c>
      <c r="I968" s="36"/>
      <c r="J968" s="36">
        <f>VLOOKUP(F968,'数据-省本级决算数'!$A:$B,2,0)</f>
        <v>0</v>
      </c>
      <c r="K968" s="175"/>
      <c r="L968" s="175"/>
      <c r="M968" s="175">
        <f t="shared" si="96"/>
        <v>0</v>
      </c>
      <c r="N968" s="132" t="str">
        <f t="shared" si="92"/>
        <v/>
      </c>
      <c r="O968" s="176" t="str">
        <f t="shared" si="93"/>
        <v>否</v>
      </c>
      <c r="P968" s="176" t="str">
        <f t="shared" si="97"/>
        <v>否</v>
      </c>
    </row>
    <row r="969" ht="18.95" customHeight="1" spans="1:16">
      <c r="A969" s="171" t="s">
        <v>135</v>
      </c>
      <c r="B969" s="172" t="s">
        <v>135</v>
      </c>
      <c r="C969" s="465" t="s">
        <v>1811</v>
      </c>
      <c r="D969" s="173" t="s">
        <v>1838</v>
      </c>
      <c r="E969" s="172" t="s">
        <v>147</v>
      </c>
      <c r="F969" s="49" t="s">
        <v>1839</v>
      </c>
      <c r="G969" s="36">
        <v>0</v>
      </c>
      <c r="H969" s="36">
        <f>IFERROR(VLOOKUP(D969,'数据-省本级预算数'!D:H,4,0),"0")</f>
        <v>4150</v>
      </c>
      <c r="I969" s="36"/>
      <c r="J969" s="36">
        <f>VLOOKUP(F969,'数据-省本级决算数'!$A:$B,2,0)</f>
        <v>3000</v>
      </c>
      <c r="K969" s="175"/>
      <c r="L969" s="175">
        <f t="shared" si="95"/>
        <v>0.72</v>
      </c>
      <c r="M969" s="175">
        <f t="shared" si="96"/>
        <v>0</v>
      </c>
      <c r="N969" s="132" t="str">
        <f t="shared" si="92"/>
        <v/>
      </c>
      <c r="O969" s="176" t="str">
        <f t="shared" si="93"/>
        <v>是</v>
      </c>
      <c r="P969" s="176" t="str">
        <f t="shared" si="97"/>
        <v>否</v>
      </c>
    </row>
    <row r="970" ht="18.95" customHeight="1" spans="1:16">
      <c r="A970" s="171" t="s">
        <v>135</v>
      </c>
      <c r="B970" s="172" t="s">
        <v>135</v>
      </c>
      <c r="C970" s="465" t="s">
        <v>1811</v>
      </c>
      <c r="D970" s="173" t="s">
        <v>1840</v>
      </c>
      <c r="E970" s="172" t="s">
        <v>147</v>
      </c>
      <c r="F970" s="49" t="s">
        <v>1841</v>
      </c>
      <c r="G970" s="36">
        <v>365</v>
      </c>
      <c r="H970" s="36">
        <f>IFERROR(VLOOKUP(D970,'数据-省本级预算数'!D:H,4,0),"0")</f>
        <v>2474</v>
      </c>
      <c r="I970" s="36"/>
      <c r="J970" s="36">
        <f>VLOOKUP(F970,'数据-省本级决算数'!$A:$B,2,0)</f>
        <v>1058</v>
      </c>
      <c r="K970" s="175">
        <f t="shared" si="94"/>
        <v>2.9</v>
      </c>
      <c r="L970" s="175">
        <f t="shared" si="95"/>
        <v>0.43</v>
      </c>
      <c r="M970" s="175">
        <f t="shared" si="96"/>
        <v>0</v>
      </c>
      <c r="N970" s="132">
        <f t="shared" si="92"/>
        <v>1.899</v>
      </c>
      <c r="O970" s="176" t="str">
        <f t="shared" si="93"/>
        <v>是</v>
      </c>
      <c r="P970" s="176" t="str">
        <f t="shared" si="97"/>
        <v>否</v>
      </c>
    </row>
    <row r="971" ht="18.95" customHeight="1" spans="1:16">
      <c r="A971" s="171" t="s">
        <v>135</v>
      </c>
      <c r="B971" s="172" t="s">
        <v>135</v>
      </c>
      <c r="C971" s="465" t="s">
        <v>1811</v>
      </c>
      <c r="D971" s="173" t="s">
        <v>1842</v>
      </c>
      <c r="E971" s="172" t="s">
        <v>147</v>
      </c>
      <c r="F971" s="49" t="s">
        <v>1843</v>
      </c>
      <c r="G971" s="36">
        <v>0</v>
      </c>
      <c r="H971" s="36">
        <f>IFERROR(VLOOKUP(D971,'数据-省本级预算数'!D:H,4,0),"0")</f>
        <v>0</v>
      </c>
      <c r="I971" s="36"/>
      <c r="J971" s="36">
        <f>VLOOKUP(F971,'数据-省本级决算数'!$A:$B,2,0)</f>
        <v>0</v>
      </c>
      <c r="K971" s="175"/>
      <c r="L971" s="175"/>
      <c r="M971" s="175">
        <f t="shared" si="96"/>
        <v>0</v>
      </c>
      <c r="N971" s="132" t="str">
        <f t="shared" si="92"/>
        <v/>
      </c>
      <c r="O971" s="176" t="str">
        <f t="shared" si="93"/>
        <v>否</v>
      </c>
      <c r="P971" s="176" t="str">
        <f t="shared" si="97"/>
        <v>否</v>
      </c>
    </row>
    <row r="972" ht="18.95" customHeight="1" spans="1:16">
      <c r="A972" s="171" t="s">
        <v>135</v>
      </c>
      <c r="B972" s="172" t="s">
        <v>135</v>
      </c>
      <c r="C972" s="465" t="s">
        <v>1811</v>
      </c>
      <c r="D972" s="173" t="s">
        <v>1844</v>
      </c>
      <c r="E972" s="172" t="s">
        <v>147</v>
      </c>
      <c r="F972" s="49" t="s">
        <v>1845</v>
      </c>
      <c r="G972" s="36">
        <v>0</v>
      </c>
      <c r="H972" s="36">
        <f>IFERROR(VLOOKUP(D972,'数据-省本级预算数'!D:H,4,0),"0")</f>
        <v>0</v>
      </c>
      <c r="I972" s="36"/>
      <c r="J972" s="36">
        <f>VLOOKUP(F972,'数据-省本级决算数'!$A:$B,2,0)</f>
        <v>0</v>
      </c>
      <c r="K972" s="175"/>
      <c r="L972" s="175"/>
      <c r="M972" s="175">
        <f t="shared" si="96"/>
        <v>0</v>
      </c>
      <c r="N972" s="132" t="str">
        <f t="shared" si="92"/>
        <v/>
      </c>
      <c r="O972" s="176" t="str">
        <f t="shared" si="93"/>
        <v>否</v>
      </c>
      <c r="P972" s="176" t="str">
        <f t="shared" si="97"/>
        <v>否</v>
      </c>
    </row>
    <row r="973" ht="18.95" customHeight="1" spans="1:16">
      <c r="A973" s="171" t="s">
        <v>135</v>
      </c>
      <c r="B973" s="172" t="s">
        <v>135</v>
      </c>
      <c r="C973" s="465" t="s">
        <v>1811</v>
      </c>
      <c r="D973" s="173" t="s">
        <v>1846</v>
      </c>
      <c r="E973" s="172" t="s">
        <v>147</v>
      </c>
      <c r="F973" s="49" t="s">
        <v>1847</v>
      </c>
      <c r="G973" s="36">
        <v>1529</v>
      </c>
      <c r="H973" s="36">
        <f>IFERROR(VLOOKUP(D973,'数据-省本级预算数'!D:H,4,0),"0")</f>
        <v>379</v>
      </c>
      <c r="I973" s="36"/>
      <c r="J973" s="36">
        <f>VLOOKUP(F973,'数据-省本级决算数'!$A:$B,2,0)</f>
        <v>277</v>
      </c>
      <c r="K973" s="175">
        <f t="shared" si="94"/>
        <v>0.18</v>
      </c>
      <c r="L973" s="175">
        <f t="shared" si="95"/>
        <v>0.73</v>
      </c>
      <c r="M973" s="175">
        <f t="shared" si="96"/>
        <v>0</v>
      </c>
      <c r="N973" s="132">
        <f t="shared" si="92"/>
        <v>-0.819</v>
      </c>
      <c r="O973" s="176" t="str">
        <f t="shared" si="93"/>
        <v>是</v>
      </c>
      <c r="P973" s="176" t="str">
        <f t="shared" si="97"/>
        <v>否</v>
      </c>
    </row>
    <row r="974" ht="18.95" customHeight="1" spans="1:16">
      <c r="A974" s="171" t="s">
        <v>135</v>
      </c>
      <c r="B974" s="172" t="s">
        <v>135</v>
      </c>
      <c r="C974" s="465" t="s">
        <v>1811</v>
      </c>
      <c r="D974" s="173" t="s">
        <v>1848</v>
      </c>
      <c r="E974" s="172" t="s">
        <v>147</v>
      </c>
      <c r="F974" s="49" t="s">
        <v>1849</v>
      </c>
      <c r="G974" s="36">
        <v>0</v>
      </c>
      <c r="H974" s="36">
        <f>IFERROR(VLOOKUP(D974,'数据-省本级预算数'!D:H,4,0),"0")</f>
        <v>0</v>
      </c>
      <c r="I974" s="36"/>
      <c r="J974" s="36">
        <f>VLOOKUP(F974,'数据-省本级决算数'!$A:$B,2,0)</f>
        <v>0</v>
      </c>
      <c r="K974" s="175"/>
      <c r="L974" s="175"/>
      <c r="M974" s="175">
        <f t="shared" si="96"/>
        <v>0</v>
      </c>
      <c r="N974" s="132" t="str">
        <f t="shared" si="92"/>
        <v/>
      </c>
      <c r="O974" s="176" t="str">
        <f t="shared" si="93"/>
        <v>否</v>
      </c>
      <c r="P974" s="176" t="str">
        <f t="shared" si="97"/>
        <v>否</v>
      </c>
    </row>
    <row r="975" ht="18.95" customHeight="1" spans="1:16">
      <c r="A975" s="171" t="s">
        <v>135</v>
      </c>
      <c r="B975" s="172" t="s">
        <v>135</v>
      </c>
      <c r="C975" s="465" t="s">
        <v>1811</v>
      </c>
      <c r="D975" s="173" t="s">
        <v>1850</v>
      </c>
      <c r="E975" s="172" t="s">
        <v>147</v>
      </c>
      <c r="F975" s="49" t="s">
        <v>1851</v>
      </c>
      <c r="G975" s="36">
        <v>0</v>
      </c>
      <c r="H975" s="36">
        <f>IFERROR(VLOOKUP(D975,'数据-省本级预算数'!D:H,4,0),"0")</f>
        <v>0</v>
      </c>
      <c r="I975" s="36"/>
      <c r="J975" s="36">
        <f>VLOOKUP(F975,'数据-省本级决算数'!$A:$B,2,0)</f>
        <v>0</v>
      </c>
      <c r="K975" s="175"/>
      <c r="L975" s="175"/>
      <c r="M975" s="175">
        <f t="shared" si="96"/>
        <v>0</v>
      </c>
      <c r="N975" s="132" t="str">
        <f t="shared" si="92"/>
        <v/>
      </c>
      <c r="O975" s="176" t="str">
        <f t="shared" si="93"/>
        <v>否</v>
      </c>
      <c r="P975" s="176" t="str">
        <f t="shared" si="97"/>
        <v>否</v>
      </c>
    </row>
    <row r="976" ht="18.95" customHeight="1" spans="1:16">
      <c r="A976" s="171" t="s">
        <v>135</v>
      </c>
      <c r="B976" s="172" t="s">
        <v>135</v>
      </c>
      <c r="C976" s="465" t="s">
        <v>1811</v>
      </c>
      <c r="D976" s="173" t="s">
        <v>1852</v>
      </c>
      <c r="E976" s="172" t="s">
        <v>147</v>
      </c>
      <c r="F976" s="49" t="s">
        <v>1853</v>
      </c>
      <c r="G976" s="36">
        <v>0</v>
      </c>
      <c r="H976" s="36">
        <f>IFERROR(VLOOKUP(D976,'数据-省本级预算数'!D:H,4,0),"0")</f>
        <v>0</v>
      </c>
      <c r="I976" s="36"/>
      <c r="J976" s="36">
        <f>VLOOKUP(F976,'数据-省本级决算数'!$A:$B,2,0)</f>
        <v>0</v>
      </c>
      <c r="K976" s="175"/>
      <c r="L976" s="175"/>
      <c r="M976" s="175">
        <f t="shared" si="96"/>
        <v>0</v>
      </c>
      <c r="N976" s="132" t="str">
        <f t="shared" si="92"/>
        <v/>
      </c>
      <c r="O976" s="176" t="str">
        <f t="shared" si="93"/>
        <v>否</v>
      </c>
      <c r="P976" s="176" t="str">
        <f t="shared" si="97"/>
        <v>否</v>
      </c>
    </row>
    <row r="977" ht="18.95" customHeight="1" spans="1:16">
      <c r="A977" s="171" t="s">
        <v>135</v>
      </c>
      <c r="B977" s="172" t="s">
        <v>135</v>
      </c>
      <c r="C977" s="465" t="s">
        <v>1811</v>
      </c>
      <c r="D977" s="173" t="s">
        <v>1854</v>
      </c>
      <c r="E977" s="172" t="s">
        <v>147</v>
      </c>
      <c r="F977" s="49" t="s">
        <v>1855</v>
      </c>
      <c r="G977" s="36">
        <v>0</v>
      </c>
      <c r="H977" s="36">
        <f>IFERROR(VLOOKUP(D977,'数据-省本级预算数'!D:H,4,0),"0")</f>
        <v>0</v>
      </c>
      <c r="I977" s="36"/>
      <c r="J977" s="36">
        <f>VLOOKUP(F977,'数据-省本级决算数'!$A:$B,2,0)</f>
        <v>0</v>
      </c>
      <c r="K977" s="175"/>
      <c r="L977" s="175"/>
      <c r="M977" s="175">
        <f t="shared" si="96"/>
        <v>0</v>
      </c>
      <c r="N977" s="132" t="str">
        <f t="shared" si="92"/>
        <v/>
      </c>
      <c r="O977" s="176" t="str">
        <f t="shared" si="93"/>
        <v>否</v>
      </c>
      <c r="P977" s="176" t="str">
        <f t="shared" si="97"/>
        <v>否</v>
      </c>
    </row>
    <row r="978" ht="18.95" customHeight="1" spans="1:16">
      <c r="A978" s="171" t="s">
        <v>135</v>
      </c>
      <c r="B978" s="172" t="s">
        <v>135</v>
      </c>
      <c r="C978" s="465" t="s">
        <v>1811</v>
      </c>
      <c r="D978" s="173" t="s">
        <v>1856</v>
      </c>
      <c r="E978" s="172" t="s">
        <v>147</v>
      </c>
      <c r="F978" s="49" t="s">
        <v>1857</v>
      </c>
      <c r="G978" s="36">
        <v>23</v>
      </c>
      <c r="H978" s="36">
        <f>IFERROR(VLOOKUP(D978,'数据-省本级预算数'!D:H,4,0),"0")</f>
        <v>50</v>
      </c>
      <c r="I978" s="36"/>
      <c r="J978" s="36">
        <f>VLOOKUP(F978,'数据-省本级决算数'!$A:$B,2,0)</f>
        <v>0</v>
      </c>
      <c r="K978" s="175">
        <f t="shared" si="94"/>
        <v>0</v>
      </c>
      <c r="L978" s="175">
        <f t="shared" si="95"/>
        <v>0</v>
      </c>
      <c r="M978" s="175">
        <f t="shared" si="96"/>
        <v>0</v>
      </c>
      <c r="N978" s="132">
        <f t="shared" si="92"/>
        <v>-1</v>
      </c>
      <c r="O978" s="176" t="str">
        <f t="shared" si="93"/>
        <v>是</v>
      </c>
      <c r="P978" s="176" t="str">
        <f t="shared" si="97"/>
        <v>否</v>
      </c>
    </row>
    <row r="979" ht="18.95" customHeight="1" spans="1:16">
      <c r="A979" s="171" t="s">
        <v>135</v>
      </c>
      <c r="B979" s="172" t="s">
        <v>135</v>
      </c>
      <c r="C979" s="465" t="s">
        <v>1811</v>
      </c>
      <c r="D979" s="173" t="s">
        <v>1858</v>
      </c>
      <c r="E979" s="172" t="s">
        <v>147</v>
      </c>
      <c r="F979" s="49" t="s">
        <v>1859</v>
      </c>
      <c r="G979" s="36">
        <v>0</v>
      </c>
      <c r="H979" s="36">
        <f>IFERROR(VLOOKUP(D979,'数据-省本级预算数'!D:H,4,0),"0")</f>
        <v>0</v>
      </c>
      <c r="I979" s="36"/>
      <c r="J979" s="36">
        <f>VLOOKUP(F979,'数据-省本级决算数'!$A:$B,2,0)</f>
        <v>0</v>
      </c>
      <c r="K979" s="175"/>
      <c r="L979" s="175"/>
      <c r="M979" s="175">
        <f t="shared" si="96"/>
        <v>0</v>
      </c>
      <c r="N979" s="132" t="str">
        <f t="shared" si="92"/>
        <v/>
      </c>
      <c r="O979" s="176" t="str">
        <f t="shared" si="93"/>
        <v>否</v>
      </c>
      <c r="P979" s="176" t="str">
        <f t="shared" si="97"/>
        <v>否</v>
      </c>
    </row>
    <row r="980" ht="18.95" customHeight="1" spans="1:16">
      <c r="A980" s="171" t="s">
        <v>135</v>
      </c>
      <c r="B980" s="172" t="s">
        <v>135</v>
      </c>
      <c r="C980" s="465" t="s">
        <v>1811</v>
      </c>
      <c r="D980" s="173" t="s">
        <v>1860</v>
      </c>
      <c r="E980" s="172" t="s">
        <v>147</v>
      </c>
      <c r="F980" s="49" t="s">
        <v>1861</v>
      </c>
      <c r="G980" s="36">
        <v>0</v>
      </c>
      <c r="H980" s="36">
        <f>IFERROR(VLOOKUP(D980,'数据-省本级预算数'!D:H,4,0),"0")</f>
        <v>0</v>
      </c>
      <c r="I980" s="36"/>
      <c r="J980" s="36">
        <f>VLOOKUP(F980,'数据-省本级决算数'!$A:$B,2,0)</f>
        <v>0</v>
      </c>
      <c r="K980" s="175"/>
      <c r="L980" s="175"/>
      <c r="M980" s="175">
        <f t="shared" si="96"/>
        <v>0</v>
      </c>
      <c r="N980" s="132" t="str">
        <f t="shared" si="92"/>
        <v/>
      </c>
      <c r="O980" s="176" t="str">
        <f t="shared" si="93"/>
        <v>否</v>
      </c>
      <c r="P980" s="176" t="str">
        <f t="shared" si="97"/>
        <v>否</v>
      </c>
    </row>
    <row r="981" ht="18.95" customHeight="1" spans="1:16">
      <c r="A981" s="171" t="s">
        <v>135</v>
      </c>
      <c r="B981" s="172" t="s">
        <v>135</v>
      </c>
      <c r="C981" s="465" t="s">
        <v>1811</v>
      </c>
      <c r="D981" s="173" t="s">
        <v>1862</v>
      </c>
      <c r="E981" s="172" t="s">
        <v>147</v>
      </c>
      <c r="F981" s="49" t="s">
        <v>1863</v>
      </c>
      <c r="G981" s="36">
        <v>3270</v>
      </c>
      <c r="H981" s="36">
        <f>IFERROR(VLOOKUP(D981,'数据-省本级预算数'!D:H,4,0),"0")</f>
        <v>10000</v>
      </c>
      <c r="I981" s="36"/>
      <c r="J981" s="36">
        <f>VLOOKUP(F981,'数据-省本级决算数'!$A:$B,2,0)</f>
        <v>0</v>
      </c>
      <c r="K981" s="175">
        <f t="shared" si="94"/>
        <v>0</v>
      </c>
      <c r="L981" s="175">
        <f t="shared" si="95"/>
        <v>0</v>
      </c>
      <c r="M981" s="175">
        <f t="shared" si="96"/>
        <v>0</v>
      </c>
      <c r="N981" s="132">
        <f t="shared" si="92"/>
        <v>-1</v>
      </c>
      <c r="O981" s="176" t="str">
        <f t="shared" si="93"/>
        <v>是</v>
      </c>
      <c r="P981" s="176" t="str">
        <f t="shared" si="97"/>
        <v>否</v>
      </c>
    </row>
    <row r="982" ht="18.95" customHeight="1" spans="1:16">
      <c r="A982" s="171" t="s">
        <v>135</v>
      </c>
      <c r="B982" s="172" t="s">
        <v>135</v>
      </c>
      <c r="C982" s="465" t="s">
        <v>1811</v>
      </c>
      <c r="D982" s="173" t="s">
        <v>1864</v>
      </c>
      <c r="E982" s="172" t="s">
        <v>147</v>
      </c>
      <c r="F982" s="49" t="s">
        <v>1865</v>
      </c>
      <c r="G982" s="36">
        <v>1039220</v>
      </c>
      <c r="H982" s="36">
        <f>IFERROR(VLOOKUP(D982,'数据-省本级预算数'!D:H,4,0),"0")</f>
        <v>233555</v>
      </c>
      <c r="I982" s="36"/>
      <c r="J982" s="36">
        <f>VLOOKUP(F982,'数据-省本级决算数'!$A:$B,2,0)</f>
        <v>419311</v>
      </c>
      <c r="K982" s="175">
        <f t="shared" si="94"/>
        <v>0.4</v>
      </c>
      <c r="L982" s="175">
        <f t="shared" si="95"/>
        <v>1.8</v>
      </c>
      <c r="M982" s="175">
        <f t="shared" si="96"/>
        <v>0</v>
      </c>
      <c r="N982" s="132">
        <f t="shared" si="92"/>
        <v>-0.597</v>
      </c>
      <c r="O982" s="176" t="str">
        <f t="shared" si="93"/>
        <v>是</v>
      </c>
      <c r="P982" s="176" t="str">
        <f t="shared" si="97"/>
        <v>否</v>
      </c>
    </row>
    <row r="983" ht="18.95" customHeight="1" spans="1:16">
      <c r="A983" s="171" t="s">
        <v>135</v>
      </c>
      <c r="B983" s="172" t="s">
        <v>135</v>
      </c>
      <c r="C983" s="465" t="s">
        <v>1811</v>
      </c>
      <c r="D983" s="173" t="s">
        <v>1866</v>
      </c>
      <c r="E983" s="172" t="s">
        <v>147</v>
      </c>
      <c r="F983" s="49" t="s">
        <v>1867</v>
      </c>
      <c r="G983" s="36">
        <v>123847</v>
      </c>
      <c r="H983" s="36">
        <f>IFERROR(VLOOKUP(D983,'数据-省本级预算数'!D:H,4,0),"0")</f>
        <v>95938</v>
      </c>
      <c r="I983" s="36"/>
      <c r="J983" s="36">
        <f>VLOOKUP(F983,'数据-省本级决算数'!$A:$B,2,0)</f>
        <v>57632</v>
      </c>
      <c r="K983" s="175">
        <f t="shared" si="94"/>
        <v>0.47</v>
      </c>
      <c r="L983" s="175">
        <f t="shared" si="95"/>
        <v>0.6</v>
      </c>
      <c r="M983" s="175">
        <f t="shared" si="96"/>
        <v>0</v>
      </c>
      <c r="N983" s="132">
        <f t="shared" si="92"/>
        <v>-0.535</v>
      </c>
      <c r="O983" s="176" t="str">
        <f t="shared" si="93"/>
        <v>是</v>
      </c>
      <c r="P983" s="176" t="str">
        <f t="shared" si="97"/>
        <v>否</v>
      </c>
    </row>
    <row r="984" ht="18.95" customHeight="1" spans="1:16">
      <c r="A984" s="171" t="s">
        <v>135</v>
      </c>
      <c r="B984" s="465" t="s">
        <v>1809</v>
      </c>
      <c r="C984" s="172"/>
      <c r="D984" s="173" t="s">
        <v>1868</v>
      </c>
      <c r="E984" s="172"/>
      <c r="F984" s="49" t="s">
        <v>1869</v>
      </c>
      <c r="G984" s="36">
        <f ca="1">SUMIF($C983:$C2205,$D984,$G983:$G2204)</f>
        <v>302892</v>
      </c>
      <c r="H984" s="36">
        <f ca="1">SUMIF($C983:$C2204,$D984,$H983:$H2203)</f>
        <v>112531</v>
      </c>
      <c r="I984" s="36">
        <f>IFERROR(VLOOKUP(F984,'数据-省本级调整数'!$A:$B,2,0),0)</f>
        <v>401814</v>
      </c>
      <c r="J984" s="36">
        <f>VLOOKUP(F984,'数据-省本级决算数'!$A:$B,2,0)</f>
        <v>401736</v>
      </c>
      <c r="K984" s="175">
        <f ca="1" t="shared" si="94"/>
        <v>1.33</v>
      </c>
      <c r="L984" s="175">
        <f ca="1" t="shared" si="95"/>
        <v>3.57</v>
      </c>
      <c r="M984" s="175">
        <f t="shared" si="96"/>
        <v>1</v>
      </c>
      <c r="N984" s="132">
        <f ca="1" t="shared" si="92"/>
        <v>0.326</v>
      </c>
      <c r="O984" s="176" t="str">
        <f ca="1" t="shared" si="93"/>
        <v>是</v>
      </c>
      <c r="P984" s="176" t="str">
        <f t="shared" si="97"/>
        <v>是</v>
      </c>
    </row>
    <row r="985" ht="18.95" customHeight="1" spans="1:16">
      <c r="A985" s="171" t="s">
        <v>135</v>
      </c>
      <c r="B985" s="172" t="s">
        <v>135</v>
      </c>
      <c r="C985" s="465" t="s">
        <v>1868</v>
      </c>
      <c r="D985" s="173" t="s">
        <v>1870</v>
      </c>
      <c r="E985" s="172" t="s">
        <v>147</v>
      </c>
      <c r="F985" s="49" t="s">
        <v>141</v>
      </c>
      <c r="G985" s="36">
        <v>0</v>
      </c>
      <c r="H985" s="36">
        <f>IFERROR(VLOOKUP(D985,'数据-省本级预算数'!D:H,4,0),"0")</f>
        <v>0</v>
      </c>
      <c r="I985" s="36"/>
      <c r="J985" s="36">
        <f>VLOOKUP(F985,'数据-省本级决算数'!$A:$B,2,0)</f>
        <v>4776</v>
      </c>
      <c r="K985" s="175"/>
      <c r="L985" s="175"/>
      <c r="M985" s="175">
        <f t="shared" si="96"/>
        <v>0</v>
      </c>
      <c r="N985" s="132" t="str">
        <f t="shared" si="92"/>
        <v/>
      </c>
      <c r="O985" s="176" t="str">
        <f t="shared" si="93"/>
        <v>是</v>
      </c>
      <c r="P985" s="176" t="str">
        <f t="shared" si="97"/>
        <v>否</v>
      </c>
    </row>
    <row r="986" ht="18.95" customHeight="1" spans="1:16">
      <c r="A986" s="171" t="s">
        <v>135</v>
      </c>
      <c r="B986" s="172" t="s">
        <v>135</v>
      </c>
      <c r="C986" s="465" t="s">
        <v>1868</v>
      </c>
      <c r="D986" s="173" t="s">
        <v>1871</v>
      </c>
      <c r="E986" s="172" t="s">
        <v>147</v>
      </c>
      <c r="F986" s="49" t="s">
        <v>143</v>
      </c>
      <c r="G986" s="36">
        <v>0</v>
      </c>
      <c r="H986" s="36">
        <f>IFERROR(VLOOKUP(D986,'数据-省本级预算数'!D:H,4,0),"0")</f>
        <v>0</v>
      </c>
      <c r="I986" s="36"/>
      <c r="J986" s="36">
        <f>VLOOKUP(F986,'数据-省本级决算数'!$A:$B,2,0)</f>
        <v>590</v>
      </c>
      <c r="K986" s="175"/>
      <c r="L986" s="175"/>
      <c r="M986" s="175">
        <f t="shared" si="96"/>
        <v>0</v>
      </c>
      <c r="N986" s="132" t="str">
        <f t="shared" si="92"/>
        <v/>
      </c>
      <c r="O986" s="176" t="str">
        <f t="shared" si="93"/>
        <v>是</v>
      </c>
      <c r="P986" s="176" t="str">
        <f t="shared" si="97"/>
        <v>否</v>
      </c>
    </row>
    <row r="987" ht="18.95" customHeight="1" spans="1:16">
      <c r="A987" s="171" t="s">
        <v>135</v>
      </c>
      <c r="B987" s="172" t="s">
        <v>135</v>
      </c>
      <c r="C987" s="465" t="s">
        <v>1868</v>
      </c>
      <c r="D987" s="173" t="s">
        <v>1872</v>
      </c>
      <c r="E987" s="172" t="s">
        <v>147</v>
      </c>
      <c r="F987" s="49" t="s">
        <v>145</v>
      </c>
      <c r="G987" s="36">
        <v>0</v>
      </c>
      <c r="H987" s="36">
        <f>IFERROR(VLOOKUP(D987,'数据-省本级预算数'!D:H,4,0),"0")</f>
        <v>0</v>
      </c>
      <c r="I987" s="36"/>
      <c r="J987" s="36">
        <f>VLOOKUP(F987,'数据-省本级决算数'!$A:$B,2,0)</f>
        <v>713</v>
      </c>
      <c r="K987" s="175"/>
      <c r="L987" s="175"/>
      <c r="M987" s="175">
        <f t="shared" si="96"/>
        <v>0</v>
      </c>
      <c r="N987" s="132" t="str">
        <f t="shared" si="92"/>
        <v/>
      </c>
      <c r="O987" s="176" t="str">
        <f t="shared" si="93"/>
        <v>是</v>
      </c>
      <c r="P987" s="176" t="str">
        <f t="shared" si="97"/>
        <v>否</v>
      </c>
    </row>
    <row r="988" ht="18.95" customHeight="1" spans="1:16">
      <c r="A988" s="171" t="s">
        <v>135</v>
      </c>
      <c r="B988" s="172" t="s">
        <v>135</v>
      </c>
      <c r="C988" s="465" t="s">
        <v>1868</v>
      </c>
      <c r="D988" s="173" t="s">
        <v>1873</v>
      </c>
      <c r="E988" s="172" t="s">
        <v>147</v>
      </c>
      <c r="F988" s="49" t="s">
        <v>1874</v>
      </c>
      <c r="G988" s="36">
        <v>300332</v>
      </c>
      <c r="H988" s="36">
        <f>IFERROR(VLOOKUP(D988,'数据-省本级预算数'!D:H,4,0),"0")</f>
        <v>110331</v>
      </c>
      <c r="I988" s="36"/>
      <c r="J988" s="36">
        <f>VLOOKUP(F988,'数据-省本级决算数'!$A:$B,2,0)</f>
        <v>400236</v>
      </c>
      <c r="K988" s="175">
        <f t="shared" si="94"/>
        <v>1.33</v>
      </c>
      <c r="L988" s="175">
        <f t="shared" si="95"/>
        <v>3.63</v>
      </c>
      <c r="M988" s="175">
        <f t="shared" si="96"/>
        <v>0</v>
      </c>
      <c r="N988" s="132">
        <f t="shared" si="92"/>
        <v>0.333</v>
      </c>
      <c r="O988" s="176" t="str">
        <f t="shared" si="93"/>
        <v>是</v>
      </c>
      <c r="P988" s="176" t="str">
        <f t="shared" si="97"/>
        <v>否</v>
      </c>
    </row>
    <row r="989" ht="18.95" customHeight="1" spans="1:16">
      <c r="A989" s="171" t="s">
        <v>135</v>
      </c>
      <c r="B989" s="172" t="s">
        <v>135</v>
      </c>
      <c r="C989" s="465" t="s">
        <v>1868</v>
      </c>
      <c r="D989" s="173" t="s">
        <v>1875</v>
      </c>
      <c r="E989" s="172" t="s">
        <v>147</v>
      </c>
      <c r="F989" s="49" t="s">
        <v>1876</v>
      </c>
      <c r="G989" s="36">
        <v>0</v>
      </c>
      <c r="H989" s="36">
        <f>IFERROR(VLOOKUP(D989,'数据-省本级预算数'!D:H,4,0),"0")</f>
        <v>0</v>
      </c>
      <c r="I989" s="36"/>
      <c r="J989" s="36">
        <f>VLOOKUP(F989,'数据-省本级决算数'!$A:$B,2,0)</f>
        <v>0</v>
      </c>
      <c r="K989" s="175"/>
      <c r="L989" s="175"/>
      <c r="M989" s="175">
        <f t="shared" si="96"/>
        <v>0</v>
      </c>
      <c r="N989" s="132" t="str">
        <f t="shared" si="92"/>
        <v/>
      </c>
      <c r="O989" s="176" t="str">
        <f t="shared" si="93"/>
        <v>否</v>
      </c>
      <c r="P989" s="176" t="str">
        <f t="shared" si="97"/>
        <v>否</v>
      </c>
    </row>
    <row r="990" ht="18.95" customHeight="1" spans="1:16">
      <c r="A990" s="171" t="s">
        <v>135</v>
      </c>
      <c r="B990" s="172"/>
      <c r="C990" s="465" t="s">
        <v>1868</v>
      </c>
      <c r="D990" s="173" t="s">
        <v>1877</v>
      </c>
      <c r="E990" s="172" t="s">
        <v>147</v>
      </c>
      <c r="F990" s="49" t="s">
        <v>1878</v>
      </c>
      <c r="G990" s="36">
        <v>0</v>
      </c>
      <c r="H990" s="36">
        <f>IFERROR(VLOOKUP(D990,'数据-省本级预算数'!D:H,4,0),"0")</f>
        <v>2200</v>
      </c>
      <c r="I990" s="36"/>
      <c r="J990" s="36">
        <f>VLOOKUP(F990,'数据-省本级决算数'!$A:$B,2,0)</f>
        <v>1500</v>
      </c>
      <c r="K990" s="175"/>
      <c r="L990" s="175">
        <f t="shared" si="95"/>
        <v>0.68</v>
      </c>
      <c r="M990" s="175">
        <f t="shared" si="96"/>
        <v>0</v>
      </c>
      <c r="N990" s="132" t="str">
        <f t="shared" si="92"/>
        <v/>
      </c>
      <c r="O990" s="176" t="str">
        <f t="shared" si="93"/>
        <v>是</v>
      </c>
      <c r="P990" s="176" t="str">
        <f t="shared" si="97"/>
        <v>否</v>
      </c>
    </row>
    <row r="991" ht="18.95" customHeight="1" spans="1:16">
      <c r="A991" s="171" t="s">
        <v>135</v>
      </c>
      <c r="B991" s="172" t="s">
        <v>135</v>
      </c>
      <c r="C991" s="465" t="s">
        <v>1868</v>
      </c>
      <c r="D991" s="173" t="s">
        <v>1879</v>
      </c>
      <c r="E991" s="172" t="s">
        <v>147</v>
      </c>
      <c r="F991" s="49" t="s">
        <v>1880</v>
      </c>
      <c r="G991" s="36">
        <v>0</v>
      </c>
      <c r="H991" s="36">
        <f>IFERROR(VLOOKUP(D991,'数据-省本级预算数'!D:H,4,0),"0")</f>
        <v>0</v>
      </c>
      <c r="I991" s="36"/>
      <c r="J991" s="36">
        <f>VLOOKUP(F991,'数据-省本级决算数'!$A:$B,2,0)</f>
        <v>0</v>
      </c>
      <c r="K991" s="175"/>
      <c r="L991" s="175"/>
      <c r="M991" s="175">
        <f t="shared" si="96"/>
        <v>0</v>
      </c>
      <c r="N991" s="132" t="str">
        <f t="shared" si="92"/>
        <v/>
      </c>
      <c r="O991" s="176" t="str">
        <f t="shared" si="93"/>
        <v>否</v>
      </c>
      <c r="P991" s="176" t="str">
        <f t="shared" si="97"/>
        <v>否</v>
      </c>
    </row>
    <row r="992" ht="18.95" customHeight="1" spans="1:16">
      <c r="A992" s="171" t="s">
        <v>135</v>
      </c>
      <c r="B992" s="172" t="s">
        <v>135</v>
      </c>
      <c r="C992" s="465" t="s">
        <v>1868</v>
      </c>
      <c r="D992" s="173" t="s">
        <v>1881</v>
      </c>
      <c r="E992" s="172" t="s">
        <v>147</v>
      </c>
      <c r="F992" s="49" t="s">
        <v>1882</v>
      </c>
      <c r="G992" s="36">
        <v>0</v>
      </c>
      <c r="H992" s="36">
        <f>IFERROR(VLOOKUP(D992,'数据-省本级预算数'!D:H,4,0),"0")</f>
        <v>0</v>
      </c>
      <c r="I992" s="36"/>
      <c r="J992" s="36">
        <f>VLOOKUP(F992,'数据-省本级决算数'!$A:$B,2,0)</f>
        <v>0</v>
      </c>
      <c r="K992" s="175"/>
      <c r="L992" s="175"/>
      <c r="M992" s="175">
        <f t="shared" si="96"/>
        <v>0</v>
      </c>
      <c r="N992" s="132" t="str">
        <f t="shared" si="92"/>
        <v/>
      </c>
      <c r="O992" s="176" t="str">
        <f t="shared" si="93"/>
        <v>否</v>
      </c>
      <c r="P992" s="176" t="str">
        <f t="shared" si="97"/>
        <v>否</v>
      </c>
    </row>
    <row r="993" ht="18.95" customHeight="1" spans="1:16">
      <c r="A993" s="171"/>
      <c r="B993" s="172"/>
      <c r="C993" s="465" t="s">
        <v>1868</v>
      </c>
      <c r="D993" s="464" t="s">
        <v>1883</v>
      </c>
      <c r="E993" s="172" t="s">
        <v>147</v>
      </c>
      <c r="F993" s="49" t="s">
        <v>1884</v>
      </c>
      <c r="G993" s="36">
        <v>2560</v>
      </c>
      <c r="H993" s="36">
        <f>IFERROR(VLOOKUP(D993,'数据-省本级预算数'!D:H,4,0),"0")</f>
        <v>0</v>
      </c>
      <c r="I993" s="36"/>
      <c r="J993" s="36">
        <f>VLOOKUP(F993,'数据-省本级决算数'!$A:$B,2,0)</f>
        <v>0</v>
      </c>
      <c r="K993" s="175">
        <f t="shared" si="94"/>
        <v>0</v>
      </c>
      <c r="L993" s="175"/>
      <c r="M993" s="175">
        <f t="shared" si="96"/>
        <v>0</v>
      </c>
      <c r="N993" s="132">
        <f t="shared" si="92"/>
        <v>-1</v>
      </c>
      <c r="O993" s="176" t="str">
        <f t="shared" si="93"/>
        <v>是</v>
      </c>
      <c r="P993" s="176" t="str">
        <f t="shared" si="97"/>
        <v>否</v>
      </c>
    </row>
    <row r="994" ht="18.95" customHeight="1" spans="1:16">
      <c r="A994" s="171" t="s">
        <v>135</v>
      </c>
      <c r="B994" s="465" t="s">
        <v>1809</v>
      </c>
      <c r="C994" s="172"/>
      <c r="D994" s="173" t="s">
        <v>1885</v>
      </c>
      <c r="E994" s="172"/>
      <c r="F994" s="49" t="s">
        <v>1886</v>
      </c>
      <c r="G994" s="36">
        <f ca="1">SUMIF($C993:$C2215,$D994,$G993:$G2214)</f>
        <v>47869</v>
      </c>
      <c r="H994" s="36">
        <f ca="1">SUMIF($C993:$C2214,$D994,$H993:$H2213)</f>
        <v>120</v>
      </c>
      <c r="I994" s="36">
        <f>IFERROR(VLOOKUP(F994,'数据-省本级调整数'!$A:$B,2,0),0)</f>
        <v>24912</v>
      </c>
      <c r="J994" s="36">
        <f>VLOOKUP(F994,'数据-省本级决算数'!$A:$B,2,0)</f>
        <v>24912</v>
      </c>
      <c r="K994" s="175">
        <f ca="1" t="shared" si="94"/>
        <v>0.52</v>
      </c>
      <c r="L994" s="175">
        <f ca="1" t="shared" si="95"/>
        <v>207.6</v>
      </c>
      <c r="M994" s="175">
        <f t="shared" si="96"/>
        <v>1</v>
      </c>
      <c r="N994" s="132">
        <f ca="1" t="shared" si="92"/>
        <v>-0.48</v>
      </c>
      <c r="O994" s="176" t="str">
        <f ca="1" t="shared" si="93"/>
        <v>是</v>
      </c>
      <c r="P994" s="176" t="str">
        <f t="shared" si="97"/>
        <v>是</v>
      </c>
    </row>
    <row r="995" ht="18.95" customHeight="1" spans="1:16">
      <c r="A995" s="171" t="s">
        <v>135</v>
      </c>
      <c r="B995" s="172" t="s">
        <v>135</v>
      </c>
      <c r="C995" s="465" t="s">
        <v>1885</v>
      </c>
      <c r="D995" s="173" t="s">
        <v>1887</v>
      </c>
      <c r="E995" s="172" t="s">
        <v>147</v>
      </c>
      <c r="F995" s="49" t="s">
        <v>141</v>
      </c>
      <c r="G995" s="36">
        <v>0</v>
      </c>
      <c r="H995" s="36">
        <f>IFERROR(VLOOKUP(D995,'数据-省本级预算数'!D:H,4,0),"0")</f>
        <v>0</v>
      </c>
      <c r="I995" s="36"/>
      <c r="J995" s="36">
        <f>VLOOKUP(F995,'数据-省本级决算数'!$A:$B,2,0)</f>
        <v>4776</v>
      </c>
      <c r="K995" s="175"/>
      <c r="L995" s="175"/>
      <c r="M995" s="175">
        <f t="shared" si="96"/>
        <v>0</v>
      </c>
      <c r="N995" s="132" t="str">
        <f t="shared" si="92"/>
        <v/>
      </c>
      <c r="O995" s="176" t="str">
        <f t="shared" si="93"/>
        <v>是</v>
      </c>
      <c r="P995" s="176" t="str">
        <f t="shared" si="97"/>
        <v>否</v>
      </c>
    </row>
    <row r="996" ht="18.95" customHeight="1" spans="1:16">
      <c r="A996" s="171" t="s">
        <v>135</v>
      </c>
      <c r="B996" s="172" t="s">
        <v>135</v>
      </c>
      <c r="C996" s="465" t="s">
        <v>1885</v>
      </c>
      <c r="D996" s="173" t="s">
        <v>1888</v>
      </c>
      <c r="E996" s="172" t="s">
        <v>147</v>
      </c>
      <c r="F996" s="49" t="s">
        <v>143</v>
      </c>
      <c r="G996" s="36">
        <v>19</v>
      </c>
      <c r="H996" s="36">
        <f>IFERROR(VLOOKUP(D996,'数据-省本级预算数'!D:H,4,0),"0")</f>
        <v>0</v>
      </c>
      <c r="I996" s="36"/>
      <c r="J996" s="36">
        <f>VLOOKUP(F996,'数据-省本级决算数'!$A:$B,2,0)</f>
        <v>590</v>
      </c>
      <c r="K996" s="175">
        <f t="shared" si="94"/>
        <v>31.05</v>
      </c>
      <c r="L996" s="175"/>
      <c r="M996" s="175">
        <f t="shared" si="96"/>
        <v>0</v>
      </c>
      <c r="N996" s="132">
        <f t="shared" si="92"/>
        <v>30.053</v>
      </c>
      <c r="O996" s="176" t="str">
        <f t="shared" si="93"/>
        <v>是</v>
      </c>
      <c r="P996" s="176" t="str">
        <f t="shared" si="97"/>
        <v>否</v>
      </c>
    </row>
    <row r="997" ht="18.95" customHeight="1" spans="1:16">
      <c r="A997" s="171" t="s">
        <v>135</v>
      </c>
      <c r="B997" s="172" t="s">
        <v>135</v>
      </c>
      <c r="C997" s="465" t="s">
        <v>1885</v>
      </c>
      <c r="D997" s="173" t="s">
        <v>1889</v>
      </c>
      <c r="E997" s="172" t="s">
        <v>147</v>
      </c>
      <c r="F997" s="49" t="s">
        <v>145</v>
      </c>
      <c r="G997" s="36">
        <v>0</v>
      </c>
      <c r="H997" s="36">
        <f>IFERROR(VLOOKUP(D997,'数据-省本级预算数'!D:H,4,0),"0")</f>
        <v>0</v>
      </c>
      <c r="I997" s="36"/>
      <c r="J997" s="36">
        <f>VLOOKUP(F997,'数据-省本级决算数'!$A:$B,2,0)</f>
        <v>713</v>
      </c>
      <c r="K997" s="175"/>
      <c r="L997" s="175"/>
      <c r="M997" s="175">
        <f t="shared" si="96"/>
        <v>0</v>
      </c>
      <c r="N997" s="132" t="str">
        <f t="shared" si="92"/>
        <v/>
      </c>
      <c r="O997" s="176" t="str">
        <f t="shared" si="93"/>
        <v>是</v>
      </c>
      <c r="P997" s="176" t="str">
        <f t="shared" si="97"/>
        <v>否</v>
      </c>
    </row>
    <row r="998" ht="18.95" customHeight="1" spans="1:16">
      <c r="A998" s="171" t="s">
        <v>135</v>
      </c>
      <c r="B998" s="172" t="s">
        <v>135</v>
      </c>
      <c r="C998" s="465" t="s">
        <v>1885</v>
      </c>
      <c r="D998" s="173" t="s">
        <v>1890</v>
      </c>
      <c r="E998" s="172" t="s">
        <v>147</v>
      </c>
      <c r="F998" s="49" t="s">
        <v>1891</v>
      </c>
      <c r="G998" s="36">
        <v>47700</v>
      </c>
      <c r="H998" s="36">
        <f>IFERROR(VLOOKUP(D998,'数据-省本级预算数'!D:H,4,0),"0")</f>
        <v>0</v>
      </c>
      <c r="I998" s="36"/>
      <c r="J998" s="36">
        <f>VLOOKUP(F998,'数据-省本级决算数'!$A:$B,2,0)</f>
        <v>23400</v>
      </c>
      <c r="K998" s="175">
        <f t="shared" si="94"/>
        <v>0.49</v>
      </c>
      <c r="L998" s="175"/>
      <c r="M998" s="175">
        <f t="shared" si="96"/>
        <v>0</v>
      </c>
      <c r="N998" s="132">
        <f t="shared" si="92"/>
        <v>-0.509</v>
      </c>
      <c r="O998" s="176" t="str">
        <f t="shared" si="93"/>
        <v>是</v>
      </c>
      <c r="P998" s="176" t="str">
        <f t="shared" si="97"/>
        <v>否</v>
      </c>
    </row>
    <row r="999" ht="18.95" customHeight="1" spans="1:16">
      <c r="A999" s="171" t="s">
        <v>135</v>
      </c>
      <c r="B999" s="172" t="s">
        <v>135</v>
      </c>
      <c r="C999" s="465" t="s">
        <v>1885</v>
      </c>
      <c r="D999" s="173" t="s">
        <v>1892</v>
      </c>
      <c r="E999" s="172" t="s">
        <v>147</v>
      </c>
      <c r="F999" s="49" t="s">
        <v>1893</v>
      </c>
      <c r="G999" s="36">
        <v>0</v>
      </c>
      <c r="H999" s="36">
        <f>IFERROR(VLOOKUP(D999,'数据-省本级预算数'!D:H,4,0),"0")</f>
        <v>0</v>
      </c>
      <c r="I999" s="36"/>
      <c r="J999" s="36">
        <f>VLOOKUP(F999,'数据-省本级决算数'!$A:$B,2,0)</f>
        <v>0</v>
      </c>
      <c r="K999" s="175"/>
      <c r="L999" s="175"/>
      <c r="M999" s="175">
        <f t="shared" si="96"/>
        <v>0</v>
      </c>
      <c r="N999" s="132" t="str">
        <f t="shared" si="92"/>
        <v/>
      </c>
      <c r="O999" s="176" t="str">
        <f t="shared" si="93"/>
        <v>否</v>
      </c>
      <c r="P999" s="176" t="str">
        <f t="shared" si="97"/>
        <v>否</v>
      </c>
    </row>
    <row r="1000" ht="18.95" customHeight="1" spans="1:16">
      <c r="A1000" s="171" t="s">
        <v>135</v>
      </c>
      <c r="B1000" s="172"/>
      <c r="C1000" s="465" t="s">
        <v>1885</v>
      </c>
      <c r="D1000" s="173" t="s">
        <v>1894</v>
      </c>
      <c r="E1000" s="172" t="s">
        <v>147</v>
      </c>
      <c r="F1000" s="49" t="s">
        <v>1895</v>
      </c>
      <c r="G1000" s="36">
        <v>0</v>
      </c>
      <c r="H1000" s="36">
        <f>IFERROR(VLOOKUP(D1000,'数据-省本级预算数'!D:H,4,0),"0")</f>
        <v>0</v>
      </c>
      <c r="I1000" s="36"/>
      <c r="J1000" s="36">
        <f>VLOOKUP(F1000,'数据-省本级决算数'!$A:$B,2,0)</f>
        <v>0</v>
      </c>
      <c r="K1000" s="175"/>
      <c r="L1000" s="175"/>
      <c r="M1000" s="175">
        <f t="shared" si="96"/>
        <v>0</v>
      </c>
      <c r="N1000" s="132" t="str">
        <f t="shared" si="92"/>
        <v/>
      </c>
      <c r="O1000" s="176" t="str">
        <f t="shared" si="93"/>
        <v>否</v>
      </c>
      <c r="P1000" s="176" t="str">
        <f t="shared" si="97"/>
        <v>否</v>
      </c>
    </row>
    <row r="1001" ht="18.95" customHeight="1" spans="1:16">
      <c r="A1001" s="171" t="s">
        <v>135</v>
      </c>
      <c r="B1001" s="172" t="s">
        <v>135</v>
      </c>
      <c r="C1001" s="465" t="s">
        <v>1885</v>
      </c>
      <c r="D1001" s="173" t="s">
        <v>1896</v>
      </c>
      <c r="E1001" s="172" t="s">
        <v>147</v>
      </c>
      <c r="F1001" s="49" t="s">
        <v>1897</v>
      </c>
      <c r="G1001" s="36">
        <v>120</v>
      </c>
      <c r="H1001" s="36">
        <f>IFERROR(VLOOKUP(D1001,'数据-省本级预算数'!D:H,4,0),"0")</f>
        <v>120</v>
      </c>
      <c r="I1001" s="36"/>
      <c r="J1001" s="36">
        <f>VLOOKUP(F1001,'数据-省本级决算数'!$A:$B,2,0)</f>
        <v>120</v>
      </c>
      <c r="K1001" s="175">
        <f t="shared" si="94"/>
        <v>1</v>
      </c>
      <c r="L1001" s="175">
        <f t="shared" si="95"/>
        <v>1</v>
      </c>
      <c r="M1001" s="175">
        <f t="shared" si="96"/>
        <v>0</v>
      </c>
      <c r="N1001" s="132">
        <f t="shared" si="92"/>
        <v>0</v>
      </c>
      <c r="O1001" s="176" t="str">
        <f t="shared" si="93"/>
        <v>是</v>
      </c>
      <c r="P1001" s="176" t="str">
        <f t="shared" si="97"/>
        <v>否</v>
      </c>
    </row>
    <row r="1002" ht="18.95" customHeight="1" spans="1:16">
      <c r="A1002" s="171" t="s">
        <v>135</v>
      </c>
      <c r="B1002" s="172" t="s">
        <v>135</v>
      </c>
      <c r="C1002" s="465" t="s">
        <v>1885</v>
      </c>
      <c r="D1002" s="173" t="s">
        <v>1898</v>
      </c>
      <c r="E1002" s="172" t="s">
        <v>147</v>
      </c>
      <c r="F1002" s="49" t="s">
        <v>1899</v>
      </c>
      <c r="G1002" s="36">
        <v>0</v>
      </c>
      <c r="H1002" s="36">
        <f>IFERROR(VLOOKUP(D1002,'数据-省本级预算数'!D:H,4,0),"0")</f>
        <v>0</v>
      </c>
      <c r="I1002" s="36"/>
      <c r="J1002" s="36">
        <f>VLOOKUP(F1002,'数据-省本级决算数'!$A:$B,2,0)</f>
        <v>0</v>
      </c>
      <c r="K1002" s="175"/>
      <c r="L1002" s="175"/>
      <c r="M1002" s="175">
        <f t="shared" si="96"/>
        <v>0</v>
      </c>
      <c r="N1002" s="132" t="str">
        <f t="shared" si="92"/>
        <v/>
      </c>
      <c r="O1002" s="176" t="str">
        <f t="shared" si="93"/>
        <v>否</v>
      </c>
      <c r="P1002" s="176" t="str">
        <f t="shared" si="97"/>
        <v>否</v>
      </c>
    </row>
    <row r="1003" ht="18.95" customHeight="1" spans="1:16">
      <c r="A1003" s="171" t="s">
        <v>135</v>
      </c>
      <c r="B1003" s="172" t="s">
        <v>135</v>
      </c>
      <c r="C1003" s="465" t="s">
        <v>1885</v>
      </c>
      <c r="D1003" s="173" t="s">
        <v>1900</v>
      </c>
      <c r="E1003" s="172" t="s">
        <v>147</v>
      </c>
      <c r="F1003" s="49" t="s">
        <v>1901</v>
      </c>
      <c r="G1003" s="36">
        <v>30</v>
      </c>
      <c r="H1003" s="36">
        <f>IFERROR(VLOOKUP(D1003,'数据-省本级预算数'!D:H,4,0),"0")</f>
        <v>0</v>
      </c>
      <c r="I1003" s="36"/>
      <c r="J1003" s="36">
        <f>VLOOKUP(F1003,'数据-省本级决算数'!$A:$B,2,0)</f>
        <v>1392</v>
      </c>
      <c r="K1003" s="175">
        <f t="shared" si="94"/>
        <v>46.4</v>
      </c>
      <c r="L1003" s="175"/>
      <c r="M1003" s="175">
        <f t="shared" si="96"/>
        <v>0</v>
      </c>
      <c r="N1003" s="132">
        <f t="shared" si="92"/>
        <v>45.4</v>
      </c>
      <c r="O1003" s="176" t="str">
        <f t="shared" si="93"/>
        <v>是</v>
      </c>
      <c r="P1003" s="176" t="str">
        <f t="shared" si="97"/>
        <v>否</v>
      </c>
    </row>
    <row r="1004" ht="18.95" customHeight="1" spans="1:16">
      <c r="A1004" s="171" t="s">
        <v>135</v>
      </c>
      <c r="B1004" s="465" t="s">
        <v>1809</v>
      </c>
      <c r="C1004" s="172"/>
      <c r="D1004" s="173" t="s">
        <v>1902</v>
      </c>
      <c r="E1004" s="172"/>
      <c r="F1004" s="49" t="s">
        <v>1903</v>
      </c>
      <c r="G1004" s="36">
        <f ca="1">SUMIF($C1003:$C2225,$D1004,$G1003:$G2224)</f>
        <v>26</v>
      </c>
      <c r="H1004" s="36">
        <f ca="1">SUMIF($C1003:$C2224,$D1004,$H1003:$H2223)</f>
        <v>0</v>
      </c>
      <c r="I1004" s="36">
        <f>IFERROR(VLOOKUP(F1004,'数据-省本级调整数'!$A:$B,2,0),0)</f>
        <v>55</v>
      </c>
      <c r="J1004" s="36">
        <f>VLOOKUP(F1004,'数据-省本级决算数'!$A:$B,2,0)</f>
        <v>46</v>
      </c>
      <c r="K1004" s="175">
        <f ca="1" t="shared" si="94"/>
        <v>1.77</v>
      </c>
      <c r="L1004" s="175"/>
      <c r="M1004" s="175">
        <f t="shared" si="96"/>
        <v>0.84</v>
      </c>
      <c r="N1004" s="132">
        <f ca="1" t="shared" si="92"/>
        <v>0.769</v>
      </c>
      <c r="O1004" s="176" t="str">
        <f ca="1" t="shared" si="93"/>
        <v>是</v>
      </c>
      <c r="P1004" s="176" t="str">
        <f t="shared" si="97"/>
        <v>是</v>
      </c>
    </row>
    <row r="1005" ht="18.95" customHeight="1" spans="1:16">
      <c r="A1005" s="171" t="s">
        <v>135</v>
      </c>
      <c r="B1005" s="172" t="s">
        <v>135</v>
      </c>
      <c r="C1005" s="465" t="s">
        <v>1902</v>
      </c>
      <c r="D1005" s="173" t="s">
        <v>1904</v>
      </c>
      <c r="E1005" s="172" t="s">
        <v>147</v>
      </c>
      <c r="F1005" s="49" t="s">
        <v>1905</v>
      </c>
      <c r="G1005" s="36">
        <v>0</v>
      </c>
      <c r="H1005" s="36">
        <f>IFERROR(VLOOKUP(D1005,'数据-省本级预算数'!D:H,4,0),"0")</f>
        <v>0</v>
      </c>
      <c r="I1005" s="36"/>
      <c r="J1005" s="36">
        <f>VLOOKUP(F1005,'数据-省本级决算数'!$A:$B,2,0)</f>
        <v>0</v>
      </c>
      <c r="K1005" s="175"/>
      <c r="L1005" s="175"/>
      <c r="M1005" s="175">
        <f t="shared" si="96"/>
        <v>0</v>
      </c>
      <c r="N1005" s="132" t="str">
        <f t="shared" si="92"/>
        <v/>
      </c>
      <c r="O1005" s="176" t="str">
        <f t="shared" si="93"/>
        <v>否</v>
      </c>
      <c r="P1005" s="176" t="str">
        <f t="shared" si="97"/>
        <v>否</v>
      </c>
    </row>
    <row r="1006" ht="18.95" customHeight="1" spans="1:16">
      <c r="A1006" s="171" t="s">
        <v>135</v>
      </c>
      <c r="B1006" s="172" t="s">
        <v>135</v>
      </c>
      <c r="C1006" s="465" t="s">
        <v>1902</v>
      </c>
      <c r="D1006" s="173" t="s">
        <v>1906</v>
      </c>
      <c r="E1006" s="172" t="s">
        <v>147</v>
      </c>
      <c r="F1006" s="49" t="s">
        <v>1907</v>
      </c>
      <c r="G1006" s="36">
        <v>0</v>
      </c>
      <c r="H1006" s="36">
        <f>IFERROR(VLOOKUP(D1006,'数据-省本级预算数'!D:H,4,0),"0")</f>
        <v>0</v>
      </c>
      <c r="I1006" s="36"/>
      <c r="J1006" s="36">
        <f>VLOOKUP(F1006,'数据-省本级决算数'!$A:$B,2,0)</f>
        <v>0</v>
      </c>
      <c r="K1006" s="175"/>
      <c r="L1006" s="175"/>
      <c r="M1006" s="175">
        <f t="shared" si="96"/>
        <v>0</v>
      </c>
      <c r="N1006" s="132" t="str">
        <f t="shared" si="92"/>
        <v/>
      </c>
      <c r="O1006" s="176" t="str">
        <f t="shared" si="93"/>
        <v>否</v>
      </c>
      <c r="P1006" s="176" t="str">
        <f t="shared" si="97"/>
        <v>否</v>
      </c>
    </row>
    <row r="1007" ht="18.95" customHeight="1" spans="1:16">
      <c r="A1007" s="171" t="s">
        <v>135</v>
      </c>
      <c r="B1007" s="172" t="s">
        <v>135</v>
      </c>
      <c r="C1007" s="465" t="s">
        <v>1902</v>
      </c>
      <c r="D1007" s="173" t="s">
        <v>1908</v>
      </c>
      <c r="E1007" s="172" t="s">
        <v>147</v>
      </c>
      <c r="F1007" s="49" t="s">
        <v>1909</v>
      </c>
      <c r="G1007" s="36">
        <v>0</v>
      </c>
      <c r="H1007" s="36">
        <f>IFERROR(VLOOKUP(D1007,'数据-省本级预算数'!D:H,4,0),"0")</f>
        <v>0</v>
      </c>
      <c r="I1007" s="36"/>
      <c r="J1007" s="36">
        <f>VLOOKUP(F1007,'数据-省本级决算数'!$A:$B,2,0)</f>
        <v>0</v>
      </c>
      <c r="K1007" s="175"/>
      <c r="L1007" s="175"/>
      <c r="M1007" s="175">
        <f t="shared" si="96"/>
        <v>0</v>
      </c>
      <c r="N1007" s="132" t="str">
        <f t="shared" si="92"/>
        <v/>
      </c>
      <c r="O1007" s="176" t="str">
        <f t="shared" si="93"/>
        <v>否</v>
      </c>
      <c r="P1007" s="176" t="str">
        <f t="shared" si="97"/>
        <v>否</v>
      </c>
    </row>
    <row r="1008" ht="18.95" customHeight="1" spans="1:16">
      <c r="A1008" s="171" t="s">
        <v>135</v>
      </c>
      <c r="B1008" s="172" t="s">
        <v>135</v>
      </c>
      <c r="C1008" s="465" t="s">
        <v>1902</v>
      </c>
      <c r="D1008" s="173" t="s">
        <v>1910</v>
      </c>
      <c r="E1008" s="172" t="s">
        <v>147</v>
      </c>
      <c r="F1008" s="49" t="s">
        <v>1911</v>
      </c>
      <c r="G1008" s="36">
        <v>26</v>
      </c>
      <c r="H1008" s="36">
        <f>IFERROR(VLOOKUP(D1008,'数据-省本级预算数'!D:H,4,0),"0")</f>
        <v>0</v>
      </c>
      <c r="I1008" s="36"/>
      <c r="J1008" s="36">
        <f>VLOOKUP(F1008,'数据-省本级决算数'!$A:$B,2,0)</f>
        <v>46</v>
      </c>
      <c r="K1008" s="175">
        <f t="shared" si="94"/>
        <v>1.77</v>
      </c>
      <c r="L1008" s="175"/>
      <c r="M1008" s="175">
        <f t="shared" si="96"/>
        <v>0</v>
      </c>
      <c r="N1008" s="132">
        <f t="shared" si="92"/>
        <v>0.769</v>
      </c>
      <c r="O1008" s="176" t="str">
        <f t="shared" si="93"/>
        <v>是</v>
      </c>
      <c r="P1008" s="176" t="str">
        <f t="shared" si="97"/>
        <v>否</v>
      </c>
    </row>
    <row r="1009" ht="18.95" customHeight="1" spans="1:16">
      <c r="A1009" s="171" t="s">
        <v>135</v>
      </c>
      <c r="B1009" s="465" t="s">
        <v>1809</v>
      </c>
      <c r="C1009" s="172"/>
      <c r="D1009" s="173" t="s">
        <v>1912</v>
      </c>
      <c r="E1009" s="172"/>
      <c r="F1009" s="49" t="s">
        <v>1913</v>
      </c>
      <c r="G1009" s="36">
        <f ca="1">SUMIF($C1008:$C2230,$D1009,$G1008:$G2229)</f>
        <v>300</v>
      </c>
      <c r="H1009" s="36">
        <f ca="1">SUMIF($C1008:$C2229,$D1009,$H1008:$H2228)</f>
        <v>300</v>
      </c>
      <c r="I1009" s="36">
        <f>IFERROR(VLOOKUP(F1009,'数据-省本级调整数'!$A:$B,2,0),0)</f>
        <v>300</v>
      </c>
      <c r="J1009" s="36">
        <f>VLOOKUP(F1009,'数据-省本级决算数'!$A:$B,2,0)</f>
        <v>300</v>
      </c>
      <c r="K1009" s="175">
        <f ca="1" t="shared" si="94"/>
        <v>1</v>
      </c>
      <c r="L1009" s="175">
        <f ca="1" t="shared" si="95"/>
        <v>1</v>
      </c>
      <c r="M1009" s="175">
        <f t="shared" si="96"/>
        <v>1</v>
      </c>
      <c r="N1009" s="132">
        <f ca="1" t="shared" si="92"/>
        <v>0</v>
      </c>
      <c r="O1009" s="176" t="str">
        <f ca="1" t="shared" si="93"/>
        <v>是</v>
      </c>
      <c r="P1009" s="176" t="str">
        <f t="shared" si="97"/>
        <v>是</v>
      </c>
    </row>
    <row r="1010" ht="18.95" customHeight="1" spans="1:16">
      <c r="A1010" s="171" t="s">
        <v>135</v>
      </c>
      <c r="B1010" s="172"/>
      <c r="C1010" s="465" t="s">
        <v>1912</v>
      </c>
      <c r="D1010" s="173" t="s">
        <v>1914</v>
      </c>
      <c r="E1010" s="172" t="s">
        <v>147</v>
      </c>
      <c r="F1010" s="49" t="s">
        <v>141</v>
      </c>
      <c r="G1010" s="36">
        <v>0</v>
      </c>
      <c r="H1010" s="36">
        <f>IFERROR(VLOOKUP(D1010,'数据-省本级预算数'!D:H,4,0),"0")</f>
        <v>0</v>
      </c>
      <c r="I1010" s="36"/>
      <c r="J1010" s="36">
        <f>VLOOKUP(F1010,'数据-省本级决算数'!$A:$B,2,0)</f>
        <v>4776</v>
      </c>
      <c r="K1010" s="175"/>
      <c r="L1010" s="175"/>
      <c r="M1010" s="175">
        <f t="shared" si="96"/>
        <v>0</v>
      </c>
      <c r="N1010" s="132" t="str">
        <f t="shared" si="92"/>
        <v/>
      </c>
      <c r="O1010" s="176" t="str">
        <f t="shared" si="93"/>
        <v>是</v>
      </c>
      <c r="P1010" s="176" t="str">
        <f t="shared" si="97"/>
        <v>否</v>
      </c>
    </row>
    <row r="1011" ht="18.95" customHeight="1" spans="1:16">
      <c r="A1011" s="171" t="s">
        <v>135</v>
      </c>
      <c r="B1011" s="172" t="s">
        <v>135</v>
      </c>
      <c r="C1011" s="465" t="s">
        <v>1912</v>
      </c>
      <c r="D1011" s="173" t="s">
        <v>1915</v>
      </c>
      <c r="E1011" s="172" t="s">
        <v>147</v>
      </c>
      <c r="F1011" s="49" t="s">
        <v>143</v>
      </c>
      <c r="G1011" s="36">
        <v>0</v>
      </c>
      <c r="H1011" s="36">
        <f>IFERROR(VLOOKUP(D1011,'数据-省本级预算数'!D:H,4,0),"0")</f>
        <v>0</v>
      </c>
      <c r="I1011" s="36"/>
      <c r="J1011" s="36">
        <f>VLOOKUP(F1011,'数据-省本级决算数'!$A:$B,2,0)</f>
        <v>590</v>
      </c>
      <c r="K1011" s="175"/>
      <c r="L1011" s="175"/>
      <c r="M1011" s="175">
        <f t="shared" si="96"/>
        <v>0</v>
      </c>
      <c r="N1011" s="132" t="str">
        <f t="shared" si="92"/>
        <v/>
      </c>
      <c r="O1011" s="176" t="str">
        <f t="shared" si="93"/>
        <v>是</v>
      </c>
      <c r="P1011" s="176" t="str">
        <f t="shared" si="97"/>
        <v>否</v>
      </c>
    </row>
    <row r="1012" ht="18.95" customHeight="1" spans="1:16">
      <c r="A1012" s="171" t="s">
        <v>135</v>
      </c>
      <c r="B1012" s="172" t="s">
        <v>135</v>
      </c>
      <c r="C1012" s="465" t="s">
        <v>1912</v>
      </c>
      <c r="D1012" s="173" t="s">
        <v>1916</v>
      </c>
      <c r="E1012" s="172" t="s">
        <v>147</v>
      </c>
      <c r="F1012" s="49" t="s">
        <v>145</v>
      </c>
      <c r="G1012" s="36">
        <v>0</v>
      </c>
      <c r="H1012" s="36">
        <f>IFERROR(VLOOKUP(D1012,'数据-省本级预算数'!D:H,4,0),"0")</f>
        <v>0</v>
      </c>
      <c r="I1012" s="36"/>
      <c r="J1012" s="36">
        <f>VLOOKUP(F1012,'数据-省本级决算数'!$A:$B,2,0)</f>
        <v>713</v>
      </c>
      <c r="K1012" s="175"/>
      <c r="L1012" s="175"/>
      <c r="M1012" s="175">
        <f t="shared" si="96"/>
        <v>0</v>
      </c>
      <c r="N1012" s="132" t="str">
        <f t="shared" si="92"/>
        <v/>
      </c>
      <c r="O1012" s="176" t="str">
        <f t="shared" si="93"/>
        <v>是</v>
      </c>
      <c r="P1012" s="176" t="str">
        <f t="shared" si="97"/>
        <v>否</v>
      </c>
    </row>
    <row r="1013" ht="18.95" customHeight="1" spans="1:16">
      <c r="A1013" s="171" t="s">
        <v>135</v>
      </c>
      <c r="B1013" s="172" t="s">
        <v>135</v>
      </c>
      <c r="C1013" s="465" t="s">
        <v>1912</v>
      </c>
      <c r="D1013" s="173" t="s">
        <v>1917</v>
      </c>
      <c r="E1013" s="172" t="s">
        <v>147</v>
      </c>
      <c r="F1013" s="49" t="s">
        <v>1882</v>
      </c>
      <c r="G1013" s="36">
        <v>0</v>
      </c>
      <c r="H1013" s="36">
        <f>IFERROR(VLOOKUP(D1013,'数据-省本级预算数'!D:H,4,0),"0")</f>
        <v>0</v>
      </c>
      <c r="I1013" s="36"/>
      <c r="J1013" s="36">
        <f>VLOOKUP(F1013,'数据-省本级决算数'!$A:$B,2,0)</f>
        <v>0</v>
      </c>
      <c r="K1013" s="175"/>
      <c r="L1013" s="175"/>
      <c r="M1013" s="175">
        <f t="shared" si="96"/>
        <v>0</v>
      </c>
      <c r="N1013" s="132" t="str">
        <f t="shared" si="92"/>
        <v/>
      </c>
      <c r="O1013" s="176" t="str">
        <f t="shared" si="93"/>
        <v>否</v>
      </c>
      <c r="P1013" s="176" t="str">
        <f t="shared" si="97"/>
        <v>否</v>
      </c>
    </row>
    <row r="1014" ht="18.95" customHeight="1" spans="1:16">
      <c r="A1014" s="171" t="s">
        <v>135</v>
      </c>
      <c r="B1014" s="172" t="s">
        <v>135</v>
      </c>
      <c r="C1014" s="465" t="s">
        <v>1912</v>
      </c>
      <c r="D1014" s="173" t="s">
        <v>1918</v>
      </c>
      <c r="E1014" s="172" t="s">
        <v>147</v>
      </c>
      <c r="F1014" s="49" t="s">
        <v>1919</v>
      </c>
      <c r="G1014" s="36">
        <v>300</v>
      </c>
      <c r="H1014" s="36">
        <f>IFERROR(VLOOKUP(D1014,'数据-省本级预算数'!D:H,4,0),"0")</f>
        <v>300</v>
      </c>
      <c r="I1014" s="36"/>
      <c r="J1014" s="36">
        <f>VLOOKUP(F1014,'数据-省本级决算数'!$A:$B,2,0)</f>
        <v>300</v>
      </c>
      <c r="K1014" s="175">
        <f t="shared" si="94"/>
        <v>1</v>
      </c>
      <c r="L1014" s="175">
        <f t="shared" si="95"/>
        <v>1</v>
      </c>
      <c r="M1014" s="175">
        <f t="shared" si="96"/>
        <v>0</v>
      </c>
      <c r="N1014" s="132">
        <f t="shared" si="92"/>
        <v>0</v>
      </c>
      <c r="O1014" s="176" t="str">
        <f t="shared" si="93"/>
        <v>是</v>
      </c>
      <c r="P1014" s="176" t="str">
        <f t="shared" si="97"/>
        <v>否</v>
      </c>
    </row>
    <row r="1015" ht="18.95" customHeight="1" spans="1:16">
      <c r="A1015" s="171" t="s">
        <v>135</v>
      </c>
      <c r="B1015" s="172"/>
      <c r="C1015" s="465" t="s">
        <v>1912</v>
      </c>
      <c r="D1015" s="173" t="s">
        <v>1920</v>
      </c>
      <c r="E1015" s="172" t="s">
        <v>147</v>
      </c>
      <c r="F1015" s="49" t="s">
        <v>1921</v>
      </c>
      <c r="G1015" s="36">
        <v>0</v>
      </c>
      <c r="H1015" s="36">
        <f>IFERROR(VLOOKUP(D1015,'数据-省本级预算数'!D:H,4,0),"0")</f>
        <v>0</v>
      </c>
      <c r="I1015" s="36"/>
      <c r="J1015" s="36">
        <f>VLOOKUP(F1015,'数据-省本级决算数'!$A:$B,2,0)</f>
        <v>0</v>
      </c>
      <c r="K1015" s="175"/>
      <c r="L1015" s="175"/>
      <c r="M1015" s="175">
        <f t="shared" si="96"/>
        <v>0</v>
      </c>
      <c r="N1015" s="132" t="str">
        <f t="shared" si="92"/>
        <v/>
      </c>
      <c r="O1015" s="176" t="str">
        <f t="shared" si="93"/>
        <v>否</v>
      </c>
      <c r="P1015" s="176" t="str">
        <f t="shared" si="97"/>
        <v>否</v>
      </c>
    </row>
    <row r="1016" ht="18.95" customHeight="1" spans="1:16">
      <c r="A1016" s="171" t="s">
        <v>135</v>
      </c>
      <c r="B1016" s="465" t="s">
        <v>1809</v>
      </c>
      <c r="C1016" s="172"/>
      <c r="D1016" s="173" t="s">
        <v>1922</v>
      </c>
      <c r="E1016" s="172"/>
      <c r="F1016" s="51" t="s">
        <v>1923</v>
      </c>
      <c r="G1016" s="36">
        <f ca="1">SUMIF($C1015:$C2237,$D1016,$G1015:$G2236)</f>
        <v>1293749</v>
      </c>
      <c r="H1016" s="36">
        <f ca="1">SUMIF($C1015:$C2236,$D1016,$H1015:$H2235)</f>
        <v>0</v>
      </c>
      <c r="I1016" s="36">
        <f>IFERROR(VLOOKUP(F1016,'数据-省本级调整数'!$A:$B,2,0),0)</f>
        <v>1213499</v>
      </c>
      <c r="J1016" s="36">
        <f>VLOOKUP(F1016,'数据-省本级决算数'!$A:$B,2,0)</f>
        <v>1212899</v>
      </c>
      <c r="K1016" s="175">
        <f ca="1" t="shared" si="94"/>
        <v>0.94</v>
      </c>
      <c r="L1016" s="175"/>
      <c r="M1016" s="175">
        <f t="shared" si="96"/>
        <v>1</v>
      </c>
      <c r="N1016" s="132">
        <f ca="1" t="shared" ref="N1016:N1079" si="98">IF(ISERROR(J1016/G1016-1),"",J1016/G1016-1)</f>
        <v>-0.062</v>
      </c>
      <c r="O1016" s="176" t="str">
        <f ca="1" t="shared" si="93"/>
        <v>是</v>
      </c>
      <c r="P1016" s="176" t="str">
        <f t="shared" si="97"/>
        <v>是</v>
      </c>
    </row>
    <row r="1017" ht="18.95" customHeight="1" spans="1:16">
      <c r="A1017" s="171" t="s">
        <v>135</v>
      </c>
      <c r="B1017" s="172" t="s">
        <v>135</v>
      </c>
      <c r="C1017" s="465" t="s">
        <v>1922</v>
      </c>
      <c r="D1017" s="173" t="s">
        <v>1924</v>
      </c>
      <c r="E1017" s="172" t="s">
        <v>147</v>
      </c>
      <c r="F1017" s="51" t="s">
        <v>1925</v>
      </c>
      <c r="G1017" s="36">
        <v>1240537</v>
      </c>
      <c r="H1017" s="36">
        <f>IFERROR(VLOOKUP(D1017,'数据-省本级预算数'!D:H,4,0),"0")</f>
        <v>0</v>
      </c>
      <c r="I1017" s="36"/>
      <c r="J1017" s="36">
        <f>VLOOKUP(F1017,'数据-省本级决算数'!$A:$B,2,0)</f>
        <v>1158061</v>
      </c>
      <c r="K1017" s="175">
        <f t="shared" si="94"/>
        <v>0.93</v>
      </c>
      <c r="L1017" s="175"/>
      <c r="M1017" s="175">
        <f t="shared" si="96"/>
        <v>0</v>
      </c>
      <c r="N1017" s="132">
        <f t="shared" si="98"/>
        <v>-0.066</v>
      </c>
      <c r="O1017" s="176" t="str">
        <f t="shared" si="93"/>
        <v>是</v>
      </c>
      <c r="P1017" s="176" t="str">
        <f t="shared" si="97"/>
        <v>否</v>
      </c>
    </row>
    <row r="1018" ht="18.95" customHeight="1" spans="1:16">
      <c r="A1018" s="171" t="s">
        <v>135</v>
      </c>
      <c r="B1018" s="172" t="s">
        <v>135</v>
      </c>
      <c r="C1018" s="465" t="s">
        <v>1922</v>
      </c>
      <c r="D1018" s="173" t="s">
        <v>1926</v>
      </c>
      <c r="E1018" s="172" t="s">
        <v>147</v>
      </c>
      <c r="F1018" s="51" t="s">
        <v>1927</v>
      </c>
      <c r="G1018" s="36">
        <v>52400</v>
      </c>
      <c r="H1018" s="36">
        <f>IFERROR(VLOOKUP(D1018,'数据-省本级预算数'!D:H,4,0),"0")</f>
        <v>0</v>
      </c>
      <c r="I1018" s="36"/>
      <c r="J1018" s="36">
        <f>VLOOKUP(F1018,'数据-省本级决算数'!$A:$B,2,0)</f>
        <v>53500</v>
      </c>
      <c r="K1018" s="175">
        <f t="shared" si="94"/>
        <v>1.02</v>
      </c>
      <c r="L1018" s="175"/>
      <c r="M1018" s="175">
        <f t="shared" si="96"/>
        <v>0</v>
      </c>
      <c r="N1018" s="132">
        <f t="shared" si="98"/>
        <v>0.021</v>
      </c>
      <c r="O1018" s="176" t="str">
        <f t="shared" si="93"/>
        <v>是</v>
      </c>
      <c r="P1018" s="176" t="str">
        <f t="shared" si="97"/>
        <v>否</v>
      </c>
    </row>
    <row r="1019" ht="18.95" customHeight="1" spans="1:16">
      <c r="A1019" s="171" t="s">
        <v>135</v>
      </c>
      <c r="B1019" s="172" t="s">
        <v>135</v>
      </c>
      <c r="C1019" s="465" t="s">
        <v>1922</v>
      </c>
      <c r="D1019" s="173" t="s">
        <v>1928</v>
      </c>
      <c r="E1019" s="172" t="s">
        <v>147</v>
      </c>
      <c r="F1019" s="51" t="s">
        <v>1929</v>
      </c>
      <c r="G1019" s="36">
        <v>0</v>
      </c>
      <c r="H1019" s="36">
        <f>IFERROR(VLOOKUP(D1019,'数据-省本级预算数'!D:H,4,0),"0")</f>
        <v>0</v>
      </c>
      <c r="I1019" s="36"/>
      <c r="J1019" s="36">
        <f>VLOOKUP(F1019,'数据-省本级决算数'!$A:$B,2,0)</f>
        <v>0</v>
      </c>
      <c r="K1019" s="175"/>
      <c r="L1019" s="175"/>
      <c r="M1019" s="175">
        <f t="shared" si="96"/>
        <v>0</v>
      </c>
      <c r="N1019" s="132" t="str">
        <f t="shared" si="98"/>
        <v/>
      </c>
      <c r="O1019" s="176" t="str">
        <f t="shared" si="93"/>
        <v>否</v>
      </c>
      <c r="P1019" s="176" t="str">
        <f t="shared" si="97"/>
        <v>否</v>
      </c>
    </row>
    <row r="1020" ht="18.95" customHeight="1" spans="1:16">
      <c r="A1020" s="171" t="s">
        <v>135</v>
      </c>
      <c r="B1020" s="172" t="s">
        <v>135</v>
      </c>
      <c r="C1020" s="465" t="s">
        <v>1922</v>
      </c>
      <c r="D1020" s="173" t="s">
        <v>1930</v>
      </c>
      <c r="E1020" s="172" t="s">
        <v>147</v>
      </c>
      <c r="F1020" s="51" t="s">
        <v>1931</v>
      </c>
      <c r="G1020" s="36">
        <v>812</v>
      </c>
      <c r="H1020" s="36">
        <f>IFERROR(VLOOKUP(D1020,'数据-省本级预算数'!D:H,4,0),"0")</f>
        <v>0</v>
      </c>
      <c r="I1020" s="36"/>
      <c r="J1020" s="36">
        <f>VLOOKUP(F1020,'数据-省本级决算数'!$A:$B,2,0)</f>
        <v>1338</v>
      </c>
      <c r="K1020" s="175">
        <f t="shared" si="94"/>
        <v>1.65</v>
      </c>
      <c r="L1020" s="175"/>
      <c r="M1020" s="175">
        <f t="shared" si="96"/>
        <v>0</v>
      </c>
      <c r="N1020" s="132">
        <f t="shared" si="98"/>
        <v>0.648</v>
      </c>
      <c r="O1020" s="176" t="str">
        <f t="shared" si="93"/>
        <v>是</v>
      </c>
      <c r="P1020" s="176" t="str">
        <f t="shared" si="97"/>
        <v>否</v>
      </c>
    </row>
    <row r="1021" ht="18.95" customHeight="1" spans="1:16">
      <c r="A1021" s="171" t="s">
        <v>135</v>
      </c>
      <c r="B1021" s="465" t="s">
        <v>1809</v>
      </c>
      <c r="C1021" s="172"/>
      <c r="D1021" s="173" t="s">
        <v>1932</v>
      </c>
      <c r="E1021" s="172"/>
      <c r="F1021" s="49" t="s">
        <v>1933</v>
      </c>
      <c r="G1021" s="36">
        <f ca="1">SUMIF($C1020:$C2242,$D1021,$G1020:$G2241)</f>
        <v>1163</v>
      </c>
      <c r="H1021" s="36">
        <f ca="1">SUMIF($C1020:$C2241,$D1021,$H1020:$H2240)</f>
        <v>5248</v>
      </c>
      <c r="I1021" s="36">
        <f>IFERROR(VLOOKUP(F1021,'数据-省本级调整数'!$A:$B,2,0),0)</f>
        <v>16841</v>
      </c>
      <c r="J1021" s="36">
        <f>VLOOKUP(F1021,'数据-省本级决算数'!$A:$B,2,0)</f>
        <v>16838</v>
      </c>
      <c r="K1021" s="175">
        <f ca="1" t="shared" si="94"/>
        <v>14.48</v>
      </c>
      <c r="L1021" s="175">
        <f ca="1" t="shared" si="95"/>
        <v>3.21</v>
      </c>
      <c r="M1021" s="175">
        <f t="shared" si="96"/>
        <v>1</v>
      </c>
      <c r="N1021" s="132">
        <f ca="1" t="shared" si="98"/>
        <v>13.478</v>
      </c>
      <c r="O1021" s="176" t="str">
        <f ca="1" t="shared" si="93"/>
        <v>是</v>
      </c>
      <c r="P1021" s="176" t="str">
        <f t="shared" si="97"/>
        <v>是</v>
      </c>
    </row>
    <row r="1022" ht="18.95" customHeight="1" spans="1:16">
      <c r="A1022" s="171" t="s">
        <v>135</v>
      </c>
      <c r="B1022" s="172"/>
      <c r="C1022" s="465" t="s">
        <v>1932</v>
      </c>
      <c r="D1022" s="173" t="s">
        <v>1934</v>
      </c>
      <c r="E1022" s="172" t="s">
        <v>147</v>
      </c>
      <c r="F1022" s="49" t="s">
        <v>1935</v>
      </c>
      <c r="G1022" s="36">
        <v>0</v>
      </c>
      <c r="H1022" s="36">
        <f>IFERROR(VLOOKUP(D1022,'数据-省本级预算数'!D:H,4,0),"0")</f>
        <v>0</v>
      </c>
      <c r="I1022" s="36"/>
      <c r="J1022" s="36">
        <f>VLOOKUP(F1022,'数据-省本级决算数'!$A:$B,2,0)</f>
        <v>0</v>
      </c>
      <c r="K1022" s="175"/>
      <c r="L1022" s="175"/>
      <c r="M1022" s="175">
        <f t="shared" si="96"/>
        <v>0</v>
      </c>
      <c r="N1022" s="132" t="str">
        <f t="shared" si="98"/>
        <v/>
      </c>
      <c r="O1022" s="176" t="str">
        <f t="shared" si="93"/>
        <v>否</v>
      </c>
      <c r="P1022" s="176" t="str">
        <f t="shared" si="97"/>
        <v>否</v>
      </c>
    </row>
    <row r="1023" ht="18.95" customHeight="1" spans="1:16">
      <c r="A1023" s="171" t="s">
        <v>135</v>
      </c>
      <c r="B1023" s="172" t="s">
        <v>135</v>
      </c>
      <c r="C1023" s="465" t="s">
        <v>1932</v>
      </c>
      <c r="D1023" s="173" t="s">
        <v>1936</v>
      </c>
      <c r="E1023" s="172" t="s">
        <v>147</v>
      </c>
      <c r="F1023" s="49" t="s">
        <v>1937</v>
      </c>
      <c r="G1023" s="36">
        <v>1163</v>
      </c>
      <c r="H1023" s="36">
        <f>IFERROR(VLOOKUP(D1023,'数据-省本级预算数'!D:H,4,0),"0")</f>
        <v>5248</v>
      </c>
      <c r="I1023" s="36"/>
      <c r="J1023" s="36">
        <f>VLOOKUP(F1023,'数据-省本级决算数'!$A:$B,2,0)</f>
        <v>16838</v>
      </c>
      <c r="K1023" s="175">
        <f t="shared" si="94"/>
        <v>14.48</v>
      </c>
      <c r="L1023" s="175">
        <f t="shared" si="95"/>
        <v>3.21</v>
      </c>
      <c r="M1023" s="175">
        <f t="shared" si="96"/>
        <v>0</v>
      </c>
      <c r="N1023" s="132">
        <f t="shared" si="98"/>
        <v>13.478</v>
      </c>
      <c r="O1023" s="176" t="str">
        <f t="shared" si="93"/>
        <v>是</v>
      </c>
      <c r="P1023" s="176" t="str">
        <f t="shared" si="97"/>
        <v>否</v>
      </c>
    </row>
    <row r="1024" ht="18.95" customHeight="1" spans="1:16">
      <c r="A1024" s="171" t="s">
        <v>134</v>
      </c>
      <c r="B1024" s="172" t="s">
        <v>135</v>
      </c>
      <c r="C1024" s="172"/>
      <c r="D1024" s="173" t="s">
        <v>1938</v>
      </c>
      <c r="E1024" s="172"/>
      <c r="F1024" s="48" t="s">
        <v>1939</v>
      </c>
      <c r="G1024" s="174">
        <f ca="1">SUMIF($B1025:$B$1300,$D1024,$G1025:$G$1300)</f>
        <v>147481</v>
      </c>
      <c r="H1024" s="174">
        <f ca="1">SUMIF($B1025:$B$1300,$D1024,$H1025:$H$1300)</f>
        <v>432564</v>
      </c>
      <c r="I1024" s="174">
        <f>SUMIF($B1025:$B$1300,$D1024,$I1025:$I$1300)</f>
        <v>299544</v>
      </c>
      <c r="J1024" s="36">
        <f>VLOOKUP(F1024,'数据-省本级决算数'!$A:$B,2,0)</f>
        <v>286505</v>
      </c>
      <c r="K1024" s="175">
        <f ca="1" t="shared" si="94"/>
        <v>1.94</v>
      </c>
      <c r="L1024" s="175">
        <f ca="1" t="shared" si="95"/>
        <v>0.66</v>
      </c>
      <c r="M1024" s="175">
        <f t="shared" si="96"/>
        <v>0.96</v>
      </c>
      <c r="N1024" s="129">
        <f ca="1" t="shared" si="98"/>
        <v>0.943</v>
      </c>
      <c r="O1024" s="176" t="str">
        <f ca="1" t="shared" si="93"/>
        <v>是</v>
      </c>
      <c r="P1024" s="176" t="str">
        <f t="shared" si="97"/>
        <v>是</v>
      </c>
    </row>
    <row r="1025" ht="18.95" customHeight="1" spans="1:16">
      <c r="A1025" s="171" t="s">
        <v>135</v>
      </c>
      <c r="B1025" s="465" t="s">
        <v>1938</v>
      </c>
      <c r="C1025" s="172"/>
      <c r="D1025" s="173" t="s">
        <v>1940</v>
      </c>
      <c r="E1025" s="172"/>
      <c r="F1025" s="37" t="s">
        <v>1941</v>
      </c>
      <c r="G1025" s="36">
        <f ca="1">SUMIF($C1024:$C2246,$D1025,$G1024:$G2245)</f>
        <v>29745</v>
      </c>
      <c r="H1025" s="36">
        <f ca="1">SUMIF($C1024:$C2245,$D1025,$H1024:$H2244)</f>
        <v>28966</v>
      </c>
      <c r="I1025" s="36">
        <f>IFERROR(VLOOKUP(F1025,'数据-省本级调整数'!$A:$B,2,0),0)</f>
        <v>30279</v>
      </c>
      <c r="J1025" s="36">
        <f>VLOOKUP(F1025,'数据-省本级决算数'!$A:$B,2,0)</f>
        <v>30279</v>
      </c>
      <c r="K1025" s="175">
        <f ca="1" t="shared" si="94"/>
        <v>1.02</v>
      </c>
      <c r="L1025" s="175">
        <f ca="1" t="shared" si="95"/>
        <v>1.05</v>
      </c>
      <c r="M1025" s="175">
        <f t="shared" si="96"/>
        <v>1</v>
      </c>
      <c r="N1025" s="132">
        <f ca="1" t="shared" si="98"/>
        <v>0.018</v>
      </c>
      <c r="O1025" s="176" t="str">
        <f ca="1" t="shared" si="93"/>
        <v>是</v>
      </c>
      <c r="P1025" s="176" t="str">
        <f t="shared" si="97"/>
        <v>是</v>
      </c>
    </row>
    <row r="1026" ht="18.95" customHeight="1" spans="1:16">
      <c r="A1026" s="171" t="s">
        <v>135</v>
      </c>
      <c r="B1026" s="172" t="s">
        <v>135</v>
      </c>
      <c r="C1026" s="465" t="s">
        <v>1940</v>
      </c>
      <c r="D1026" s="173" t="s">
        <v>1942</v>
      </c>
      <c r="E1026" s="172" t="s">
        <v>147</v>
      </c>
      <c r="F1026" s="49" t="s">
        <v>141</v>
      </c>
      <c r="G1026" s="36">
        <v>0</v>
      </c>
      <c r="H1026" s="36">
        <f>IFERROR(VLOOKUP(D1026,'数据-省本级预算数'!D:H,4,0),"0")</f>
        <v>368</v>
      </c>
      <c r="I1026" s="36"/>
      <c r="J1026" s="36">
        <f>VLOOKUP(F1026,'数据-省本级决算数'!$A:$B,2,0)</f>
        <v>4776</v>
      </c>
      <c r="K1026" s="175"/>
      <c r="L1026" s="175">
        <f t="shared" si="95"/>
        <v>12.98</v>
      </c>
      <c r="M1026" s="175">
        <f t="shared" si="96"/>
        <v>0</v>
      </c>
      <c r="N1026" s="132" t="str">
        <f t="shared" si="98"/>
        <v/>
      </c>
      <c r="O1026" s="176" t="str">
        <f t="shared" si="93"/>
        <v>是</v>
      </c>
      <c r="P1026" s="176" t="str">
        <f t="shared" si="97"/>
        <v>否</v>
      </c>
    </row>
    <row r="1027" ht="18.95" customHeight="1" spans="1:16">
      <c r="A1027" s="171" t="s">
        <v>135</v>
      </c>
      <c r="B1027" s="172" t="s">
        <v>135</v>
      </c>
      <c r="C1027" s="465" t="s">
        <v>1940</v>
      </c>
      <c r="D1027" s="173" t="s">
        <v>1943</v>
      </c>
      <c r="E1027" s="172" t="s">
        <v>147</v>
      </c>
      <c r="F1027" s="49" t="s">
        <v>143</v>
      </c>
      <c r="G1027" s="36">
        <v>0</v>
      </c>
      <c r="H1027" s="36">
        <f>IFERROR(VLOOKUP(D1027,'数据-省本级预算数'!D:H,4,0),"0")</f>
        <v>0</v>
      </c>
      <c r="I1027" s="36"/>
      <c r="J1027" s="36">
        <f>VLOOKUP(F1027,'数据-省本级决算数'!$A:$B,2,0)</f>
        <v>590</v>
      </c>
      <c r="K1027" s="175"/>
      <c r="L1027" s="175"/>
      <c r="M1027" s="175">
        <f t="shared" si="96"/>
        <v>0</v>
      </c>
      <c r="N1027" s="132" t="str">
        <f t="shared" si="98"/>
        <v/>
      </c>
      <c r="O1027" s="176" t="str">
        <f t="shared" si="93"/>
        <v>是</v>
      </c>
      <c r="P1027" s="176" t="str">
        <f t="shared" si="97"/>
        <v>否</v>
      </c>
    </row>
    <row r="1028" ht="18.95" customHeight="1" spans="1:16">
      <c r="A1028" s="171" t="s">
        <v>135</v>
      </c>
      <c r="B1028" s="172"/>
      <c r="C1028" s="465" t="s">
        <v>1940</v>
      </c>
      <c r="D1028" s="173" t="s">
        <v>1944</v>
      </c>
      <c r="E1028" s="172" t="s">
        <v>147</v>
      </c>
      <c r="F1028" s="49" t="s">
        <v>145</v>
      </c>
      <c r="G1028" s="36">
        <v>0</v>
      </c>
      <c r="H1028" s="36">
        <f>IFERROR(VLOOKUP(D1028,'数据-省本级预算数'!D:H,4,0),"0")</f>
        <v>0</v>
      </c>
      <c r="I1028" s="36"/>
      <c r="J1028" s="36">
        <f>VLOOKUP(F1028,'数据-省本级决算数'!$A:$B,2,0)</f>
        <v>713</v>
      </c>
      <c r="K1028" s="175"/>
      <c r="L1028" s="175"/>
      <c r="M1028" s="175">
        <f t="shared" si="96"/>
        <v>0</v>
      </c>
      <c r="N1028" s="132" t="str">
        <f t="shared" si="98"/>
        <v/>
      </c>
      <c r="O1028" s="176" t="str">
        <f t="shared" ref="O1028:O1091" si="99">IF(F1028&lt;&gt;"",IF(SUM(G1028:J1028)&lt;&gt;0,"是","否"),"空")</f>
        <v>是</v>
      </c>
      <c r="P1028" s="176" t="str">
        <f t="shared" si="97"/>
        <v>否</v>
      </c>
    </row>
    <row r="1029" ht="18.95" customHeight="1" spans="1:16">
      <c r="A1029" s="171" t="s">
        <v>135</v>
      </c>
      <c r="B1029" s="172" t="s">
        <v>135</v>
      </c>
      <c r="C1029" s="465" t="s">
        <v>1940</v>
      </c>
      <c r="D1029" s="173" t="s">
        <v>1945</v>
      </c>
      <c r="E1029" s="172" t="s">
        <v>147</v>
      </c>
      <c r="F1029" s="49" t="s">
        <v>1946</v>
      </c>
      <c r="G1029" s="36">
        <v>1999</v>
      </c>
      <c r="H1029" s="36">
        <f>IFERROR(VLOOKUP(D1029,'数据-省本级预算数'!D:H,4,0),"0")</f>
        <v>1980</v>
      </c>
      <c r="I1029" s="36"/>
      <c r="J1029" s="36">
        <f>VLOOKUP(F1029,'数据-省本级决算数'!$A:$B,2,0)</f>
        <v>2024</v>
      </c>
      <c r="K1029" s="175">
        <f t="shared" ref="K1029:K1091" si="100">J1029/G1029</f>
        <v>1.01</v>
      </c>
      <c r="L1029" s="175">
        <f t="shared" ref="L1029:L1091" si="101">J1029/H1029</f>
        <v>1.02</v>
      </c>
      <c r="M1029" s="175">
        <f t="shared" ref="M1029:M1092" si="102">IFERROR(J1029/I1029,0)</f>
        <v>0</v>
      </c>
      <c r="N1029" s="132">
        <f t="shared" si="98"/>
        <v>0.013</v>
      </c>
      <c r="O1029" s="176" t="str">
        <f t="shared" si="99"/>
        <v>是</v>
      </c>
      <c r="P1029" s="176" t="str">
        <f t="shared" ref="P1029:P1092" si="103">IF(C1029&lt;&gt;"",IF(OR(LEFT(D1029,3)="205",LEFT(D1029,3)="206",LEFT(D1029,3)="207",LEFT(D1029,3)="208",LEFT(D1029,3)="210",LEFT(D1029,3)="213"),"是","否"),"是")</f>
        <v>否</v>
      </c>
    </row>
    <row r="1030" ht="18.95" customHeight="1" spans="1:16">
      <c r="A1030" s="171" t="s">
        <v>135</v>
      </c>
      <c r="B1030" s="172" t="s">
        <v>135</v>
      </c>
      <c r="C1030" s="465" t="s">
        <v>1940</v>
      </c>
      <c r="D1030" s="173" t="s">
        <v>1947</v>
      </c>
      <c r="E1030" s="172" t="s">
        <v>147</v>
      </c>
      <c r="F1030" s="49" t="s">
        <v>1948</v>
      </c>
      <c r="G1030" s="36">
        <v>0</v>
      </c>
      <c r="H1030" s="36">
        <f>IFERROR(VLOOKUP(D1030,'数据-省本级预算数'!D:H,4,0),"0")</f>
        <v>0</v>
      </c>
      <c r="I1030" s="36"/>
      <c r="J1030" s="36">
        <f>VLOOKUP(F1030,'数据-省本级决算数'!$A:$B,2,0)</f>
        <v>0</v>
      </c>
      <c r="K1030" s="175"/>
      <c r="L1030" s="175"/>
      <c r="M1030" s="175">
        <f t="shared" si="102"/>
        <v>0</v>
      </c>
      <c r="N1030" s="132" t="str">
        <f t="shared" si="98"/>
        <v/>
      </c>
      <c r="O1030" s="176" t="str">
        <f t="shared" si="99"/>
        <v>否</v>
      </c>
      <c r="P1030" s="176" t="str">
        <f t="shared" si="103"/>
        <v>否</v>
      </c>
    </row>
    <row r="1031" ht="18.95" customHeight="1" spans="1:16">
      <c r="A1031" s="171"/>
      <c r="B1031" s="172" t="s">
        <v>135</v>
      </c>
      <c r="C1031" s="465" t="s">
        <v>1940</v>
      </c>
      <c r="D1031" s="173" t="s">
        <v>1949</v>
      </c>
      <c r="E1031" s="172" t="s">
        <v>147</v>
      </c>
      <c r="F1031" s="49" t="s">
        <v>1950</v>
      </c>
      <c r="G1031" s="36">
        <v>0</v>
      </c>
      <c r="H1031" s="36">
        <f>IFERROR(VLOOKUP(D1031,'数据-省本级预算数'!D:H,4,0),"0")</f>
        <v>0</v>
      </c>
      <c r="I1031" s="36"/>
      <c r="J1031" s="36">
        <f>VLOOKUP(F1031,'数据-省本级决算数'!$A:$B,2,0)</f>
        <v>0</v>
      </c>
      <c r="K1031" s="175"/>
      <c r="L1031" s="175"/>
      <c r="M1031" s="175">
        <f t="shared" si="102"/>
        <v>0</v>
      </c>
      <c r="N1031" s="132" t="str">
        <f t="shared" si="98"/>
        <v/>
      </c>
      <c r="O1031" s="176" t="str">
        <f t="shared" si="99"/>
        <v>否</v>
      </c>
      <c r="P1031" s="176" t="str">
        <f t="shared" si="103"/>
        <v>否</v>
      </c>
    </row>
    <row r="1032" ht="18.95" customHeight="1" spans="1:16">
      <c r="A1032" s="171" t="s">
        <v>135</v>
      </c>
      <c r="B1032" s="172"/>
      <c r="C1032" s="465" t="s">
        <v>1940</v>
      </c>
      <c r="D1032" s="173" t="s">
        <v>1951</v>
      </c>
      <c r="E1032" s="172" t="s">
        <v>147</v>
      </c>
      <c r="F1032" s="49" t="s">
        <v>1952</v>
      </c>
      <c r="G1032" s="36">
        <v>10619</v>
      </c>
      <c r="H1032" s="36">
        <f>IFERROR(VLOOKUP(D1032,'数据-省本级预算数'!D:H,4,0),"0")</f>
        <v>10517</v>
      </c>
      <c r="I1032" s="36"/>
      <c r="J1032" s="36">
        <f>VLOOKUP(F1032,'数据-省本级决算数'!$A:$B,2,0)</f>
        <v>10823</v>
      </c>
      <c r="K1032" s="175">
        <f t="shared" si="100"/>
        <v>1.02</v>
      </c>
      <c r="L1032" s="175">
        <f t="shared" si="101"/>
        <v>1.03</v>
      </c>
      <c r="M1032" s="175">
        <f t="shared" si="102"/>
        <v>0</v>
      </c>
      <c r="N1032" s="132">
        <f t="shared" si="98"/>
        <v>0.019</v>
      </c>
      <c r="O1032" s="176" t="str">
        <f t="shared" si="99"/>
        <v>是</v>
      </c>
      <c r="P1032" s="176" t="str">
        <f t="shared" si="103"/>
        <v>否</v>
      </c>
    </row>
    <row r="1033" ht="18.95" customHeight="1" spans="1:16">
      <c r="A1033" s="171" t="s">
        <v>135</v>
      </c>
      <c r="B1033" s="172" t="s">
        <v>135</v>
      </c>
      <c r="C1033" s="465" t="s">
        <v>1940</v>
      </c>
      <c r="D1033" s="173" t="s">
        <v>1953</v>
      </c>
      <c r="E1033" s="172" t="s">
        <v>147</v>
      </c>
      <c r="F1033" s="49" t="s">
        <v>1954</v>
      </c>
      <c r="G1033" s="36">
        <v>0</v>
      </c>
      <c r="H1033" s="36">
        <f>IFERROR(VLOOKUP(D1033,'数据-省本级预算数'!D:H,4,0),"0")</f>
        <v>0</v>
      </c>
      <c r="I1033" s="36"/>
      <c r="J1033" s="36">
        <f>VLOOKUP(F1033,'数据-省本级决算数'!$A:$B,2,0)</f>
        <v>0</v>
      </c>
      <c r="K1033" s="175"/>
      <c r="L1033" s="175"/>
      <c r="M1033" s="175">
        <f t="shared" si="102"/>
        <v>0</v>
      </c>
      <c r="N1033" s="132" t="str">
        <f t="shared" si="98"/>
        <v/>
      </c>
      <c r="O1033" s="176" t="str">
        <f t="shared" si="99"/>
        <v>否</v>
      </c>
      <c r="P1033" s="176" t="str">
        <f t="shared" si="103"/>
        <v>否</v>
      </c>
    </row>
    <row r="1034" ht="18.95" customHeight="1" spans="1:16">
      <c r="A1034" s="171" t="s">
        <v>135</v>
      </c>
      <c r="B1034" s="172" t="s">
        <v>135</v>
      </c>
      <c r="C1034" s="465" t="s">
        <v>1940</v>
      </c>
      <c r="D1034" s="173" t="s">
        <v>1955</v>
      </c>
      <c r="E1034" s="172" t="s">
        <v>147</v>
      </c>
      <c r="F1034" s="49" t="s">
        <v>1956</v>
      </c>
      <c r="G1034" s="36">
        <v>17127</v>
      </c>
      <c r="H1034" s="36">
        <f>IFERROR(VLOOKUP(D1034,'数据-省本级预算数'!D:H,4,0),"0")</f>
        <v>16101</v>
      </c>
      <c r="I1034" s="36"/>
      <c r="J1034" s="36">
        <f>VLOOKUP(F1034,'数据-省本级决算数'!$A:$B,2,0)</f>
        <v>16948</v>
      </c>
      <c r="K1034" s="175">
        <f t="shared" si="100"/>
        <v>0.99</v>
      </c>
      <c r="L1034" s="175">
        <f t="shared" si="101"/>
        <v>1.05</v>
      </c>
      <c r="M1034" s="175">
        <f t="shared" si="102"/>
        <v>0</v>
      </c>
      <c r="N1034" s="132">
        <f t="shared" si="98"/>
        <v>-0.01</v>
      </c>
      <c r="O1034" s="176" t="str">
        <f t="shared" si="99"/>
        <v>是</v>
      </c>
      <c r="P1034" s="176" t="str">
        <f t="shared" si="103"/>
        <v>否</v>
      </c>
    </row>
    <row r="1035" ht="18.95" customHeight="1" spans="1:16">
      <c r="A1035" s="171" t="s">
        <v>135</v>
      </c>
      <c r="B1035" s="465" t="s">
        <v>1938</v>
      </c>
      <c r="C1035" s="172"/>
      <c r="D1035" s="173" t="s">
        <v>1957</v>
      </c>
      <c r="E1035" s="172"/>
      <c r="F1035" s="49" t="s">
        <v>1958</v>
      </c>
      <c r="G1035" s="36">
        <f ca="1">SUMIF($C1034:$C2256,$D1035,$G1034:$G2255)</f>
        <v>14316</v>
      </c>
      <c r="H1035" s="36">
        <f ca="1">SUMIF($C1034:$C2255,$D1035,$H1034:$H2254)</f>
        <v>38197</v>
      </c>
      <c r="I1035" s="36">
        <f>IFERROR(VLOOKUP(F1035,'数据-省本级调整数'!$A:$B,2,0),0)</f>
        <v>14236</v>
      </c>
      <c r="J1035" s="36">
        <f>VLOOKUP(F1035,'数据-省本级决算数'!$A:$B,2,0)</f>
        <v>10937</v>
      </c>
      <c r="K1035" s="175">
        <f ca="1" t="shared" si="100"/>
        <v>0.76</v>
      </c>
      <c r="L1035" s="175">
        <f ca="1" t="shared" si="101"/>
        <v>0.29</v>
      </c>
      <c r="M1035" s="175">
        <f t="shared" si="102"/>
        <v>0.77</v>
      </c>
      <c r="N1035" s="132">
        <f ca="1" t="shared" si="98"/>
        <v>-0.236</v>
      </c>
      <c r="O1035" s="176" t="str">
        <f ca="1" t="shared" si="99"/>
        <v>是</v>
      </c>
      <c r="P1035" s="176" t="str">
        <f t="shared" si="103"/>
        <v>是</v>
      </c>
    </row>
    <row r="1036" ht="18.95" customHeight="1" spans="1:16">
      <c r="A1036" s="171" t="s">
        <v>135</v>
      </c>
      <c r="B1036" s="172" t="s">
        <v>135</v>
      </c>
      <c r="C1036" s="465" t="s">
        <v>1957</v>
      </c>
      <c r="D1036" s="173" t="s">
        <v>1959</v>
      </c>
      <c r="E1036" s="172" t="s">
        <v>147</v>
      </c>
      <c r="F1036" s="49" t="s">
        <v>141</v>
      </c>
      <c r="G1036" s="36">
        <v>933</v>
      </c>
      <c r="H1036" s="36">
        <f>IFERROR(VLOOKUP(D1036,'数据-省本级预算数'!D:H,4,0),"0")</f>
        <v>990</v>
      </c>
      <c r="I1036" s="36"/>
      <c r="J1036" s="36">
        <f>VLOOKUP(F1036,'数据-省本级决算数'!$A:$B,2,0)</f>
        <v>4776</v>
      </c>
      <c r="K1036" s="175">
        <f t="shared" si="100"/>
        <v>5.12</v>
      </c>
      <c r="L1036" s="175">
        <f t="shared" si="101"/>
        <v>4.82</v>
      </c>
      <c r="M1036" s="175">
        <f t="shared" si="102"/>
        <v>0</v>
      </c>
      <c r="N1036" s="132">
        <f t="shared" si="98"/>
        <v>4.119</v>
      </c>
      <c r="O1036" s="176" t="str">
        <f t="shared" si="99"/>
        <v>是</v>
      </c>
      <c r="P1036" s="176" t="str">
        <f t="shared" si="103"/>
        <v>否</v>
      </c>
    </row>
    <row r="1037" ht="18.95" customHeight="1" spans="1:16">
      <c r="A1037" s="171" t="s">
        <v>135</v>
      </c>
      <c r="B1037" s="172" t="s">
        <v>135</v>
      </c>
      <c r="C1037" s="465" t="s">
        <v>1957</v>
      </c>
      <c r="D1037" s="173" t="s">
        <v>1960</v>
      </c>
      <c r="E1037" s="172" t="s">
        <v>147</v>
      </c>
      <c r="F1037" s="49" t="s">
        <v>143</v>
      </c>
      <c r="G1037" s="36">
        <v>0</v>
      </c>
      <c r="H1037" s="36">
        <f>IFERROR(VLOOKUP(D1037,'数据-省本级预算数'!D:H,4,0),"0")</f>
        <v>0</v>
      </c>
      <c r="I1037" s="36"/>
      <c r="J1037" s="36">
        <f>VLOOKUP(F1037,'数据-省本级决算数'!$A:$B,2,0)</f>
        <v>590</v>
      </c>
      <c r="K1037" s="175"/>
      <c r="L1037" s="175"/>
      <c r="M1037" s="175">
        <f t="shared" si="102"/>
        <v>0</v>
      </c>
      <c r="N1037" s="132" t="str">
        <f t="shared" si="98"/>
        <v/>
      </c>
      <c r="O1037" s="176" t="str">
        <f t="shared" si="99"/>
        <v>是</v>
      </c>
      <c r="P1037" s="176" t="str">
        <f t="shared" si="103"/>
        <v>否</v>
      </c>
    </row>
    <row r="1038" ht="18.95" customHeight="1" spans="1:16">
      <c r="A1038" s="171" t="s">
        <v>135</v>
      </c>
      <c r="B1038" s="172" t="s">
        <v>135</v>
      </c>
      <c r="C1038" s="465" t="s">
        <v>1957</v>
      </c>
      <c r="D1038" s="173" t="s">
        <v>1961</v>
      </c>
      <c r="E1038" s="172" t="s">
        <v>147</v>
      </c>
      <c r="F1038" s="49" t="s">
        <v>145</v>
      </c>
      <c r="G1038" s="36">
        <v>59</v>
      </c>
      <c r="H1038" s="36">
        <f>IFERROR(VLOOKUP(D1038,'数据-省本级预算数'!D:H,4,0),"0")</f>
        <v>63</v>
      </c>
      <c r="I1038" s="36"/>
      <c r="J1038" s="36">
        <f>VLOOKUP(F1038,'数据-省本级决算数'!$A:$B,2,0)</f>
        <v>713</v>
      </c>
      <c r="K1038" s="175">
        <f t="shared" si="100"/>
        <v>12.08</v>
      </c>
      <c r="L1038" s="175">
        <f t="shared" si="101"/>
        <v>11.32</v>
      </c>
      <c r="M1038" s="175">
        <f t="shared" si="102"/>
        <v>0</v>
      </c>
      <c r="N1038" s="132">
        <f t="shared" si="98"/>
        <v>11.085</v>
      </c>
      <c r="O1038" s="176" t="str">
        <f t="shared" si="99"/>
        <v>是</v>
      </c>
      <c r="P1038" s="176" t="str">
        <f t="shared" si="103"/>
        <v>否</v>
      </c>
    </row>
    <row r="1039" ht="18.95" customHeight="1" spans="1:16">
      <c r="A1039" s="171" t="s">
        <v>135</v>
      </c>
      <c r="B1039" s="172" t="s">
        <v>135</v>
      </c>
      <c r="C1039" s="465" t="s">
        <v>1957</v>
      </c>
      <c r="D1039" s="173" t="s">
        <v>1962</v>
      </c>
      <c r="E1039" s="172" t="s">
        <v>147</v>
      </c>
      <c r="F1039" s="49" t="s">
        <v>1963</v>
      </c>
      <c r="G1039" s="36">
        <v>85</v>
      </c>
      <c r="H1039" s="36">
        <f>IFERROR(VLOOKUP(D1039,'数据-省本级预算数'!D:H,4,0),"0")</f>
        <v>94</v>
      </c>
      <c r="I1039" s="36"/>
      <c r="J1039" s="36">
        <f>VLOOKUP(F1039,'数据-省本级决算数'!$A:$B,2,0)</f>
        <v>110</v>
      </c>
      <c r="K1039" s="175">
        <f t="shared" si="100"/>
        <v>1.29</v>
      </c>
      <c r="L1039" s="175">
        <f t="shared" si="101"/>
        <v>1.17</v>
      </c>
      <c r="M1039" s="175">
        <f t="shared" si="102"/>
        <v>0</v>
      </c>
      <c r="N1039" s="132">
        <f t="shared" si="98"/>
        <v>0.294</v>
      </c>
      <c r="O1039" s="176" t="str">
        <f t="shared" si="99"/>
        <v>是</v>
      </c>
      <c r="P1039" s="176" t="str">
        <f t="shared" si="103"/>
        <v>否</v>
      </c>
    </row>
    <row r="1040" ht="18.95" customHeight="1" spans="1:16">
      <c r="A1040" s="171" t="s">
        <v>135</v>
      </c>
      <c r="B1040" s="172" t="s">
        <v>135</v>
      </c>
      <c r="C1040" s="465" t="s">
        <v>1957</v>
      </c>
      <c r="D1040" s="173" t="s">
        <v>1964</v>
      </c>
      <c r="E1040" s="172" t="s">
        <v>147</v>
      </c>
      <c r="F1040" s="49" t="s">
        <v>1965</v>
      </c>
      <c r="G1040" s="36">
        <v>0</v>
      </c>
      <c r="H1040" s="36">
        <f>IFERROR(VLOOKUP(D1040,'数据-省本级预算数'!D:H,4,0),"0")</f>
        <v>0</v>
      </c>
      <c r="I1040" s="36"/>
      <c r="J1040" s="36">
        <f>VLOOKUP(F1040,'数据-省本级决算数'!$A:$B,2,0)</f>
        <v>0</v>
      </c>
      <c r="K1040" s="175"/>
      <c r="L1040" s="175"/>
      <c r="M1040" s="175">
        <f t="shared" si="102"/>
        <v>0</v>
      </c>
      <c r="N1040" s="132" t="str">
        <f t="shared" si="98"/>
        <v/>
      </c>
      <c r="O1040" s="176" t="str">
        <f t="shared" si="99"/>
        <v>否</v>
      </c>
      <c r="P1040" s="176" t="str">
        <f t="shared" si="103"/>
        <v>否</v>
      </c>
    </row>
    <row r="1041" ht="18.95" customHeight="1" spans="1:16">
      <c r="A1041" s="171" t="s">
        <v>135</v>
      </c>
      <c r="B1041" s="172" t="s">
        <v>135</v>
      </c>
      <c r="C1041" s="465" t="s">
        <v>1957</v>
      </c>
      <c r="D1041" s="173" t="s">
        <v>1966</v>
      </c>
      <c r="E1041" s="172" t="s">
        <v>147</v>
      </c>
      <c r="F1041" s="49" t="s">
        <v>1967</v>
      </c>
      <c r="G1041" s="36">
        <v>0</v>
      </c>
      <c r="H1041" s="36">
        <f>IFERROR(VLOOKUP(D1041,'数据-省本级预算数'!D:H,4,0),"0")</f>
        <v>0</v>
      </c>
      <c r="I1041" s="36"/>
      <c r="J1041" s="36">
        <f>VLOOKUP(F1041,'数据-省本级决算数'!$A:$B,2,0)</f>
        <v>0</v>
      </c>
      <c r="K1041" s="175"/>
      <c r="L1041" s="175"/>
      <c r="M1041" s="175">
        <f t="shared" si="102"/>
        <v>0</v>
      </c>
      <c r="N1041" s="132" t="str">
        <f t="shared" si="98"/>
        <v/>
      </c>
      <c r="O1041" s="176" t="str">
        <f t="shared" si="99"/>
        <v>否</v>
      </c>
      <c r="P1041" s="176" t="str">
        <f t="shared" si="103"/>
        <v>否</v>
      </c>
    </row>
    <row r="1042" ht="18.95" customHeight="1" spans="1:16">
      <c r="A1042" s="171" t="s">
        <v>135</v>
      </c>
      <c r="B1042" s="172"/>
      <c r="C1042" s="465" t="s">
        <v>1957</v>
      </c>
      <c r="D1042" s="173" t="s">
        <v>1968</v>
      </c>
      <c r="E1042" s="172" t="s">
        <v>147</v>
      </c>
      <c r="F1042" s="49" t="s">
        <v>1969</v>
      </c>
      <c r="G1042" s="36">
        <v>2923</v>
      </c>
      <c r="H1042" s="36">
        <f>IFERROR(VLOOKUP(D1042,'数据-省本级预算数'!D:H,4,0),"0")</f>
        <v>591</v>
      </c>
      <c r="I1042" s="36"/>
      <c r="J1042" s="36">
        <f>VLOOKUP(F1042,'数据-省本级决算数'!$A:$B,2,0)</f>
        <v>640</v>
      </c>
      <c r="K1042" s="175">
        <f t="shared" si="100"/>
        <v>0.22</v>
      </c>
      <c r="L1042" s="175">
        <f t="shared" si="101"/>
        <v>1.08</v>
      </c>
      <c r="M1042" s="175">
        <f t="shared" si="102"/>
        <v>0</v>
      </c>
      <c r="N1042" s="132">
        <f t="shared" si="98"/>
        <v>-0.781</v>
      </c>
      <c r="O1042" s="176" t="str">
        <f t="shared" si="99"/>
        <v>是</v>
      </c>
      <c r="P1042" s="176" t="str">
        <f t="shared" si="103"/>
        <v>否</v>
      </c>
    </row>
    <row r="1043" ht="18.95" customHeight="1" spans="1:16">
      <c r="A1043" s="171" t="s">
        <v>135</v>
      </c>
      <c r="B1043" s="172" t="s">
        <v>135</v>
      </c>
      <c r="C1043" s="465" t="s">
        <v>1957</v>
      </c>
      <c r="D1043" s="173" t="s">
        <v>1970</v>
      </c>
      <c r="E1043" s="172" t="s">
        <v>147</v>
      </c>
      <c r="F1043" s="49" t="s">
        <v>1971</v>
      </c>
      <c r="G1043" s="36">
        <v>0</v>
      </c>
      <c r="H1043" s="36">
        <f>IFERROR(VLOOKUP(D1043,'数据-省本级预算数'!D:H,4,0),"0")</f>
        <v>10000</v>
      </c>
      <c r="I1043" s="36"/>
      <c r="J1043" s="36">
        <f>VLOOKUP(F1043,'数据-省本级决算数'!$A:$B,2,0)</f>
        <v>0</v>
      </c>
      <c r="K1043" s="175"/>
      <c r="L1043" s="175">
        <f t="shared" si="101"/>
        <v>0</v>
      </c>
      <c r="M1043" s="175">
        <f t="shared" si="102"/>
        <v>0</v>
      </c>
      <c r="N1043" s="132" t="str">
        <f t="shared" si="98"/>
        <v/>
      </c>
      <c r="O1043" s="176" t="str">
        <f t="shared" si="99"/>
        <v>是</v>
      </c>
      <c r="P1043" s="176" t="str">
        <f t="shared" si="103"/>
        <v>否</v>
      </c>
    </row>
    <row r="1044" ht="18.95" customHeight="1" spans="1:16">
      <c r="A1044" s="171" t="s">
        <v>135</v>
      </c>
      <c r="B1044" s="172" t="s">
        <v>135</v>
      </c>
      <c r="C1044" s="465" t="s">
        <v>1957</v>
      </c>
      <c r="D1044" s="173" t="s">
        <v>1972</v>
      </c>
      <c r="E1044" s="172" t="s">
        <v>147</v>
      </c>
      <c r="F1044" s="49" t="s">
        <v>1973</v>
      </c>
      <c r="G1044" s="36">
        <v>0</v>
      </c>
      <c r="H1044" s="36">
        <f>IFERROR(VLOOKUP(D1044,'数据-省本级预算数'!D:H,4,0),"0")</f>
        <v>0</v>
      </c>
      <c r="I1044" s="36"/>
      <c r="J1044" s="36">
        <f>VLOOKUP(F1044,'数据-省本级决算数'!$A:$B,2,0)</f>
        <v>0</v>
      </c>
      <c r="K1044" s="175"/>
      <c r="L1044" s="175"/>
      <c r="M1044" s="175">
        <f t="shared" si="102"/>
        <v>0</v>
      </c>
      <c r="N1044" s="132" t="str">
        <f t="shared" si="98"/>
        <v/>
      </c>
      <c r="O1044" s="176" t="str">
        <f t="shared" si="99"/>
        <v>否</v>
      </c>
      <c r="P1044" s="176" t="str">
        <f t="shared" si="103"/>
        <v>否</v>
      </c>
    </row>
    <row r="1045" ht="18.95" customHeight="1" spans="1:16">
      <c r="A1045" s="171" t="s">
        <v>135</v>
      </c>
      <c r="B1045" s="172" t="s">
        <v>135</v>
      </c>
      <c r="C1045" s="465" t="s">
        <v>1957</v>
      </c>
      <c r="D1045" s="173" t="s">
        <v>1974</v>
      </c>
      <c r="E1045" s="172" t="s">
        <v>147</v>
      </c>
      <c r="F1045" s="49" t="s">
        <v>1975</v>
      </c>
      <c r="G1045" s="36">
        <v>0</v>
      </c>
      <c r="H1045" s="36">
        <f>IFERROR(VLOOKUP(D1045,'数据-省本级预算数'!D:H,4,0),"0")</f>
        <v>0</v>
      </c>
      <c r="I1045" s="36"/>
      <c r="J1045" s="36">
        <f>VLOOKUP(F1045,'数据-省本级决算数'!$A:$B,2,0)</f>
        <v>0</v>
      </c>
      <c r="K1045" s="175"/>
      <c r="L1045" s="175"/>
      <c r="M1045" s="175">
        <f t="shared" si="102"/>
        <v>0</v>
      </c>
      <c r="N1045" s="132" t="str">
        <f t="shared" si="98"/>
        <v/>
      </c>
      <c r="O1045" s="176" t="str">
        <f t="shared" si="99"/>
        <v>否</v>
      </c>
      <c r="P1045" s="176" t="str">
        <f t="shared" si="103"/>
        <v>否</v>
      </c>
    </row>
    <row r="1046" ht="18.95" customHeight="1" spans="1:16">
      <c r="A1046" s="171" t="s">
        <v>135</v>
      </c>
      <c r="B1046" s="172" t="s">
        <v>135</v>
      </c>
      <c r="C1046" s="465" t="s">
        <v>1957</v>
      </c>
      <c r="D1046" s="173" t="s">
        <v>1976</v>
      </c>
      <c r="E1046" s="172" t="s">
        <v>147</v>
      </c>
      <c r="F1046" s="49" t="s">
        <v>1977</v>
      </c>
      <c r="G1046" s="36">
        <v>0</v>
      </c>
      <c r="H1046" s="36">
        <f>IFERROR(VLOOKUP(D1046,'数据-省本级预算数'!D:H,4,0),"0")</f>
        <v>0</v>
      </c>
      <c r="I1046" s="36"/>
      <c r="J1046" s="36">
        <f>VLOOKUP(F1046,'数据-省本级决算数'!$A:$B,2,0)</f>
        <v>0</v>
      </c>
      <c r="K1046" s="175"/>
      <c r="L1046" s="175"/>
      <c r="M1046" s="175">
        <f t="shared" si="102"/>
        <v>0</v>
      </c>
      <c r="N1046" s="132" t="str">
        <f t="shared" si="98"/>
        <v/>
      </c>
      <c r="O1046" s="176" t="str">
        <f t="shared" si="99"/>
        <v>否</v>
      </c>
      <c r="P1046" s="176" t="str">
        <f t="shared" si="103"/>
        <v>否</v>
      </c>
    </row>
    <row r="1047" ht="18.95" customHeight="1" spans="1:16">
      <c r="A1047" s="171" t="s">
        <v>135</v>
      </c>
      <c r="B1047" s="172" t="s">
        <v>135</v>
      </c>
      <c r="C1047" s="465" t="s">
        <v>1957</v>
      </c>
      <c r="D1047" s="173" t="s">
        <v>1978</v>
      </c>
      <c r="E1047" s="172" t="s">
        <v>147</v>
      </c>
      <c r="F1047" s="49" t="s">
        <v>1979</v>
      </c>
      <c r="G1047" s="36">
        <v>0</v>
      </c>
      <c r="H1047" s="36">
        <f>IFERROR(VLOOKUP(D1047,'数据-省本级预算数'!D:H,4,0),"0")</f>
        <v>0</v>
      </c>
      <c r="I1047" s="36"/>
      <c r="J1047" s="36">
        <f>VLOOKUP(F1047,'数据-省本级决算数'!$A:$B,2,0)</f>
        <v>0</v>
      </c>
      <c r="K1047" s="175"/>
      <c r="L1047" s="175"/>
      <c r="M1047" s="175">
        <f t="shared" si="102"/>
        <v>0</v>
      </c>
      <c r="N1047" s="132" t="str">
        <f t="shared" si="98"/>
        <v/>
      </c>
      <c r="O1047" s="176" t="str">
        <f t="shared" si="99"/>
        <v>否</v>
      </c>
      <c r="P1047" s="176" t="str">
        <f t="shared" si="103"/>
        <v>否</v>
      </c>
    </row>
    <row r="1048" ht="18.95" customHeight="1" spans="1:16">
      <c r="A1048" s="171" t="s">
        <v>135</v>
      </c>
      <c r="B1048" s="172" t="s">
        <v>135</v>
      </c>
      <c r="C1048" s="465" t="s">
        <v>1957</v>
      </c>
      <c r="D1048" s="173" t="s">
        <v>1980</v>
      </c>
      <c r="E1048" s="172" t="s">
        <v>147</v>
      </c>
      <c r="F1048" s="49" t="s">
        <v>1981</v>
      </c>
      <c r="G1048" s="36">
        <v>0</v>
      </c>
      <c r="H1048" s="36">
        <f>IFERROR(VLOOKUP(D1048,'数据-省本级预算数'!D:H,4,0),"0")</f>
        <v>0</v>
      </c>
      <c r="I1048" s="36"/>
      <c r="J1048" s="36">
        <f>VLOOKUP(F1048,'数据-省本级决算数'!$A:$B,2,0)</f>
        <v>0</v>
      </c>
      <c r="K1048" s="175"/>
      <c r="L1048" s="175"/>
      <c r="M1048" s="175">
        <f t="shared" si="102"/>
        <v>0</v>
      </c>
      <c r="N1048" s="132" t="str">
        <f t="shared" si="98"/>
        <v/>
      </c>
      <c r="O1048" s="176" t="str">
        <f t="shared" si="99"/>
        <v>否</v>
      </c>
      <c r="P1048" s="176" t="str">
        <f t="shared" si="103"/>
        <v>否</v>
      </c>
    </row>
    <row r="1049" ht="18.95" customHeight="1" spans="1:16">
      <c r="A1049" s="171" t="s">
        <v>135</v>
      </c>
      <c r="B1049" s="172" t="s">
        <v>135</v>
      </c>
      <c r="C1049" s="465" t="s">
        <v>1957</v>
      </c>
      <c r="D1049" s="173" t="s">
        <v>1982</v>
      </c>
      <c r="E1049" s="172" t="s">
        <v>147</v>
      </c>
      <c r="F1049" s="49" t="s">
        <v>1983</v>
      </c>
      <c r="G1049" s="36">
        <v>0</v>
      </c>
      <c r="H1049" s="36">
        <f>IFERROR(VLOOKUP(D1049,'数据-省本级预算数'!D:H,4,0),"0")</f>
        <v>0</v>
      </c>
      <c r="I1049" s="36"/>
      <c r="J1049" s="36">
        <f>VLOOKUP(F1049,'数据-省本级决算数'!$A:$B,2,0)</f>
        <v>0</v>
      </c>
      <c r="K1049" s="175"/>
      <c r="L1049" s="175"/>
      <c r="M1049" s="175">
        <f t="shared" si="102"/>
        <v>0</v>
      </c>
      <c r="N1049" s="132" t="str">
        <f t="shared" si="98"/>
        <v/>
      </c>
      <c r="O1049" s="176" t="str">
        <f t="shared" si="99"/>
        <v>否</v>
      </c>
      <c r="P1049" s="176" t="str">
        <f t="shared" si="103"/>
        <v>否</v>
      </c>
    </row>
    <row r="1050" ht="18.95" customHeight="1" spans="1:16">
      <c r="A1050" s="171" t="s">
        <v>135</v>
      </c>
      <c r="B1050" s="172" t="s">
        <v>135</v>
      </c>
      <c r="C1050" s="465" t="s">
        <v>1957</v>
      </c>
      <c r="D1050" s="173" t="s">
        <v>1984</v>
      </c>
      <c r="E1050" s="172" t="s">
        <v>147</v>
      </c>
      <c r="F1050" s="49" t="s">
        <v>1985</v>
      </c>
      <c r="G1050" s="36">
        <v>10316</v>
      </c>
      <c r="H1050" s="36">
        <f>IFERROR(VLOOKUP(D1050,'数据-省本级预算数'!D:H,4,0),"0")</f>
        <v>26459</v>
      </c>
      <c r="I1050" s="36"/>
      <c r="J1050" s="36">
        <f>VLOOKUP(F1050,'数据-省本级决算数'!$A:$B,2,0)</f>
        <v>8957</v>
      </c>
      <c r="K1050" s="175">
        <f t="shared" si="100"/>
        <v>0.87</v>
      </c>
      <c r="L1050" s="175">
        <f t="shared" si="101"/>
        <v>0.34</v>
      </c>
      <c r="M1050" s="175">
        <f t="shared" si="102"/>
        <v>0</v>
      </c>
      <c r="N1050" s="132">
        <f t="shared" si="98"/>
        <v>-0.132</v>
      </c>
      <c r="O1050" s="176" t="str">
        <f t="shared" si="99"/>
        <v>是</v>
      </c>
      <c r="P1050" s="176" t="str">
        <f t="shared" si="103"/>
        <v>否</v>
      </c>
    </row>
    <row r="1051" ht="18.95" customHeight="1" spans="1:16">
      <c r="A1051" s="171" t="s">
        <v>135</v>
      </c>
      <c r="B1051" s="465" t="s">
        <v>1938</v>
      </c>
      <c r="C1051" s="172"/>
      <c r="D1051" s="173" t="s">
        <v>1986</v>
      </c>
      <c r="E1051" s="172"/>
      <c r="F1051" s="49" t="s">
        <v>1987</v>
      </c>
      <c r="G1051" s="36">
        <f ca="1">SUMIF($C1050:$C2272,$D1051,$G1050:$G2271)</f>
        <v>56</v>
      </c>
      <c r="H1051" s="36">
        <f ca="1">SUMIF($C1050:$C2271,$D1051,$H1050:$H2270)</f>
        <v>82</v>
      </c>
      <c r="I1051" s="36">
        <f>IFERROR(VLOOKUP(F1051,'数据-省本级调整数'!$A:$B,2,0),0)</f>
        <v>92</v>
      </c>
      <c r="J1051" s="36">
        <f>VLOOKUP(F1051,'数据-省本级决算数'!$A:$B,2,0)</f>
        <v>90</v>
      </c>
      <c r="K1051" s="175">
        <f ca="1" t="shared" si="100"/>
        <v>1.61</v>
      </c>
      <c r="L1051" s="175">
        <f ca="1" t="shared" si="101"/>
        <v>1.1</v>
      </c>
      <c r="M1051" s="175">
        <f t="shared" si="102"/>
        <v>0.98</v>
      </c>
      <c r="N1051" s="132">
        <f ca="1" t="shared" si="98"/>
        <v>0.607</v>
      </c>
      <c r="O1051" s="176" t="str">
        <f ca="1" t="shared" si="99"/>
        <v>是</v>
      </c>
      <c r="P1051" s="176" t="str">
        <f t="shared" si="103"/>
        <v>是</v>
      </c>
    </row>
    <row r="1052" ht="18.95" customHeight="1" spans="1:16">
      <c r="A1052" s="171" t="s">
        <v>135</v>
      </c>
      <c r="B1052" s="172" t="s">
        <v>135</v>
      </c>
      <c r="C1052" s="465" t="s">
        <v>1986</v>
      </c>
      <c r="D1052" s="173" t="s">
        <v>1988</v>
      </c>
      <c r="E1052" s="172" t="s">
        <v>147</v>
      </c>
      <c r="F1052" s="49" t="s">
        <v>141</v>
      </c>
      <c r="G1052" s="36">
        <v>56</v>
      </c>
      <c r="H1052" s="36">
        <f>IFERROR(VLOOKUP(D1052,'数据-省本级预算数'!D:H,4,0),"0")</f>
        <v>52</v>
      </c>
      <c r="I1052" s="36"/>
      <c r="J1052" s="36">
        <f>VLOOKUP(F1052,'数据-省本级决算数'!$A:$B,2,0)</f>
        <v>4776</v>
      </c>
      <c r="K1052" s="175">
        <f t="shared" si="100"/>
        <v>85.29</v>
      </c>
      <c r="L1052" s="175">
        <f t="shared" si="101"/>
        <v>91.85</v>
      </c>
      <c r="M1052" s="175">
        <f t="shared" si="102"/>
        <v>0</v>
      </c>
      <c r="N1052" s="132">
        <f t="shared" si="98"/>
        <v>84.286</v>
      </c>
      <c r="O1052" s="176" t="str">
        <f t="shared" si="99"/>
        <v>是</v>
      </c>
      <c r="P1052" s="176" t="str">
        <f t="shared" si="103"/>
        <v>否</v>
      </c>
    </row>
    <row r="1053" ht="18.95" customHeight="1" spans="1:16">
      <c r="A1053" s="171" t="s">
        <v>135</v>
      </c>
      <c r="B1053" s="172" t="s">
        <v>135</v>
      </c>
      <c r="C1053" s="465" t="s">
        <v>1986</v>
      </c>
      <c r="D1053" s="173" t="s">
        <v>1989</v>
      </c>
      <c r="E1053" s="172" t="s">
        <v>147</v>
      </c>
      <c r="F1053" s="49" t="s">
        <v>143</v>
      </c>
      <c r="G1053" s="36">
        <v>0</v>
      </c>
      <c r="H1053" s="36">
        <f>IFERROR(VLOOKUP(D1053,'数据-省本级预算数'!D:H,4,0),"0")</f>
        <v>0</v>
      </c>
      <c r="I1053" s="36"/>
      <c r="J1053" s="36">
        <f>VLOOKUP(F1053,'数据-省本级决算数'!$A:$B,2,0)</f>
        <v>590</v>
      </c>
      <c r="K1053" s="175"/>
      <c r="L1053" s="175"/>
      <c r="M1053" s="175">
        <f t="shared" si="102"/>
        <v>0</v>
      </c>
      <c r="N1053" s="132" t="str">
        <f t="shared" si="98"/>
        <v/>
      </c>
      <c r="O1053" s="176" t="str">
        <f t="shared" si="99"/>
        <v>是</v>
      </c>
      <c r="P1053" s="176" t="str">
        <f t="shared" si="103"/>
        <v>否</v>
      </c>
    </row>
    <row r="1054" ht="18.95" customHeight="1" spans="1:16">
      <c r="A1054" s="171" t="s">
        <v>135</v>
      </c>
      <c r="B1054" s="172" t="s">
        <v>135</v>
      </c>
      <c r="C1054" s="465" t="s">
        <v>1986</v>
      </c>
      <c r="D1054" s="173" t="s">
        <v>1990</v>
      </c>
      <c r="E1054" s="172" t="s">
        <v>147</v>
      </c>
      <c r="F1054" s="49" t="s">
        <v>145</v>
      </c>
      <c r="G1054" s="36">
        <v>0</v>
      </c>
      <c r="H1054" s="36">
        <f>IFERROR(VLOOKUP(D1054,'数据-省本级预算数'!D:H,4,0),"0")</f>
        <v>30</v>
      </c>
      <c r="I1054" s="36"/>
      <c r="J1054" s="36">
        <f>VLOOKUP(F1054,'数据-省本级决算数'!$A:$B,2,0)</f>
        <v>713</v>
      </c>
      <c r="K1054" s="175"/>
      <c r="L1054" s="175">
        <f t="shared" si="101"/>
        <v>23.77</v>
      </c>
      <c r="M1054" s="175">
        <f t="shared" si="102"/>
        <v>0</v>
      </c>
      <c r="N1054" s="132" t="str">
        <f t="shared" si="98"/>
        <v/>
      </c>
      <c r="O1054" s="176" t="str">
        <f t="shared" si="99"/>
        <v>是</v>
      </c>
      <c r="P1054" s="176" t="str">
        <f t="shared" si="103"/>
        <v>否</v>
      </c>
    </row>
    <row r="1055" ht="18.95" customHeight="1" spans="1:16">
      <c r="A1055" s="171" t="s">
        <v>135</v>
      </c>
      <c r="B1055" s="172" t="s">
        <v>135</v>
      </c>
      <c r="C1055" s="465" t="s">
        <v>1986</v>
      </c>
      <c r="D1055" s="173" t="s">
        <v>1991</v>
      </c>
      <c r="E1055" s="172" t="s">
        <v>147</v>
      </c>
      <c r="F1055" s="49" t="s">
        <v>1992</v>
      </c>
      <c r="G1055" s="36">
        <v>0</v>
      </c>
      <c r="H1055" s="36">
        <f>IFERROR(VLOOKUP(D1055,'数据-省本级预算数'!D:H,4,0),"0")</f>
        <v>0</v>
      </c>
      <c r="I1055" s="36"/>
      <c r="J1055" s="36">
        <f>VLOOKUP(F1055,'数据-省本级决算数'!$A:$B,2,0)</f>
        <v>0</v>
      </c>
      <c r="K1055" s="175"/>
      <c r="L1055" s="175"/>
      <c r="M1055" s="175">
        <f t="shared" si="102"/>
        <v>0</v>
      </c>
      <c r="N1055" s="132" t="str">
        <f t="shared" si="98"/>
        <v/>
      </c>
      <c r="O1055" s="176" t="str">
        <f t="shared" si="99"/>
        <v>否</v>
      </c>
      <c r="P1055" s="176" t="str">
        <f t="shared" si="103"/>
        <v>否</v>
      </c>
    </row>
    <row r="1056" ht="18.95" customHeight="1" spans="1:16">
      <c r="A1056" s="171" t="s">
        <v>135</v>
      </c>
      <c r="B1056" s="465" t="s">
        <v>1938</v>
      </c>
      <c r="C1056" s="172"/>
      <c r="D1056" s="464" t="s">
        <v>1993</v>
      </c>
      <c r="E1056" s="172"/>
      <c r="F1056" s="37" t="s">
        <v>1994</v>
      </c>
      <c r="G1056" s="36">
        <f ca="1">SUMIF($C1055:$C2277,$D1056,$G1055:$G2276)</f>
        <v>33503</v>
      </c>
      <c r="H1056" s="36">
        <f ca="1">SUMIF($C1055:$C2276,$D1056,$H1055:$H2275)</f>
        <v>103143</v>
      </c>
      <c r="I1056" s="36">
        <f>IFERROR(VLOOKUP(F1056,'数据-省本级调整数'!$A:$B,2,0),0)</f>
        <v>15054</v>
      </c>
      <c r="J1056" s="36">
        <f>VLOOKUP(F1056,'数据-省本级决算数'!$A:$B,2,0)</f>
        <v>13730</v>
      </c>
      <c r="K1056" s="175">
        <f ca="1" t="shared" si="100"/>
        <v>0.41</v>
      </c>
      <c r="L1056" s="175">
        <f ca="1" t="shared" si="101"/>
        <v>0.13</v>
      </c>
      <c r="M1056" s="175">
        <f t="shared" si="102"/>
        <v>0.91</v>
      </c>
      <c r="N1056" s="132">
        <f ca="1" t="shared" si="98"/>
        <v>-0.59</v>
      </c>
      <c r="O1056" s="176" t="str">
        <f ca="1" t="shared" si="99"/>
        <v>是</v>
      </c>
      <c r="P1056" s="176" t="str">
        <f t="shared" si="103"/>
        <v>是</v>
      </c>
    </row>
    <row r="1057" ht="18.95" customHeight="1" spans="1:16">
      <c r="A1057" s="171" t="s">
        <v>135</v>
      </c>
      <c r="B1057" s="172" t="s">
        <v>135</v>
      </c>
      <c r="C1057" s="465" t="s">
        <v>1993</v>
      </c>
      <c r="D1057" s="464" t="s">
        <v>1995</v>
      </c>
      <c r="E1057" s="172" t="s">
        <v>147</v>
      </c>
      <c r="F1057" s="49" t="s">
        <v>141</v>
      </c>
      <c r="G1057" s="36">
        <v>2909</v>
      </c>
      <c r="H1057" s="36">
        <f>IFERROR(VLOOKUP(D1057,'数据-省本级预算数'!D:H,4,0),"0")</f>
        <v>3246</v>
      </c>
      <c r="I1057" s="36"/>
      <c r="J1057" s="36">
        <f>VLOOKUP(F1057,'数据-省本级决算数'!$A:$B,2,0)</f>
        <v>4776</v>
      </c>
      <c r="K1057" s="175">
        <f t="shared" si="100"/>
        <v>1.64</v>
      </c>
      <c r="L1057" s="175">
        <f t="shared" si="101"/>
        <v>1.47</v>
      </c>
      <c r="M1057" s="175">
        <f t="shared" si="102"/>
        <v>0</v>
      </c>
      <c r="N1057" s="132">
        <f t="shared" si="98"/>
        <v>0.642</v>
      </c>
      <c r="O1057" s="176" t="str">
        <f t="shared" si="99"/>
        <v>是</v>
      </c>
      <c r="P1057" s="176" t="str">
        <f t="shared" si="103"/>
        <v>否</v>
      </c>
    </row>
    <row r="1058" ht="18.95" customHeight="1" spans="1:16">
      <c r="A1058" s="171" t="s">
        <v>135</v>
      </c>
      <c r="B1058" s="172"/>
      <c r="C1058" s="465" t="s">
        <v>1993</v>
      </c>
      <c r="D1058" s="464" t="s">
        <v>1996</v>
      </c>
      <c r="E1058" s="172" t="s">
        <v>147</v>
      </c>
      <c r="F1058" s="49" t="s">
        <v>143</v>
      </c>
      <c r="G1058" s="36">
        <v>200</v>
      </c>
      <c r="H1058" s="36">
        <f>IFERROR(VLOOKUP(D1058,'数据-省本级预算数'!D:H,4,0),"0")</f>
        <v>196</v>
      </c>
      <c r="I1058" s="36"/>
      <c r="J1058" s="36">
        <f>VLOOKUP(F1058,'数据-省本级决算数'!$A:$B,2,0)</f>
        <v>590</v>
      </c>
      <c r="K1058" s="175">
        <f t="shared" si="100"/>
        <v>2.95</v>
      </c>
      <c r="L1058" s="175">
        <f t="shared" si="101"/>
        <v>3.01</v>
      </c>
      <c r="M1058" s="175">
        <f t="shared" si="102"/>
        <v>0</v>
      </c>
      <c r="N1058" s="132">
        <f t="shared" si="98"/>
        <v>1.95</v>
      </c>
      <c r="O1058" s="176" t="str">
        <f t="shared" si="99"/>
        <v>是</v>
      </c>
      <c r="P1058" s="176" t="str">
        <f t="shared" si="103"/>
        <v>否</v>
      </c>
    </row>
    <row r="1059" ht="18.95" customHeight="1" spans="1:16">
      <c r="A1059" s="171" t="s">
        <v>135</v>
      </c>
      <c r="B1059" s="172"/>
      <c r="C1059" s="465" t="s">
        <v>1993</v>
      </c>
      <c r="D1059" s="464" t="s">
        <v>1997</v>
      </c>
      <c r="E1059" s="172" t="s">
        <v>147</v>
      </c>
      <c r="F1059" s="49" t="s">
        <v>145</v>
      </c>
      <c r="G1059" s="36">
        <v>217</v>
      </c>
      <c r="H1059" s="36">
        <f>IFERROR(VLOOKUP(D1059,'数据-省本级预算数'!D:H,4,0),"0")</f>
        <v>154</v>
      </c>
      <c r="I1059" s="36"/>
      <c r="J1059" s="36">
        <f>VLOOKUP(F1059,'数据-省本级决算数'!$A:$B,2,0)</f>
        <v>713</v>
      </c>
      <c r="K1059" s="175">
        <f t="shared" si="100"/>
        <v>3.29</v>
      </c>
      <c r="L1059" s="175">
        <f t="shared" si="101"/>
        <v>4.63</v>
      </c>
      <c r="M1059" s="175">
        <f t="shared" si="102"/>
        <v>0</v>
      </c>
      <c r="N1059" s="132">
        <f t="shared" si="98"/>
        <v>2.286</v>
      </c>
      <c r="O1059" s="176" t="str">
        <f t="shared" si="99"/>
        <v>是</v>
      </c>
      <c r="P1059" s="176" t="str">
        <f t="shared" si="103"/>
        <v>否</v>
      </c>
    </row>
    <row r="1060" ht="18.95" customHeight="1" spans="1:16">
      <c r="A1060" s="171" t="s">
        <v>135</v>
      </c>
      <c r="B1060" s="172"/>
      <c r="C1060" s="465" t="s">
        <v>1993</v>
      </c>
      <c r="D1060" s="464" t="s">
        <v>1998</v>
      </c>
      <c r="E1060" s="172" t="s">
        <v>147</v>
      </c>
      <c r="F1060" s="49" t="s">
        <v>1999</v>
      </c>
      <c r="G1060" s="36">
        <v>0</v>
      </c>
      <c r="H1060" s="36">
        <f>IFERROR(VLOOKUP(D1060,'数据-省本级预算数'!D:H,4,0),"0")</f>
        <v>0</v>
      </c>
      <c r="I1060" s="36"/>
      <c r="J1060" s="36">
        <f>VLOOKUP(F1060,'数据-省本级决算数'!$A:$B,2,0)</f>
        <v>0</v>
      </c>
      <c r="K1060" s="175"/>
      <c r="L1060" s="175"/>
      <c r="M1060" s="175">
        <f t="shared" si="102"/>
        <v>0</v>
      </c>
      <c r="N1060" s="132" t="str">
        <f t="shared" si="98"/>
        <v/>
      </c>
      <c r="O1060" s="176" t="str">
        <f t="shared" si="99"/>
        <v>否</v>
      </c>
      <c r="P1060" s="176" t="str">
        <f t="shared" si="103"/>
        <v>否</v>
      </c>
    </row>
    <row r="1061" ht="18.95" customHeight="1" spans="1:16">
      <c r="A1061" s="171" t="s">
        <v>135</v>
      </c>
      <c r="B1061" s="172"/>
      <c r="C1061" s="465" t="s">
        <v>1993</v>
      </c>
      <c r="D1061" s="464" t="s">
        <v>2000</v>
      </c>
      <c r="E1061" s="172" t="s">
        <v>147</v>
      </c>
      <c r="F1061" s="49" t="s">
        <v>2001</v>
      </c>
      <c r="G1061" s="36">
        <v>650</v>
      </c>
      <c r="H1061" s="36">
        <f>IFERROR(VLOOKUP(D1061,'数据-省本级预算数'!D:H,4,0),"0")</f>
        <v>0</v>
      </c>
      <c r="I1061" s="36"/>
      <c r="J1061" s="36">
        <f>VLOOKUP(F1061,'数据-省本级决算数'!$A:$B,2,0)</f>
        <v>0</v>
      </c>
      <c r="K1061" s="175">
        <f t="shared" si="100"/>
        <v>0</v>
      </c>
      <c r="L1061" s="175"/>
      <c r="M1061" s="175">
        <f t="shared" si="102"/>
        <v>0</v>
      </c>
      <c r="N1061" s="132">
        <f t="shared" si="98"/>
        <v>-1</v>
      </c>
      <c r="O1061" s="176" t="str">
        <f t="shared" si="99"/>
        <v>是</v>
      </c>
      <c r="P1061" s="176" t="str">
        <f t="shared" si="103"/>
        <v>否</v>
      </c>
    </row>
    <row r="1062" ht="18.95" customHeight="1" spans="1:16">
      <c r="A1062" s="171" t="s">
        <v>135</v>
      </c>
      <c r="B1062" s="172"/>
      <c r="C1062" s="465" t="s">
        <v>1993</v>
      </c>
      <c r="D1062" s="464" t="s">
        <v>2002</v>
      </c>
      <c r="E1062" s="172" t="s">
        <v>147</v>
      </c>
      <c r="F1062" s="49" t="s">
        <v>2003</v>
      </c>
      <c r="G1062" s="36">
        <v>752</v>
      </c>
      <c r="H1062" s="36">
        <f>IFERROR(VLOOKUP(D1062,'数据-省本级预算数'!D:H,4,0),"0")</f>
        <v>1318</v>
      </c>
      <c r="I1062" s="36"/>
      <c r="J1062" s="36">
        <f>VLOOKUP(F1062,'数据-省本级决算数'!$A:$B,2,0)</f>
        <v>1392</v>
      </c>
      <c r="K1062" s="175">
        <f t="shared" si="100"/>
        <v>1.85</v>
      </c>
      <c r="L1062" s="175">
        <f t="shared" si="101"/>
        <v>1.06</v>
      </c>
      <c r="M1062" s="175">
        <f t="shared" si="102"/>
        <v>0</v>
      </c>
      <c r="N1062" s="132">
        <f t="shared" si="98"/>
        <v>0.851</v>
      </c>
      <c r="O1062" s="176" t="str">
        <f t="shared" si="99"/>
        <v>是</v>
      </c>
      <c r="P1062" s="176" t="str">
        <f t="shared" si="103"/>
        <v>否</v>
      </c>
    </row>
    <row r="1063" ht="18.95" customHeight="1" spans="1:16">
      <c r="A1063" s="171" t="s">
        <v>135</v>
      </c>
      <c r="B1063" s="172"/>
      <c r="C1063" s="465" t="s">
        <v>1993</v>
      </c>
      <c r="D1063" s="464" t="s">
        <v>2004</v>
      </c>
      <c r="E1063" s="172" t="s">
        <v>147</v>
      </c>
      <c r="F1063" s="49" t="s">
        <v>2005</v>
      </c>
      <c r="G1063" s="36">
        <v>218</v>
      </c>
      <c r="H1063" s="36">
        <f>IFERROR(VLOOKUP(D1063,'数据-省本级预算数'!D:H,4,0),"0")</f>
        <v>259</v>
      </c>
      <c r="I1063" s="36"/>
      <c r="J1063" s="36">
        <f>VLOOKUP(F1063,'数据-省本级决算数'!$A:$B,2,0)</f>
        <v>198</v>
      </c>
      <c r="K1063" s="175">
        <f t="shared" si="100"/>
        <v>0.91</v>
      </c>
      <c r="L1063" s="175">
        <f t="shared" si="101"/>
        <v>0.76</v>
      </c>
      <c r="M1063" s="175">
        <f t="shared" si="102"/>
        <v>0</v>
      </c>
      <c r="N1063" s="132">
        <f t="shared" si="98"/>
        <v>-0.092</v>
      </c>
      <c r="O1063" s="176" t="str">
        <f t="shared" si="99"/>
        <v>是</v>
      </c>
      <c r="P1063" s="176" t="str">
        <f t="shared" si="103"/>
        <v>否</v>
      </c>
    </row>
    <row r="1064" ht="18.95" customHeight="1" spans="1:16">
      <c r="A1064" s="171" t="s">
        <v>135</v>
      </c>
      <c r="B1064" s="172" t="s">
        <v>135</v>
      </c>
      <c r="C1064" s="465" t="s">
        <v>1993</v>
      </c>
      <c r="D1064" s="464" t="s">
        <v>2006</v>
      </c>
      <c r="E1064" s="172" t="s">
        <v>147</v>
      </c>
      <c r="F1064" s="49" t="s">
        <v>2007</v>
      </c>
      <c r="G1064" s="36">
        <v>0</v>
      </c>
      <c r="H1064" s="36">
        <f>IFERROR(VLOOKUP(D1064,'数据-省本级预算数'!D:H,4,0),"0")</f>
        <v>0</v>
      </c>
      <c r="I1064" s="36"/>
      <c r="J1064" s="36">
        <f>VLOOKUP(F1064,'数据-省本级决算数'!$A:$B,2,0)</f>
        <v>0</v>
      </c>
      <c r="K1064" s="175"/>
      <c r="L1064" s="175"/>
      <c r="M1064" s="175">
        <f t="shared" si="102"/>
        <v>0</v>
      </c>
      <c r="N1064" s="132" t="str">
        <f t="shared" si="98"/>
        <v/>
      </c>
      <c r="O1064" s="176" t="str">
        <f t="shared" si="99"/>
        <v>否</v>
      </c>
      <c r="P1064" s="176" t="str">
        <f t="shared" si="103"/>
        <v>否</v>
      </c>
    </row>
    <row r="1065" ht="18.95" customHeight="1" spans="1:16">
      <c r="A1065" s="171" t="s">
        <v>135</v>
      </c>
      <c r="B1065" s="172" t="s">
        <v>135</v>
      </c>
      <c r="C1065" s="465" t="s">
        <v>1993</v>
      </c>
      <c r="D1065" s="464" t="s">
        <v>2008</v>
      </c>
      <c r="E1065" s="172" t="s">
        <v>147</v>
      </c>
      <c r="F1065" s="49" t="s">
        <v>2009</v>
      </c>
      <c r="G1065" s="36">
        <v>22295</v>
      </c>
      <c r="H1065" s="36">
        <f>IFERROR(VLOOKUP(D1065,'数据-省本级预算数'!D:H,4,0),"0")</f>
        <v>82100</v>
      </c>
      <c r="I1065" s="36"/>
      <c r="J1065" s="36">
        <f>VLOOKUP(F1065,'数据-省本级决算数'!$A:$B,2,0)</f>
        <v>5262</v>
      </c>
      <c r="K1065" s="175">
        <f t="shared" si="100"/>
        <v>0.24</v>
      </c>
      <c r="L1065" s="175">
        <f t="shared" si="101"/>
        <v>0.06</v>
      </c>
      <c r="M1065" s="175">
        <f t="shared" si="102"/>
        <v>0</v>
      </c>
      <c r="N1065" s="132">
        <f t="shared" si="98"/>
        <v>-0.764</v>
      </c>
      <c r="O1065" s="176" t="str">
        <f t="shared" si="99"/>
        <v>是</v>
      </c>
      <c r="P1065" s="176" t="str">
        <f t="shared" si="103"/>
        <v>否</v>
      </c>
    </row>
    <row r="1066" ht="18.95" customHeight="1" spans="1:16">
      <c r="A1066" s="171" t="s">
        <v>135</v>
      </c>
      <c r="B1066" s="172" t="s">
        <v>135</v>
      </c>
      <c r="C1066" s="465" t="s">
        <v>1993</v>
      </c>
      <c r="D1066" s="464" t="s">
        <v>2010</v>
      </c>
      <c r="E1066" s="172" t="s">
        <v>147</v>
      </c>
      <c r="F1066" s="49" t="s">
        <v>2011</v>
      </c>
      <c r="G1066" s="36">
        <v>1278</v>
      </c>
      <c r="H1066" s="36">
        <f>IFERROR(VLOOKUP(D1066,'数据-省本级预算数'!D:H,4,0),"0")</f>
        <v>15200</v>
      </c>
      <c r="I1066" s="36"/>
      <c r="J1066" s="36">
        <f>VLOOKUP(F1066,'数据-省本级决算数'!$A:$B,2,0)</f>
        <v>2926</v>
      </c>
      <c r="K1066" s="175">
        <f t="shared" si="100"/>
        <v>2.29</v>
      </c>
      <c r="L1066" s="175">
        <f t="shared" si="101"/>
        <v>0.19</v>
      </c>
      <c r="M1066" s="175">
        <f t="shared" si="102"/>
        <v>0</v>
      </c>
      <c r="N1066" s="132">
        <f t="shared" si="98"/>
        <v>1.29</v>
      </c>
      <c r="O1066" s="176" t="str">
        <f t="shared" si="99"/>
        <v>是</v>
      </c>
      <c r="P1066" s="176" t="str">
        <f t="shared" si="103"/>
        <v>否</v>
      </c>
    </row>
    <row r="1067" ht="18.95" customHeight="1" spans="1:16">
      <c r="A1067" s="171" t="s">
        <v>135</v>
      </c>
      <c r="B1067" s="172" t="s">
        <v>135</v>
      </c>
      <c r="C1067" s="465" t="s">
        <v>1993</v>
      </c>
      <c r="D1067" s="464" t="s">
        <v>2012</v>
      </c>
      <c r="E1067" s="172" t="s">
        <v>147</v>
      </c>
      <c r="F1067" s="49" t="s">
        <v>1882</v>
      </c>
      <c r="G1067" s="36">
        <v>0</v>
      </c>
      <c r="H1067" s="36">
        <f>IFERROR(VLOOKUP(D1067,'数据-省本级预算数'!D:H,4,0),"0")</f>
        <v>0</v>
      </c>
      <c r="I1067" s="36"/>
      <c r="J1067" s="36">
        <f>VLOOKUP(F1067,'数据-省本级决算数'!$A:$B,2,0)</f>
        <v>0</v>
      </c>
      <c r="K1067" s="175"/>
      <c r="L1067" s="175"/>
      <c r="M1067" s="175">
        <f t="shared" si="102"/>
        <v>0</v>
      </c>
      <c r="N1067" s="132" t="str">
        <f t="shared" si="98"/>
        <v/>
      </c>
      <c r="O1067" s="176" t="str">
        <f t="shared" si="99"/>
        <v>否</v>
      </c>
      <c r="P1067" s="176" t="str">
        <f t="shared" si="103"/>
        <v>否</v>
      </c>
    </row>
    <row r="1068" ht="18.95" customHeight="1" spans="1:16">
      <c r="A1068" s="171" t="s">
        <v>135</v>
      </c>
      <c r="B1068" s="172" t="s">
        <v>135</v>
      </c>
      <c r="C1068" s="465" t="s">
        <v>1993</v>
      </c>
      <c r="D1068" s="464" t="s">
        <v>2013</v>
      </c>
      <c r="E1068" s="172" t="s">
        <v>147</v>
      </c>
      <c r="F1068" s="49" t="s">
        <v>2014</v>
      </c>
      <c r="G1068" s="36">
        <v>0</v>
      </c>
      <c r="H1068" s="36">
        <f>IFERROR(VLOOKUP(D1068,'数据-省本级预算数'!D:H,4,0),"0")</f>
        <v>0</v>
      </c>
      <c r="I1068" s="36"/>
      <c r="J1068" s="36">
        <f>VLOOKUP(F1068,'数据-省本级决算数'!$A:$B,2,0)</f>
        <v>0</v>
      </c>
      <c r="K1068" s="175"/>
      <c r="L1068" s="175"/>
      <c r="M1068" s="175">
        <f t="shared" si="102"/>
        <v>0</v>
      </c>
      <c r="N1068" s="132" t="str">
        <f t="shared" si="98"/>
        <v/>
      </c>
      <c r="O1068" s="176" t="str">
        <f t="shared" si="99"/>
        <v>否</v>
      </c>
      <c r="P1068" s="176" t="str">
        <f t="shared" si="103"/>
        <v>否</v>
      </c>
    </row>
    <row r="1069" ht="18.95" customHeight="1" spans="1:16">
      <c r="A1069" s="171" t="s">
        <v>135</v>
      </c>
      <c r="B1069" s="172" t="s">
        <v>135</v>
      </c>
      <c r="C1069" s="465" t="s">
        <v>1993</v>
      </c>
      <c r="D1069" s="464" t="s">
        <v>2015</v>
      </c>
      <c r="E1069" s="172" t="s">
        <v>147</v>
      </c>
      <c r="F1069" s="49" t="s">
        <v>2016</v>
      </c>
      <c r="G1069" s="36">
        <v>4984</v>
      </c>
      <c r="H1069" s="36">
        <f>IFERROR(VLOOKUP(D1069,'数据-省本级预算数'!D:H,4,0),"0")</f>
        <v>670</v>
      </c>
      <c r="I1069" s="36"/>
      <c r="J1069" s="36">
        <f>VLOOKUP(F1069,'数据-省本级决算数'!$A:$B,2,0)</f>
        <v>607</v>
      </c>
      <c r="K1069" s="175">
        <f t="shared" si="100"/>
        <v>0.12</v>
      </c>
      <c r="L1069" s="175">
        <f t="shared" si="101"/>
        <v>0.91</v>
      </c>
      <c r="M1069" s="175">
        <f t="shared" si="102"/>
        <v>0</v>
      </c>
      <c r="N1069" s="132">
        <f t="shared" si="98"/>
        <v>-0.878</v>
      </c>
      <c r="O1069" s="176" t="str">
        <f t="shared" si="99"/>
        <v>是</v>
      </c>
      <c r="P1069" s="176" t="str">
        <f t="shared" si="103"/>
        <v>否</v>
      </c>
    </row>
    <row r="1070" ht="18.95" customHeight="1" spans="1:16">
      <c r="A1070" s="171" t="s">
        <v>135</v>
      </c>
      <c r="B1070" s="465" t="s">
        <v>1938</v>
      </c>
      <c r="C1070" s="172"/>
      <c r="D1070" s="173" t="s">
        <v>2017</v>
      </c>
      <c r="E1070" s="172"/>
      <c r="F1070" s="49" t="s">
        <v>2018</v>
      </c>
      <c r="G1070" s="36">
        <f ca="1">SUMIF($C1069:$C2291,$D1070,$G1069:$G2290)</f>
        <v>11720</v>
      </c>
      <c r="H1070" s="36">
        <f ca="1">SUMIF($C1069:$C2290,$D1070,$H1069:$H2289)</f>
        <v>29930</v>
      </c>
      <c r="I1070" s="36">
        <f>IFERROR(VLOOKUP(F1070,'数据-省本级调整数'!$A:$B,2,0),0)</f>
        <v>14201</v>
      </c>
      <c r="J1070" s="36">
        <f>VLOOKUP(F1070,'数据-省本级决算数'!$A:$B,2,0)</f>
        <v>6433</v>
      </c>
      <c r="K1070" s="175">
        <f ca="1" t="shared" si="100"/>
        <v>0.55</v>
      </c>
      <c r="L1070" s="175">
        <f ca="1" t="shared" si="101"/>
        <v>0.21</v>
      </c>
      <c r="M1070" s="175">
        <f t="shared" si="102"/>
        <v>0.45</v>
      </c>
      <c r="N1070" s="132">
        <f ca="1" t="shared" si="98"/>
        <v>-0.451</v>
      </c>
      <c r="O1070" s="176" t="str">
        <f ca="1" t="shared" si="99"/>
        <v>是</v>
      </c>
      <c r="P1070" s="176" t="str">
        <f t="shared" si="103"/>
        <v>是</v>
      </c>
    </row>
    <row r="1071" ht="18.95" customHeight="1" spans="1:16">
      <c r="A1071" s="171" t="s">
        <v>135</v>
      </c>
      <c r="B1071" s="172" t="s">
        <v>135</v>
      </c>
      <c r="C1071" s="465" t="s">
        <v>2017</v>
      </c>
      <c r="D1071" s="173" t="s">
        <v>2019</v>
      </c>
      <c r="E1071" s="172" t="s">
        <v>147</v>
      </c>
      <c r="F1071" s="37" t="s">
        <v>141</v>
      </c>
      <c r="G1071" s="36">
        <v>1161</v>
      </c>
      <c r="H1071" s="36">
        <f>IFERROR(VLOOKUP(D1071,'数据-省本级预算数'!D:H,4,0),"0")</f>
        <v>1187</v>
      </c>
      <c r="I1071" s="36"/>
      <c r="J1071" s="36">
        <f>VLOOKUP(F1071,'数据-省本级决算数'!$A:$B,2,0)</f>
        <v>4776</v>
      </c>
      <c r="K1071" s="175">
        <f t="shared" si="100"/>
        <v>4.11</v>
      </c>
      <c r="L1071" s="175">
        <f t="shared" si="101"/>
        <v>4.02</v>
      </c>
      <c r="M1071" s="175">
        <f t="shared" si="102"/>
        <v>0</v>
      </c>
      <c r="N1071" s="132">
        <f t="shared" si="98"/>
        <v>3.114</v>
      </c>
      <c r="O1071" s="176" t="str">
        <f t="shared" si="99"/>
        <v>是</v>
      </c>
      <c r="P1071" s="176" t="str">
        <f t="shared" si="103"/>
        <v>否</v>
      </c>
    </row>
    <row r="1072" ht="18.95" customHeight="1" spans="1:16">
      <c r="A1072" s="171" t="s">
        <v>135</v>
      </c>
      <c r="B1072" s="172" t="s">
        <v>135</v>
      </c>
      <c r="C1072" s="465" t="s">
        <v>2017</v>
      </c>
      <c r="D1072" s="173" t="s">
        <v>2020</v>
      </c>
      <c r="E1072" s="172" t="s">
        <v>147</v>
      </c>
      <c r="F1072" s="49" t="s">
        <v>143</v>
      </c>
      <c r="G1072" s="36">
        <v>0</v>
      </c>
      <c r="H1072" s="36">
        <f>IFERROR(VLOOKUP(D1072,'数据-省本级预算数'!D:H,4,0),"0")</f>
        <v>0</v>
      </c>
      <c r="I1072" s="36"/>
      <c r="J1072" s="36">
        <f>VLOOKUP(F1072,'数据-省本级决算数'!$A:$B,2,0)</f>
        <v>590</v>
      </c>
      <c r="K1072" s="175"/>
      <c r="L1072" s="175"/>
      <c r="M1072" s="175">
        <f t="shared" si="102"/>
        <v>0</v>
      </c>
      <c r="N1072" s="132" t="str">
        <f t="shared" si="98"/>
        <v/>
      </c>
      <c r="O1072" s="176" t="str">
        <f t="shared" si="99"/>
        <v>是</v>
      </c>
      <c r="P1072" s="176" t="str">
        <f t="shared" si="103"/>
        <v>否</v>
      </c>
    </row>
    <row r="1073" ht="18.95" customHeight="1" spans="1:16">
      <c r="A1073" s="171" t="s">
        <v>135</v>
      </c>
      <c r="B1073" s="172" t="s">
        <v>135</v>
      </c>
      <c r="C1073" s="465" t="s">
        <v>2017</v>
      </c>
      <c r="D1073" s="173" t="s">
        <v>2021</v>
      </c>
      <c r="E1073" s="172" t="s">
        <v>147</v>
      </c>
      <c r="F1073" s="49" t="s">
        <v>145</v>
      </c>
      <c r="G1073" s="36">
        <v>0</v>
      </c>
      <c r="H1073" s="36">
        <f>IFERROR(VLOOKUP(D1073,'数据-省本级预算数'!D:H,4,0),"0")</f>
        <v>0</v>
      </c>
      <c r="I1073" s="36"/>
      <c r="J1073" s="36">
        <f>VLOOKUP(F1073,'数据-省本级决算数'!$A:$B,2,0)</f>
        <v>713</v>
      </c>
      <c r="K1073" s="175"/>
      <c r="L1073" s="175"/>
      <c r="M1073" s="175">
        <f t="shared" si="102"/>
        <v>0</v>
      </c>
      <c r="N1073" s="132" t="str">
        <f t="shared" si="98"/>
        <v/>
      </c>
      <c r="O1073" s="176" t="str">
        <f t="shared" si="99"/>
        <v>是</v>
      </c>
      <c r="P1073" s="176" t="str">
        <f t="shared" si="103"/>
        <v>否</v>
      </c>
    </row>
    <row r="1074" ht="18.95" customHeight="1" spans="1:16">
      <c r="A1074" s="171" t="s">
        <v>135</v>
      </c>
      <c r="B1074" s="172" t="s">
        <v>135</v>
      </c>
      <c r="C1074" s="465" t="s">
        <v>2017</v>
      </c>
      <c r="D1074" s="464" t="s">
        <v>2022</v>
      </c>
      <c r="E1074" s="172" t="s">
        <v>147</v>
      </c>
      <c r="F1074" s="49" t="s">
        <v>2023</v>
      </c>
      <c r="G1074" s="36">
        <v>8416</v>
      </c>
      <c r="H1074" s="36">
        <f>IFERROR(VLOOKUP(D1074,'数据-省本级预算数'!D:H,4,0),"0")</f>
        <v>7127</v>
      </c>
      <c r="I1074" s="36"/>
      <c r="J1074" s="36">
        <f>VLOOKUP(F1074,'数据-省本级决算数'!$A:$B,2,0)</f>
        <v>3232</v>
      </c>
      <c r="K1074" s="175">
        <f t="shared" si="100"/>
        <v>0.38</v>
      </c>
      <c r="L1074" s="175">
        <f t="shared" si="101"/>
        <v>0.45</v>
      </c>
      <c r="M1074" s="175">
        <f t="shared" si="102"/>
        <v>0</v>
      </c>
      <c r="N1074" s="132">
        <f t="shared" si="98"/>
        <v>-0.616</v>
      </c>
      <c r="O1074" s="176" t="str">
        <f t="shared" si="99"/>
        <v>是</v>
      </c>
      <c r="P1074" s="176" t="str">
        <f t="shared" si="103"/>
        <v>否</v>
      </c>
    </row>
    <row r="1075" ht="18.95" customHeight="1" spans="1:16">
      <c r="A1075" s="171" t="s">
        <v>135</v>
      </c>
      <c r="B1075" s="172" t="s">
        <v>135</v>
      </c>
      <c r="C1075" s="465" t="s">
        <v>2017</v>
      </c>
      <c r="D1075" s="464" t="s">
        <v>2024</v>
      </c>
      <c r="E1075" s="172" t="s">
        <v>147</v>
      </c>
      <c r="F1075" s="49" t="s">
        <v>2025</v>
      </c>
      <c r="G1075" s="36">
        <v>20</v>
      </c>
      <c r="H1075" s="36">
        <f>IFERROR(VLOOKUP(D1075,'数据-省本级预算数'!D:H,4,0),"0")</f>
        <v>22</v>
      </c>
      <c r="I1075" s="36"/>
      <c r="J1075" s="36">
        <f>VLOOKUP(F1075,'数据-省本级决算数'!$A:$B,2,0)</f>
        <v>456</v>
      </c>
      <c r="K1075" s="175">
        <f t="shared" si="100"/>
        <v>22.8</v>
      </c>
      <c r="L1075" s="175">
        <f t="shared" si="101"/>
        <v>20.73</v>
      </c>
      <c r="M1075" s="175">
        <f t="shared" si="102"/>
        <v>0</v>
      </c>
      <c r="N1075" s="132">
        <f t="shared" si="98"/>
        <v>21.8</v>
      </c>
      <c r="O1075" s="176" t="str">
        <f t="shared" si="99"/>
        <v>是</v>
      </c>
      <c r="P1075" s="176" t="str">
        <f t="shared" si="103"/>
        <v>否</v>
      </c>
    </row>
    <row r="1076" ht="18.95" customHeight="1" spans="1:16">
      <c r="A1076" s="171" t="s">
        <v>135</v>
      </c>
      <c r="B1076" s="172" t="s">
        <v>135</v>
      </c>
      <c r="C1076" s="465" t="s">
        <v>2017</v>
      </c>
      <c r="D1076" s="464" t="s">
        <v>2026</v>
      </c>
      <c r="E1076" s="172" t="s">
        <v>147</v>
      </c>
      <c r="F1076" s="49" t="s">
        <v>2027</v>
      </c>
      <c r="G1076" s="36">
        <v>1959</v>
      </c>
      <c r="H1076" s="36">
        <f>IFERROR(VLOOKUP(D1076,'数据-省本级预算数'!D:H,4,0),"0")</f>
        <v>21338</v>
      </c>
      <c r="I1076" s="36"/>
      <c r="J1076" s="36">
        <f>VLOOKUP(F1076,'数据-省本级决算数'!$A:$B,2,0)</f>
        <v>1466</v>
      </c>
      <c r="K1076" s="175">
        <f t="shared" si="100"/>
        <v>0.75</v>
      </c>
      <c r="L1076" s="175">
        <f t="shared" si="101"/>
        <v>0.07</v>
      </c>
      <c r="M1076" s="175">
        <f t="shared" si="102"/>
        <v>0</v>
      </c>
      <c r="N1076" s="132">
        <f t="shared" si="98"/>
        <v>-0.252</v>
      </c>
      <c r="O1076" s="176" t="str">
        <f t="shared" si="99"/>
        <v>是</v>
      </c>
      <c r="P1076" s="176" t="str">
        <f t="shared" si="103"/>
        <v>否</v>
      </c>
    </row>
    <row r="1077" ht="18.95" customHeight="1" spans="1:16">
      <c r="A1077" s="171" t="s">
        <v>135</v>
      </c>
      <c r="B1077" s="172" t="s">
        <v>135</v>
      </c>
      <c r="C1077" s="465" t="s">
        <v>2017</v>
      </c>
      <c r="D1077" s="173" t="s">
        <v>2028</v>
      </c>
      <c r="E1077" s="172" t="s">
        <v>147</v>
      </c>
      <c r="F1077" s="49" t="s">
        <v>2029</v>
      </c>
      <c r="G1077" s="36">
        <v>164</v>
      </c>
      <c r="H1077" s="36">
        <f>IFERROR(VLOOKUP(D1077,'数据-省本级预算数'!D:H,4,0),"0")</f>
        <v>256</v>
      </c>
      <c r="I1077" s="36"/>
      <c r="J1077" s="36">
        <f>VLOOKUP(F1077,'数据-省本级决算数'!$A:$B,2,0)</f>
        <v>157</v>
      </c>
      <c r="K1077" s="175">
        <f t="shared" si="100"/>
        <v>0.96</v>
      </c>
      <c r="L1077" s="175">
        <f t="shared" si="101"/>
        <v>0.61</v>
      </c>
      <c r="M1077" s="175">
        <f t="shared" si="102"/>
        <v>0</v>
      </c>
      <c r="N1077" s="132">
        <f t="shared" si="98"/>
        <v>-0.043</v>
      </c>
      <c r="O1077" s="176" t="str">
        <f t="shared" si="99"/>
        <v>是</v>
      </c>
      <c r="P1077" s="176" t="str">
        <f t="shared" si="103"/>
        <v>否</v>
      </c>
    </row>
    <row r="1078" ht="18.95" customHeight="1" spans="1:16">
      <c r="A1078" s="171" t="s">
        <v>135</v>
      </c>
      <c r="B1078" s="465" t="s">
        <v>1938</v>
      </c>
      <c r="C1078" s="172"/>
      <c r="D1078" s="173" t="s">
        <v>2030</v>
      </c>
      <c r="E1078" s="172"/>
      <c r="F1078" s="49" t="s">
        <v>2031</v>
      </c>
      <c r="G1078" s="36">
        <f ca="1">SUMIF($C1077:$C2299,$D1078,$G1077:$G2298)</f>
        <v>1810</v>
      </c>
      <c r="H1078" s="36">
        <f ca="1">SUMIF($C1077:$C2298,$D1078,$H1077:$H2297)</f>
        <v>1844</v>
      </c>
      <c r="I1078" s="36">
        <f>IFERROR(VLOOKUP(F1078,'数据-省本级调整数'!$A:$B,2,0),0)</f>
        <v>2196</v>
      </c>
      <c r="J1078" s="36">
        <f>VLOOKUP(F1078,'数据-省本级决算数'!$A:$B,2,0)</f>
        <v>2177</v>
      </c>
      <c r="K1078" s="175">
        <f ca="1" t="shared" si="100"/>
        <v>1.2</v>
      </c>
      <c r="L1078" s="175">
        <f ca="1" t="shared" si="101"/>
        <v>1.18</v>
      </c>
      <c r="M1078" s="175">
        <f t="shared" si="102"/>
        <v>0.99</v>
      </c>
      <c r="N1078" s="132">
        <f ca="1" t="shared" si="98"/>
        <v>0.203</v>
      </c>
      <c r="O1078" s="176" t="str">
        <f ca="1" t="shared" si="99"/>
        <v>是</v>
      </c>
      <c r="P1078" s="176" t="str">
        <f t="shared" si="103"/>
        <v>是</v>
      </c>
    </row>
    <row r="1079" ht="18.95" customHeight="1" spans="1:16">
      <c r="A1079" s="171" t="s">
        <v>135</v>
      </c>
      <c r="B1079" s="172" t="s">
        <v>135</v>
      </c>
      <c r="C1079" s="465" t="s">
        <v>2030</v>
      </c>
      <c r="D1079" s="173" t="s">
        <v>2032</v>
      </c>
      <c r="E1079" s="172" t="s">
        <v>147</v>
      </c>
      <c r="F1079" s="49" t="s">
        <v>141</v>
      </c>
      <c r="G1079" s="36">
        <v>1770</v>
      </c>
      <c r="H1079" s="36">
        <f>IFERROR(VLOOKUP(D1079,'数据-省本级预算数'!D:H,4,0),"0")</f>
        <v>1844</v>
      </c>
      <c r="I1079" s="36"/>
      <c r="J1079" s="36">
        <f>VLOOKUP(F1079,'数据-省本级决算数'!$A:$B,2,0)</f>
        <v>4776</v>
      </c>
      <c r="K1079" s="175">
        <f t="shared" si="100"/>
        <v>2.7</v>
      </c>
      <c r="L1079" s="175">
        <f t="shared" si="101"/>
        <v>2.59</v>
      </c>
      <c r="M1079" s="175">
        <f t="shared" si="102"/>
        <v>0</v>
      </c>
      <c r="N1079" s="132">
        <f t="shared" si="98"/>
        <v>1.698</v>
      </c>
      <c r="O1079" s="176" t="str">
        <f t="shared" si="99"/>
        <v>是</v>
      </c>
      <c r="P1079" s="176" t="str">
        <f t="shared" si="103"/>
        <v>否</v>
      </c>
    </row>
    <row r="1080" ht="18.95" customHeight="1" spans="1:16">
      <c r="A1080" s="171" t="s">
        <v>135</v>
      </c>
      <c r="B1080" s="172" t="s">
        <v>135</v>
      </c>
      <c r="C1080" s="465" t="s">
        <v>2030</v>
      </c>
      <c r="D1080" s="173" t="s">
        <v>2033</v>
      </c>
      <c r="E1080" s="172" t="s">
        <v>147</v>
      </c>
      <c r="F1080" s="49" t="s">
        <v>143</v>
      </c>
      <c r="G1080" s="36">
        <v>0</v>
      </c>
      <c r="H1080" s="36">
        <f>IFERROR(VLOOKUP(D1080,'数据-省本级预算数'!D:H,4,0),"0")</f>
        <v>0</v>
      </c>
      <c r="I1080" s="36"/>
      <c r="J1080" s="36">
        <f>VLOOKUP(F1080,'数据-省本级决算数'!$A:$B,2,0)</f>
        <v>590</v>
      </c>
      <c r="K1080" s="175"/>
      <c r="L1080" s="175"/>
      <c r="M1080" s="175">
        <f t="shared" si="102"/>
        <v>0</v>
      </c>
      <c r="N1080" s="132" t="str">
        <f t="shared" ref="N1080:N1143" si="104">IF(ISERROR(J1080/G1080-1),"",J1080/G1080-1)</f>
        <v/>
      </c>
      <c r="O1080" s="176" t="str">
        <f t="shared" si="99"/>
        <v>是</v>
      </c>
      <c r="P1080" s="176" t="str">
        <f t="shared" si="103"/>
        <v>否</v>
      </c>
    </row>
    <row r="1081" ht="18.95" customHeight="1" spans="1:16">
      <c r="A1081" s="171" t="s">
        <v>135</v>
      </c>
      <c r="B1081" s="172" t="s">
        <v>135</v>
      </c>
      <c r="C1081" s="465" t="s">
        <v>2030</v>
      </c>
      <c r="D1081" s="173" t="s">
        <v>2034</v>
      </c>
      <c r="E1081" s="172" t="s">
        <v>147</v>
      </c>
      <c r="F1081" s="49" t="s">
        <v>145</v>
      </c>
      <c r="G1081" s="36">
        <v>0</v>
      </c>
      <c r="H1081" s="36">
        <f>IFERROR(VLOOKUP(D1081,'数据-省本级预算数'!D:H,4,0),"0")</f>
        <v>0</v>
      </c>
      <c r="I1081" s="36"/>
      <c r="J1081" s="36">
        <f>VLOOKUP(F1081,'数据-省本级决算数'!$A:$B,2,0)</f>
        <v>713</v>
      </c>
      <c r="K1081" s="175"/>
      <c r="L1081" s="175"/>
      <c r="M1081" s="175">
        <f t="shared" si="102"/>
        <v>0</v>
      </c>
      <c r="N1081" s="132" t="str">
        <f t="shared" si="104"/>
        <v/>
      </c>
      <c r="O1081" s="176" t="str">
        <f t="shared" si="99"/>
        <v>是</v>
      </c>
      <c r="P1081" s="176" t="str">
        <f t="shared" si="103"/>
        <v>否</v>
      </c>
    </row>
    <row r="1082" ht="18.95" customHeight="1" spans="1:16">
      <c r="A1082" s="171" t="s">
        <v>135</v>
      </c>
      <c r="B1082" s="172" t="s">
        <v>135</v>
      </c>
      <c r="C1082" s="465" t="s">
        <v>2030</v>
      </c>
      <c r="D1082" s="173" t="s">
        <v>2035</v>
      </c>
      <c r="E1082" s="172" t="s">
        <v>147</v>
      </c>
      <c r="F1082" s="49" t="s">
        <v>2036</v>
      </c>
      <c r="G1082" s="36">
        <v>0</v>
      </c>
      <c r="H1082" s="36">
        <f>IFERROR(VLOOKUP(D1082,'数据-省本级预算数'!D:H,4,0),"0")</f>
        <v>0</v>
      </c>
      <c r="I1082" s="36"/>
      <c r="J1082" s="36">
        <f>VLOOKUP(F1082,'数据-省本级决算数'!$A:$B,2,0)</f>
        <v>0</v>
      </c>
      <c r="K1082" s="175"/>
      <c r="L1082" s="175"/>
      <c r="M1082" s="175">
        <f t="shared" si="102"/>
        <v>0</v>
      </c>
      <c r="N1082" s="132" t="str">
        <f t="shared" si="104"/>
        <v/>
      </c>
      <c r="O1082" s="176" t="str">
        <f t="shared" si="99"/>
        <v>否</v>
      </c>
      <c r="P1082" s="176" t="str">
        <f t="shared" si="103"/>
        <v>否</v>
      </c>
    </row>
    <row r="1083" ht="18.95" customHeight="1" spans="1:16">
      <c r="A1083" s="171" t="s">
        <v>135</v>
      </c>
      <c r="B1083" s="172" t="s">
        <v>135</v>
      </c>
      <c r="C1083" s="465" t="s">
        <v>2030</v>
      </c>
      <c r="D1083" s="173" t="s">
        <v>2037</v>
      </c>
      <c r="E1083" s="172" t="s">
        <v>147</v>
      </c>
      <c r="F1083" s="49" t="s">
        <v>2038</v>
      </c>
      <c r="G1083" s="36">
        <v>40</v>
      </c>
      <c r="H1083" s="36">
        <f>IFERROR(VLOOKUP(D1083,'数据-省本级预算数'!D:H,4,0),"0")</f>
        <v>0</v>
      </c>
      <c r="I1083" s="36"/>
      <c r="J1083" s="36">
        <f>VLOOKUP(F1083,'数据-省本级决算数'!$A:$B,2,0)</f>
        <v>21</v>
      </c>
      <c r="K1083" s="175">
        <f t="shared" si="100"/>
        <v>0.53</v>
      </c>
      <c r="L1083" s="175"/>
      <c r="M1083" s="175">
        <f t="shared" si="102"/>
        <v>0</v>
      </c>
      <c r="N1083" s="132">
        <f t="shared" si="104"/>
        <v>-0.475</v>
      </c>
      <c r="O1083" s="176" t="str">
        <f t="shared" si="99"/>
        <v>是</v>
      </c>
      <c r="P1083" s="176" t="str">
        <f t="shared" si="103"/>
        <v>否</v>
      </c>
    </row>
    <row r="1084" ht="18.75" customHeight="1" spans="1:16">
      <c r="A1084" s="171" t="s">
        <v>135</v>
      </c>
      <c r="B1084" s="465" t="s">
        <v>1938</v>
      </c>
      <c r="C1084" s="172"/>
      <c r="D1084" s="173" t="s">
        <v>2039</v>
      </c>
      <c r="E1084" s="172"/>
      <c r="F1084" s="49" t="s">
        <v>2040</v>
      </c>
      <c r="G1084" s="36">
        <f ca="1">SUMIF($C1083:$C2305,$D1084,$G1083:$G2304)</f>
        <v>40864</v>
      </c>
      <c r="H1084" s="36">
        <f ca="1">SUMIF($C1083:$C2304,$D1084,$H1083:$H2303)</f>
        <v>93555</v>
      </c>
      <c r="I1084" s="36">
        <f>IFERROR(VLOOKUP(F1084,'数据-省本级调整数'!$A:$B,2,0),0)</f>
        <v>161722</v>
      </c>
      <c r="J1084" s="36">
        <f>VLOOKUP(F1084,'数据-省本级决算数'!$A:$B,2,0)</f>
        <v>161413</v>
      </c>
      <c r="K1084" s="175">
        <f ca="1" t="shared" si="100"/>
        <v>3.95</v>
      </c>
      <c r="L1084" s="175">
        <f ca="1" t="shared" si="101"/>
        <v>1.73</v>
      </c>
      <c r="M1084" s="175">
        <f t="shared" si="102"/>
        <v>1</v>
      </c>
      <c r="N1084" s="132">
        <f ca="1" t="shared" si="104"/>
        <v>2.95</v>
      </c>
      <c r="O1084" s="176" t="str">
        <f ca="1" t="shared" si="99"/>
        <v>是</v>
      </c>
      <c r="P1084" s="176" t="str">
        <f t="shared" si="103"/>
        <v>是</v>
      </c>
    </row>
    <row r="1085" ht="18.95" customHeight="1" spans="1:16">
      <c r="A1085" s="171" t="s">
        <v>135</v>
      </c>
      <c r="B1085" s="172"/>
      <c r="C1085" s="465" t="s">
        <v>2039</v>
      </c>
      <c r="D1085" s="173" t="s">
        <v>2041</v>
      </c>
      <c r="E1085" s="172" t="s">
        <v>147</v>
      </c>
      <c r="F1085" s="49" t="s">
        <v>141</v>
      </c>
      <c r="G1085" s="36">
        <v>0</v>
      </c>
      <c r="H1085" s="36">
        <f>IFERROR(VLOOKUP(D1085,'数据-省本级预算数'!D:H,4,0),"0")</f>
        <v>0</v>
      </c>
      <c r="I1085" s="36"/>
      <c r="J1085" s="36">
        <f>VLOOKUP(F1085,'数据-省本级决算数'!$A:$B,2,0)</f>
        <v>4776</v>
      </c>
      <c r="K1085" s="175"/>
      <c r="L1085" s="175"/>
      <c r="M1085" s="175">
        <f t="shared" si="102"/>
        <v>0</v>
      </c>
      <c r="N1085" s="132" t="str">
        <f t="shared" si="104"/>
        <v/>
      </c>
      <c r="O1085" s="176" t="str">
        <f t="shared" si="99"/>
        <v>是</v>
      </c>
      <c r="P1085" s="176" t="str">
        <f t="shared" si="103"/>
        <v>否</v>
      </c>
    </row>
    <row r="1086" ht="18.95" customHeight="1" spans="1:16">
      <c r="A1086" s="171" t="s">
        <v>135</v>
      </c>
      <c r="B1086" s="172" t="s">
        <v>135</v>
      </c>
      <c r="C1086" s="465" t="s">
        <v>2039</v>
      </c>
      <c r="D1086" s="173" t="s">
        <v>2042</v>
      </c>
      <c r="E1086" s="172" t="s">
        <v>147</v>
      </c>
      <c r="F1086" s="49" t="s">
        <v>143</v>
      </c>
      <c r="G1086" s="36">
        <v>0</v>
      </c>
      <c r="H1086" s="36">
        <f>IFERROR(VLOOKUP(D1086,'数据-省本级预算数'!D:H,4,0),"0")</f>
        <v>0</v>
      </c>
      <c r="I1086" s="36"/>
      <c r="J1086" s="36">
        <f>VLOOKUP(F1086,'数据-省本级决算数'!$A:$B,2,0)</f>
        <v>590</v>
      </c>
      <c r="K1086" s="175"/>
      <c r="L1086" s="175"/>
      <c r="M1086" s="175">
        <f t="shared" si="102"/>
        <v>0</v>
      </c>
      <c r="N1086" s="132" t="str">
        <f t="shared" si="104"/>
        <v/>
      </c>
      <c r="O1086" s="176" t="str">
        <f t="shared" si="99"/>
        <v>是</v>
      </c>
      <c r="P1086" s="176" t="str">
        <f t="shared" si="103"/>
        <v>否</v>
      </c>
    </row>
    <row r="1087" ht="18.95" customHeight="1" spans="1:16">
      <c r="A1087" s="171" t="s">
        <v>135</v>
      </c>
      <c r="B1087" s="172" t="s">
        <v>135</v>
      </c>
      <c r="C1087" s="465" t="s">
        <v>2039</v>
      </c>
      <c r="D1087" s="173" t="s">
        <v>2043</v>
      </c>
      <c r="E1087" s="172" t="s">
        <v>147</v>
      </c>
      <c r="F1087" s="49" t="s">
        <v>145</v>
      </c>
      <c r="G1087" s="36">
        <v>0</v>
      </c>
      <c r="H1087" s="36">
        <f>IFERROR(VLOOKUP(D1087,'数据-省本级预算数'!D:H,4,0),"0")</f>
        <v>0</v>
      </c>
      <c r="I1087" s="36"/>
      <c r="J1087" s="36">
        <f>VLOOKUP(F1087,'数据-省本级决算数'!$A:$B,2,0)</f>
        <v>713</v>
      </c>
      <c r="K1087" s="175"/>
      <c r="L1087" s="175"/>
      <c r="M1087" s="175">
        <f t="shared" si="102"/>
        <v>0</v>
      </c>
      <c r="N1087" s="132" t="str">
        <f t="shared" si="104"/>
        <v/>
      </c>
      <c r="O1087" s="176" t="str">
        <f t="shared" si="99"/>
        <v>是</v>
      </c>
      <c r="P1087" s="176" t="str">
        <f t="shared" si="103"/>
        <v>否</v>
      </c>
    </row>
    <row r="1088" ht="18.95" customHeight="1" spans="1:16">
      <c r="A1088" s="171" t="s">
        <v>135</v>
      </c>
      <c r="B1088" s="172" t="s">
        <v>135</v>
      </c>
      <c r="C1088" s="465" t="s">
        <v>2039</v>
      </c>
      <c r="D1088" s="173" t="s">
        <v>2044</v>
      </c>
      <c r="E1088" s="172" t="s">
        <v>147</v>
      </c>
      <c r="F1088" s="49" t="s">
        <v>2045</v>
      </c>
      <c r="G1088" s="36">
        <v>0</v>
      </c>
      <c r="H1088" s="36">
        <f>IFERROR(VLOOKUP(D1088,'数据-省本级预算数'!D:H,4,0),"0")</f>
        <v>0</v>
      </c>
      <c r="I1088" s="36"/>
      <c r="J1088" s="36">
        <f>VLOOKUP(F1088,'数据-省本级决算数'!$A:$B,2,0)</f>
        <v>0</v>
      </c>
      <c r="K1088" s="175"/>
      <c r="L1088" s="175"/>
      <c r="M1088" s="175">
        <f t="shared" si="102"/>
        <v>0</v>
      </c>
      <c r="N1088" s="132" t="str">
        <f t="shared" si="104"/>
        <v/>
      </c>
      <c r="O1088" s="176" t="str">
        <f t="shared" si="99"/>
        <v>否</v>
      </c>
      <c r="P1088" s="176" t="str">
        <f t="shared" si="103"/>
        <v>否</v>
      </c>
    </row>
    <row r="1089" ht="18.95" customHeight="1" spans="1:16">
      <c r="A1089" s="171" t="s">
        <v>135</v>
      </c>
      <c r="B1089" s="172" t="s">
        <v>135</v>
      </c>
      <c r="C1089" s="465" t="s">
        <v>2039</v>
      </c>
      <c r="D1089" s="173" t="s">
        <v>2046</v>
      </c>
      <c r="E1089" s="172" t="s">
        <v>147</v>
      </c>
      <c r="F1089" s="49" t="s">
        <v>2047</v>
      </c>
      <c r="G1089" s="36">
        <v>40620</v>
      </c>
      <c r="H1089" s="36">
        <f>IFERROR(VLOOKUP(D1089,'数据-省本级预算数'!D:H,4,0),"0")</f>
        <v>93400</v>
      </c>
      <c r="I1089" s="36"/>
      <c r="J1089" s="36">
        <f>VLOOKUP(F1089,'数据-省本级决算数'!$A:$B,2,0)</f>
        <v>111204</v>
      </c>
      <c r="K1089" s="175">
        <f t="shared" si="100"/>
        <v>2.74</v>
      </c>
      <c r="L1089" s="175">
        <f t="shared" si="101"/>
        <v>1.19</v>
      </c>
      <c r="M1089" s="175">
        <f t="shared" si="102"/>
        <v>0</v>
      </c>
      <c r="N1089" s="132">
        <f t="shared" si="104"/>
        <v>1.738</v>
      </c>
      <c r="O1089" s="176" t="str">
        <f t="shared" si="99"/>
        <v>是</v>
      </c>
      <c r="P1089" s="176" t="str">
        <f t="shared" si="103"/>
        <v>否</v>
      </c>
    </row>
    <row r="1090" ht="18.95" customHeight="1" spans="1:16">
      <c r="A1090" s="171" t="s">
        <v>135</v>
      </c>
      <c r="B1090" s="172" t="s">
        <v>135</v>
      </c>
      <c r="C1090" s="465" t="s">
        <v>2039</v>
      </c>
      <c r="D1090" s="173" t="s">
        <v>2048</v>
      </c>
      <c r="E1090" s="172" t="s">
        <v>147</v>
      </c>
      <c r="F1090" s="49" t="s">
        <v>2049</v>
      </c>
      <c r="G1090" s="36">
        <v>244</v>
      </c>
      <c r="H1090" s="36">
        <f>IFERROR(VLOOKUP(D1090,'数据-省本级预算数'!D:H,4,0),"0")</f>
        <v>155</v>
      </c>
      <c r="I1090" s="36"/>
      <c r="J1090" s="36">
        <f>VLOOKUP(F1090,'数据-省本级决算数'!$A:$B,2,0)</f>
        <v>50209</v>
      </c>
      <c r="K1090" s="175">
        <f t="shared" si="100"/>
        <v>205.77</v>
      </c>
      <c r="L1090" s="175">
        <f t="shared" si="101"/>
        <v>323.93</v>
      </c>
      <c r="M1090" s="175">
        <f t="shared" si="102"/>
        <v>0</v>
      </c>
      <c r="N1090" s="132">
        <f t="shared" si="104"/>
        <v>204.775</v>
      </c>
      <c r="O1090" s="176" t="str">
        <f t="shared" si="99"/>
        <v>是</v>
      </c>
      <c r="P1090" s="176" t="str">
        <f t="shared" si="103"/>
        <v>否</v>
      </c>
    </row>
    <row r="1091" ht="18.95" customHeight="1" spans="1:16">
      <c r="A1091" s="171" t="s">
        <v>135</v>
      </c>
      <c r="B1091" s="172" t="s">
        <v>1938</v>
      </c>
      <c r="C1091" s="172" t="s">
        <v>135</v>
      </c>
      <c r="D1091" s="173" t="s">
        <v>2050</v>
      </c>
      <c r="E1091" s="172"/>
      <c r="F1091" s="49" t="s">
        <v>2051</v>
      </c>
      <c r="G1091" s="36">
        <f ca="1">SUMIF($C1090:$C2312,$D1091,$G1090:$G2311)</f>
        <v>15467</v>
      </c>
      <c r="H1091" s="36">
        <f ca="1">SUMIF($C1090:$C2311,$D1091,$H1090:$H2310)</f>
        <v>136847</v>
      </c>
      <c r="I1091" s="36">
        <f>IFERROR(VLOOKUP(F1091,'数据-省本级调整数'!$A:$B,2,0),0)</f>
        <v>61764</v>
      </c>
      <c r="J1091" s="36">
        <f>VLOOKUP(F1091,'数据-省本级决算数'!$A:$B,2,0)</f>
        <v>61446</v>
      </c>
      <c r="K1091" s="175">
        <f ca="1" t="shared" si="100"/>
        <v>3.97</v>
      </c>
      <c r="L1091" s="175">
        <f ca="1" t="shared" si="101"/>
        <v>0.45</v>
      </c>
      <c r="M1091" s="175">
        <f t="shared" si="102"/>
        <v>0.99</v>
      </c>
      <c r="N1091" s="132">
        <f ca="1" t="shared" si="104"/>
        <v>2.973</v>
      </c>
      <c r="O1091" s="176" t="str">
        <f ca="1" t="shared" si="99"/>
        <v>是</v>
      </c>
      <c r="P1091" s="176" t="str">
        <f t="shared" si="103"/>
        <v>是</v>
      </c>
    </row>
    <row r="1092" ht="18.95" customHeight="1" spans="1:16">
      <c r="A1092" s="171" t="s">
        <v>135</v>
      </c>
      <c r="B1092" s="172" t="s">
        <v>135</v>
      </c>
      <c r="C1092" s="465" t="s">
        <v>2050</v>
      </c>
      <c r="D1092" s="173" t="s">
        <v>2052</v>
      </c>
      <c r="E1092" s="172" t="s">
        <v>147</v>
      </c>
      <c r="F1092" s="49" t="s">
        <v>2053</v>
      </c>
      <c r="G1092" s="36">
        <v>0</v>
      </c>
      <c r="H1092" s="36">
        <f>IFERROR(VLOOKUP(D1092,'数据-省本级预算数'!D:H,4,0),"0")</f>
        <v>0</v>
      </c>
      <c r="I1092" s="36"/>
      <c r="J1092" s="36">
        <f>VLOOKUP(F1092,'数据-省本级决算数'!$A:$B,2,0)</f>
        <v>0</v>
      </c>
      <c r="K1092" s="175"/>
      <c r="L1092" s="175"/>
      <c r="M1092" s="175">
        <f t="shared" si="102"/>
        <v>0</v>
      </c>
      <c r="N1092" s="132" t="str">
        <f t="shared" si="104"/>
        <v/>
      </c>
      <c r="O1092" s="176" t="str">
        <f t="shared" ref="O1092:O1155" si="105">IF(F1092&lt;&gt;"",IF(SUM(G1092:J1092)&lt;&gt;0,"是","否"),"空")</f>
        <v>否</v>
      </c>
      <c r="P1092" s="176" t="str">
        <f t="shared" si="103"/>
        <v>否</v>
      </c>
    </row>
    <row r="1093" ht="18.95" customHeight="1" spans="1:16">
      <c r="A1093" s="171" t="s">
        <v>135</v>
      </c>
      <c r="B1093" s="172" t="s">
        <v>135</v>
      </c>
      <c r="C1093" s="465" t="s">
        <v>2050</v>
      </c>
      <c r="D1093" s="173" t="s">
        <v>2054</v>
      </c>
      <c r="E1093" s="172" t="s">
        <v>147</v>
      </c>
      <c r="F1093" s="49" t="s">
        <v>2055</v>
      </c>
      <c r="G1093" s="36">
        <v>6110</v>
      </c>
      <c r="H1093" s="36">
        <f>IFERROR(VLOOKUP(D1093,'数据-省本级预算数'!D:H,4,0),"0")</f>
        <v>0</v>
      </c>
      <c r="I1093" s="36"/>
      <c r="J1093" s="36">
        <f>VLOOKUP(F1093,'数据-省本级决算数'!$A:$B,2,0)</f>
        <v>3900</v>
      </c>
      <c r="K1093" s="175">
        <f t="shared" ref="K1093:K1154" si="106">J1093/G1093</f>
        <v>0.64</v>
      </c>
      <c r="L1093" s="175"/>
      <c r="M1093" s="175">
        <f t="shared" ref="M1093:M1156" si="107">IFERROR(J1093/I1093,0)</f>
        <v>0</v>
      </c>
      <c r="N1093" s="132">
        <f t="shared" si="104"/>
        <v>-0.362</v>
      </c>
      <c r="O1093" s="176" t="str">
        <f t="shared" si="105"/>
        <v>是</v>
      </c>
      <c r="P1093" s="176" t="str">
        <f t="shared" ref="P1093:P1156" si="108">IF(C1093&lt;&gt;"",IF(OR(LEFT(D1093,3)="205",LEFT(D1093,3)="206",LEFT(D1093,3)="207",LEFT(D1093,3)="208",LEFT(D1093,3)="210",LEFT(D1093,3)="213"),"是","否"),"是")</f>
        <v>否</v>
      </c>
    </row>
    <row r="1094" ht="18.95" customHeight="1" spans="1:16">
      <c r="A1094" s="171" t="s">
        <v>135</v>
      </c>
      <c r="B1094" s="172" t="s">
        <v>135</v>
      </c>
      <c r="C1094" s="465" t="s">
        <v>2050</v>
      </c>
      <c r="D1094" s="464" t="s">
        <v>2056</v>
      </c>
      <c r="E1094" s="172" t="s">
        <v>147</v>
      </c>
      <c r="F1094" s="49" t="s">
        <v>2057</v>
      </c>
      <c r="G1094" s="36">
        <v>0</v>
      </c>
      <c r="H1094" s="36">
        <f>IFERROR(VLOOKUP(D1094,'数据-省本级预算数'!D:H,4,0),"0")</f>
        <v>27000</v>
      </c>
      <c r="I1094" s="36"/>
      <c r="J1094" s="36">
        <f>VLOOKUP(F1094,'数据-省本级决算数'!$A:$B,2,0)</f>
        <v>3644</v>
      </c>
      <c r="K1094" s="175"/>
      <c r="L1094" s="175">
        <f t="shared" ref="L1094:L1151" si="109">J1094/H1094</f>
        <v>0.13</v>
      </c>
      <c r="M1094" s="175">
        <f t="shared" si="107"/>
        <v>0</v>
      </c>
      <c r="N1094" s="132" t="str">
        <f t="shared" si="104"/>
        <v/>
      </c>
      <c r="O1094" s="176" t="str">
        <f t="shared" si="105"/>
        <v>是</v>
      </c>
      <c r="P1094" s="176" t="str">
        <f t="shared" si="108"/>
        <v>否</v>
      </c>
    </row>
    <row r="1095" ht="18.95" customHeight="1" spans="1:16">
      <c r="A1095" s="171" t="s">
        <v>135</v>
      </c>
      <c r="B1095" s="172" t="s">
        <v>135</v>
      </c>
      <c r="C1095" s="465" t="s">
        <v>2050</v>
      </c>
      <c r="D1095" s="464" t="s">
        <v>2058</v>
      </c>
      <c r="E1095" s="172" t="s">
        <v>147</v>
      </c>
      <c r="F1095" s="49" t="s">
        <v>2059</v>
      </c>
      <c r="G1095" s="36">
        <v>0</v>
      </c>
      <c r="H1095" s="36">
        <f>IFERROR(VLOOKUP(D1095,'数据-省本级预算数'!D:H,4,0),"0")</f>
        <v>0</v>
      </c>
      <c r="I1095" s="36"/>
      <c r="J1095" s="36">
        <f>VLOOKUP(F1095,'数据-省本级决算数'!$A:$B,2,0)</f>
        <v>0</v>
      </c>
      <c r="K1095" s="175"/>
      <c r="L1095" s="175"/>
      <c r="M1095" s="175">
        <f t="shared" si="107"/>
        <v>0</v>
      </c>
      <c r="N1095" s="132" t="str">
        <f t="shared" si="104"/>
        <v/>
      </c>
      <c r="O1095" s="176" t="str">
        <f t="shared" si="105"/>
        <v>否</v>
      </c>
      <c r="P1095" s="176" t="str">
        <f t="shared" si="108"/>
        <v>否</v>
      </c>
    </row>
    <row r="1096" ht="18.95" customHeight="1" spans="1:16">
      <c r="A1096" s="171" t="s">
        <v>135</v>
      </c>
      <c r="B1096" s="172" t="s">
        <v>135</v>
      </c>
      <c r="C1096" s="465" t="s">
        <v>2050</v>
      </c>
      <c r="D1096" s="464" t="s">
        <v>2060</v>
      </c>
      <c r="E1096" s="172" t="s">
        <v>147</v>
      </c>
      <c r="F1096" s="49" t="s">
        <v>2061</v>
      </c>
      <c r="G1096" s="36">
        <v>0</v>
      </c>
      <c r="H1096" s="36" t="str">
        <f>IFERROR(VLOOKUP(D1096,'数据-省本级预算数'!D:H,4,0),"0")</f>
        <v>0</v>
      </c>
      <c r="I1096" s="36"/>
      <c r="J1096" s="36">
        <f>VLOOKUP(F1096,'数据-省本级决算数'!$A:$B,2,0)</f>
        <v>0</v>
      </c>
      <c r="K1096" s="175"/>
      <c r="L1096" s="175"/>
      <c r="M1096" s="175">
        <f t="shared" si="107"/>
        <v>0</v>
      </c>
      <c r="N1096" s="132" t="str">
        <f t="shared" si="104"/>
        <v/>
      </c>
      <c r="O1096" s="176" t="str">
        <f t="shared" si="105"/>
        <v>否</v>
      </c>
      <c r="P1096" s="176" t="str">
        <f t="shared" si="108"/>
        <v>否</v>
      </c>
    </row>
    <row r="1097" ht="18.95" customHeight="1" spans="1:16">
      <c r="A1097" s="171" t="s">
        <v>135</v>
      </c>
      <c r="B1097" s="172" t="s">
        <v>135</v>
      </c>
      <c r="C1097" s="465" t="s">
        <v>2050</v>
      </c>
      <c r="D1097" s="173" t="s">
        <v>2062</v>
      </c>
      <c r="E1097" s="172" t="s">
        <v>147</v>
      </c>
      <c r="F1097" s="49" t="s">
        <v>2063</v>
      </c>
      <c r="G1097" s="36">
        <v>9357</v>
      </c>
      <c r="H1097" s="36">
        <f>IFERROR(VLOOKUP(D1097,'数据-省本级预算数'!D:H,4,0),"0")</f>
        <v>109847</v>
      </c>
      <c r="I1097" s="36"/>
      <c r="J1097" s="36">
        <f>VLOOKUP(F1097,'数据-省本级决算数'!$A:$B,2,0)</f>
        <v>53902</v>
      </c>
      <c r="K1097" s="175">
        <f t="shared" si="106"/>
        <v>5.76</v>
      </c>
      <c r="L1097" s="175">
        <f t="shared" si="109"/>
        <v>0.49</v>
      </c>
      <c r="M1097" s="175">
        <f t="shared" si="107"/>
        <v>0</v>
      </c>
      <c r="N1097" s="132">
        <f t="shared" si="104"/>
        <v>4.761</v>
      </c>
      <c r="O1097" s="176" t="str">
        <f t="shared" si="105"/>
        <v>是</v>
      </c>
      <c r="P1097" s="176" t="str">
        <f t="shared" si="108"/>
        <v>否</v>
      </c>
    </row>
    <row r="1098" ht="18.95" customHeight="1" spans="1:16">
      <c r="A1098" s="171" t="s">
        <v>134</v>
      </c>
      <c r="B1098" s="172"/>
      <c r="C1098" s="172" t="s">
        <v>135</v>
      </c>
      <c r="D1098" s="173" t="s">
        <v>2064</v>
      </c>
      <c r="E1098" s="172"/>
      <c r="F1098" s="50" t="s">
        <v>2065</v>
      </c>
      <c r="G1098" s="174">
        <f ca="1">SUMIF($B1099:$B$1300,$D1098,$G1099:$G$1300)</f>
        <v>29138</v>
      </c>
      <c r="H1098" s="174">
        <f ca="1">SUMIF($B1099:$B$1300,$D1098,$H1099:$H$1300)</f>
        <v>101706</v>
      </c>
      <c r="I1098" s="174">
        <f>SUMIF($B1099:$B$1300,$D1098,$I1099:$I$1300)</f>
        <v>60039</v>
      </c>
      <c r="J1098" s="36">
        <f>VLOOKUP(F1098,'数据-省本级决算数'!$A:$B,2,0)</f>
        <v>52079</v>
      </c>
      <c r="K1098" s="175">
        <f ca="1" t="shared" si="106"/>
        <v>1.79</v>
      </c>
      <c r="L1098" s="175">
        <f ca="1" t="shared" si="109"/>
        <v>0.51</v>
      </c>
      <c r="M1098" s="175">
        <f t="shared" si="107"/>
        <v>0.87</v>
      </c>
      <c r="N1098" s="129">
        <f ca="1" t="shared" si="104"/>
        <v>0.787</v>
      </c>
      <c r="O1098" s="176" t="str">
        <f ca="1" t="shared" si="105"/>
        <v>是</v>
      </c>
      <c r="P1098" s="176" t="str">
        <f t="shared" si="108"/>
        <v>是</v>
      </c>
    </row>
    <row r="1099" ht="18.95" customHeight="1" spans="1:16">
      <c r="A1099" s="171" t="s">
        <v>135</v>
      </c>
      <c r="B1099" s="465" t="s">
        <v>2064</v>
      </c>
      <c r="C1099" s="172"/>
      <c r="D1099" s="173" t="s">
        <v>2066</v>
      </c>
      <c r="E1099" s="172"/>
      <c r="F1099" s="49" t="s">
        <v>2067</v>
      </c>
      <c r="G1099" s="36">
        <f ca="1">SUMIF($C1098:$C2320,$D1099,$G1098:$G2319)</f>
        <v>9592</v>
      </c>
      <c r="H1099" s="36">
        <f ca="1">SUMIF($C1098:$C2319,$D1099,$H1098:$H2318)</f>
        <v>19622</v>
      </c>
      <c r="I1099" s="36">
        <f>IFERROR(VLOOKUP(F1099,'数据-省本级调整数'!$A:$B,2,0),0)</f>
        <v>34083</v>
      </c>
      <c r="J1099" s="36">
        <f>VLOOKUP(F1099,'数据-省本级决算数'!$A:$B,2,0)</f>
        <v>28693</v>
      </c>
      <c r="K1099" s="175">
        <f ca="1" t="shared" si="106"/>
        <v>2.99</v>
      </c>
      <c r="L1099" s="175">
        <f ca="1" t="shared" si="109"/>
        <v>1.46</v>
      </c>
      <c r="M1099" s="175">
        <f t="shared" si="107"/>
        <v>0.84</v>
      </c>
      <c r="N1099" s="132">
        <f ca="1" t="shared" si="104"/>
        <v>1.991</v>
      </c>
      <c r="O1099" s="176" t="str">
        <f ca="1" t="shared" si="105"/>
        <v>是</v>
      </c>
      <c r="P1099" s="176" t="str">
        <f t="shared" si="108"/>
        <v>是</v>
      </c>
    </row>
    <row r="1100" ht="18.95" customHeight="1" spans="1:16">
      <c r="A1100" s="171" t="s">
        <v>135</v>
      </c>
      <c r="B1100" s="172" t="s">
        <v>135</v>
      </c>
      <c r="C1100" s="465" t="s">
        <v>2066</v>
      </c>
      <c r="D1100" s="173" t="s">
        <v>2068</v>
      </c>
      <c r="E1100" s="172" t="s">
        <v>147</v>
      </c>
      <c r="F1100" s="49" t="s">
        <v>141</v>
      </c>
      <c r="G1100" s="36">
        <v>525</v>
      </c>
      <c r="H1100" s="36">
        <f>IFERROR(VLOOKUP(D1100,'数据-省本级预算数'!D:H,4,0),"0")</f>
        <v>501</v>
      </c>
      <c r="I1100" s="36"/>
      <c r="J1100" s="36">
        <f>VLOOKUP(F1100,'数据-省本级决算数'!$A:$B,2,0)</f>
        <v>4776</v>
      </c>
      <c r="K1100" s="175">
        <f t="shared" si="106"/>
        <v>9.1</v>
      </c>
      <c r="L1100" s="175">
        <f t="shared" si="109"/>
        <v>9.53</v>
      </c>
      <c r="M1100" s="175">
        <f t="shared" si="107"/>
        <v>0</v>
      </c>
      <c r="N1100" s="132">
        <f t="shared" si="104"/>
        <v>8.097</v>
      </c>
      <c r="O1100" s="176" t="str">
        <f t="shared" si="105"/>
        <v>是</v>
      </c>
      <c r="P1100" s="176" t="str">
        <f t="shared" si="108"/>
        <v>否</v>
      </c>
    </row>
    <row r="1101" ht="18.95" customHeight="1" spans="1:16">
      <c r="A1101" s="171" t="s">
        <v>135</v>
      </c>
      <c r="B1101" s="172" t="s">
        <v>135</v>
      </c>
      <c r="C1101" s="465" t="s">
        <v>2066</v>
      </c>
      <c r="D1101" s="173" t="s">
        <v>2069</v>
      </c>
      <c r="E1101" s="172" t="s">
        <v>147</v>
      </c>
      <c r="F1101" s="49" t="s">
        <v>143</v>
      </c>
      <c r="G1101" s="36">
        <v>0</v>
      </c>
      <c r="H1101" s="36">
        <f>IFERROR(VLOOKUP(D1101,'数据-省本级预算数'!D:H,4,0),"0")</f>
        <v>0</v>
      </c>
      <c r="I1101" s="36"/>
      <c r="J1101" s="36">
        <f>VLOOKUP(F1101,'数据-省本级决算数'!$A:$B,2,0)</f>
        <v>590</v>
      </c>
      <c r="K1101" s="175"/>
      <c r="L1101" s="175"/>
      <c r="M1101" s="175">
        <f t="shared" si="107"/>
        <v>0</v>
      </c>
      <c r="N1101" s="132" t="str">
        <f t="shared" si="104"/>
        <v/>
      </c>
      <c r="O1101" s="176" t="str">
        <f t="shared" si="105"/>
        <v>是</v>
      </c>
      <c r="P1101" s="176" t="str">
        <f t="shared" si="108"/>
        <v>否</v>
      </c>
    </row>
    <row r="1102" ht="18.95" customHeight="1" spans="1:16">
      <c r="A1102" s="171" t="s">
        <v>135</v>
      </c>
      <c r="B1102" s="172" t="s">
        <v>135</v>
      </c>
      <c r="C1102" s="465" t="s">
        <v>2066</v>
      </c>
      <c r="D1102" s="173" t="s">
        <v>2070</v>
      </c>
      <c r="E1102" s="172" t="s">
        <v>147</v>
      </c>
      <c r="F1102" s="49" t="s">
        <v>145</v>
      </c>
      <c r="G1102" s="36">
        <v>0</v>
      </c>
      <c r="H1102" s="36">
        <f>IFERROR(VLOOKUP(D1102,'数据-省本级预算数'!D:H,4,0),"0")</f>
        <v>0</v>
      </c>
      <c r="I1102" s="36"/>
      <c r="J1102" s="36">
        <f>VLOOKUP(F1102,'数据-省本级决算数'!$A:$B,2,0)</f>
        <v>713</v>
      </c>
      <c r="K1102" s="175"/>
      <c r="L1102" s="175"/>
      <c r="M1102" s="175">
        <f t="shared" si="107"/>
        <v>0</v>
      </c>
      <c r="N1102" s="132" t="str">
        <f t="shared" si="104"/>
        <v/>
      </c>
      <c r="O1102" s="176" t="str">
        <f t="shared" si="105"/>
        <v>是</v>
      </c>
      <c r="P1102" s="176" t="str">
        <f t="shared" si="108"/>
        <v>否</v>
      </c>
    </row>
    <row r="1103" ht="18.95" customHeight="1" spans="1:16">
      <c r="A1103" s="171" t="s">
        <v>135</v>
      </c>
      <c r="B1103" s="172" t="s">
        <v>135</v>
      </c>
      <c r="C1103" s="465" t="s">
        <v>2066</v>
      </c>
      <c r="D1103" s="173" t="s">
        <v>2071</v>
      </c>
      <c r="E1103" s="172" t="s">
        <v>147</v>
      </c>
      <c r="F1103" s="49" t="s">
        <v>2072</v>
      </c>
      <c r="G1103" s="36">
        <v>0</v>
      </c>
      <c r="H1103" s="36">
        <f>IFERROR(VLOOKUP(D1103,'数据-省本级预算数'!D:H,4,0),"0")</f>
        <v>0</v>
      </c>
      <c r="I1103" s="36"/>
      <c r="J1103" s="36">
        <f>VLOOKUP(F1103,'数据-省本级决算数'!$A:$B,2,0)</f>
        <v>0</v>
      </c>
      <c r="K1103" s="175"/>
      <c r="L1103" s="175"/>
      <c r="M1103" s="175">
        <f t="shared" si="107"/>
        <v>0</v>
      </c>
      <c r="N1103" s="132" t="str">
        <f t="shared" si="104"/>
        <v/>
      </c>
      <c r="O1103" s="176" t="str">
        <f t="shared" si="105"/>
        <v>否</v>
      </c>
      <c r="P1103" s="176" t="str">
        <f t="shared" si="108"/>
        <v>否</v>
      </c>
    </row>
    <row r="1104" ht="18.95" customHeight="1" spans="1:16">
      <c r="A1104" s="171" t="s">
        <v>135</v>
      </c>
      <c r="B1104" s="172" t="s">
        <v>135</v>
      </c>
      <c r="C1104" s="465" t="s">
        <v>2066</v>
      </c>
      <c r="D1104" s="173" t="s">
        <v>2073</v>
      </c>
      <c r="E1104" s="172" t="s">
        <v>147</v>
      </c>
      <c r="F1104" s="49" t="s">
        <v>2074</v>
      </c>
      <c r="G1104" s="36">
        <v>0</v>
      </c>
      <c r="H1104" s="36">
        <f>IFERROR(VLOOKUP(D1104,'数据-省本级预算数'!D:H,4,0),"0")</f>
        <v>0</v>
      </c>
      <c r="I1104" s="36"/>
      <c r="J1104" s="36">
        <f>VLOOKUP(F1104,'数据-省本级决算数'!$A:$B,2,0)</f>
        <v>0</v>
      </c>
      <c r="K1104" s="175"/>
      <c r="L1104" s="175"/>
      <c r="M1104" s="175">
        <f t="shared" si="107"/>
        <v>0</v>
      </c>
      <c r="N1104" s="132" t="str">
        <f t="shared" si="104"/>
        <v/>
      </c>
      <c r="O1104" s="176" t="str">
        <f t="shared" si="105"/>
        <v>否</v>
      </c>
      <c r="P1104" s="176" t="str">
        <f t="shared" si="108"/>
        <v>否</v>
      </c>
    </row>
    <row r="1105" ht="18.95" customHeight="1" spans="1:16">
      <c r="A1105" s="171"/>
      <c r="B1105" s="172" t="s">
        <v>135</v>
      </c>
      <c r="C1105" s="465" t="s">
        <v>2066</v>
      </c>
      <c r="D1105" s="173" t="s">
        <v>2075</v>
      </c>
      <c r="E1105" s="172" t="s">
        <v>147</v>
      </c>
      <c r="F1105" s="49" t="s">
        <v>2076</v>
      </c>
      <c r="G1105" s="36">
        <v>0</v>
      </c>
      <c r="H1105" s="36">
        <f>IFERROR(VLOOKUP(D1105,'数据-省本级预算数'!D:H,4,0),"0")</f>
        <v>1000</v>
      </c>
      <c r="I1105" s="36"/>
      <c r="J1105" s="36">
        <f>VLOOKUP(F1105,'数据-省本级决算数'!$A:$B,2,0)</f>
        <v>0</v>
      </c>
      <c r="K1105" s="175"/>
      <c r="L1105" s="175">
        <f t="shared" si="109"/>
        <v>0</v>
      </c>
      <c r="M1105" s="175">
        <f t="shared" si="107"/>
        <v>0</v>
      </c>
      <c r="N1105" s="132" t="str">
        <f t="shared" si="104"/>
        <v/>
      </c>
      <c r="O1105" s="176" t="str">
        <f t="shared" si="105"/>
        <v>是</v>
      </c>
      <c r="P1105" s="176" t="str">
        <f t="shared" si="108"/>
        <v>否</v>
      </c>
    </row>
    <row r="1106" ht="18.95" customHeight="1" spans="1:16">
      <c r="A1106" s="171" t="s">
        <v>135</v>
      </c>
      <c r="B1106" s="172"/>
      <c r="C1106" s="465" t="s">
        <v>2066</v>
      </c>
      <c r="D1106" s="173" t="s">
        <v>2077</v>
      </c>
      <c r="E1106" s="172" t="s">
        <v>147</v>
      </c>
      <c r="F1106" s="49" t="s">
        <v>2078</v>
      </c>
      <c r="G1106" s="36">
        <v>0</v>
      </c>
      <c r="H1106" s="36">
        <f>IFERROR(VLOOKUP(D1106,'数据-省本级预算数'!D:H,4,0),"0")</f>
        <v>0</v>
      </c>
      <c r="I1106" s="36"/>
      <c r="J1106" s="36">
        <f>VLOOKUP(F1106,'数据-省本级决算数'!$A:$B,2,0)</f>
        <v>0</v>
      </c>
      <c r="K1106" s="175"/>
      <c r="L1106" s="175"/>
      <c r="M1106" s="175">
        <f t="shared" si="107"/>
        <v>0</v>
      </c>
      <c r="N1106" s="132" t="str">
        <f t="shared" si="104"/>
        <v/>
      </c>
      <c r="O1106" s="176" t="str">
        <f t="shared" si="105"/>
        <v>否</v>
      </c>
      <c r="P1106" s="176" t="str">
        <f t="shared" si="108"/>
        <v>否</v>
      </c>
    </row>
    <row r="1107" ht="18.95" customHeight="1" spans="1:16">
      <c r="A1107" s="171" t="s">
        <v>135</v>
      </c>
      <c r="B1107" s="172" t="s">
        <v>135</v>
      </c>
      <c r="C1107" s="465" t="s">
        <v>2066</v>
      </c>
      <c r="D1107" s="173" t="s">
        <v>2079</v>
      </c>
      <c r="E1107" s="172" t="s">
        <v>147</v>
      </c>
      <c r="F1107" s="49" t="s">
        <v>160</v>
      </c>
      <c r="G1107" s="36">
        <v>0</v>
      </c>
      <c r="H1107" s="36">
        <f>IFERROR(VLOOKUP(D1107,'数据-省本级预算数'!D:H,4,0),"0")</f>
        <v>0</v>
      </c>
      <c r="I1107" s="36"/>
      <c r="J1107" s="36">
        <f>VLOOKUP(F1107,'数据-省本级决算数'!$A:$B,2,0)</f>
        <v>103</v>
      </c>
      <c r="K1107" s="175"/>
      <c r="L1107" s="175"/>
      <c r="M1107" s="175">
        <f t="shared" si="107"/>
        <v>0</v>
      </c>
      <c r="N1107" s="132" t="str">
        <f t="shared" si="104"/>
        <v/>
      </c>
      <c r="O1107" s="176" t="str">
        <f t="shared" si="105"/>
        <v>是</v>
      </c>
      <c r="P1107" s="176" t="str">
        <f t="shared" si="108"/>
        <v>否</v>
      </c>
    </row>
    <row r="1108" ht="18.95" customHeight="1" spans="1:16">
      <c r="A1108" s="171" t="s">
        <v>135</v>
      </c>
      <c r="B1108" s="172" t="s">
        <v>135</v>
      </c>
      <c r="C1108" s="465" t="s">
        <v>2066</v>
      </c>
      <c r="D1108" s="173" t="s">
        <v>2080</v>
      </c>
      <c r="E1108" s="172" t="s">
        <v>147</v>
      </c>
      <c r="F1108" s="51" t="s">
        <v>2081</v>
      </c>
      <c r="G1108" s="36">
        <v>9067</v>
      </c>
      <c r="H1108" s="36">
        <f>IFERROR(VLOOKUP(D1108,'数据-省本级预算数'!D:H,4,0),"0")</f>
        <v>18121</v>
      </c>
      <c r="I1108" s="36"/>
      <c r="J1108" s="36">
        <f>VLOOKUP(F1108,'数据-省本级决算数'!$A:$B,2,0)</f>
        <v>28091</v>
      </c>
      <c r="K1108" s="175">
        <f t="shared" si="106"/>
        <v>3.1</v>
      </c>
      <c r="L1108" s="175">
        <f t="shared" si="109"/>
        <v>1.55</v>
      </c>
      <c r="M1108" s="175">
        <f t="shared" si="107"/>
        <v>0</v>
      </c>
      <c r="N1108" s="132">
        <f t="shared" si="104"/>
        <v>2.098</v>
      </c>
      <c r="O1108" s="176" t="str">
        <f t="shared" si="105"/>
        <v>是</v>
      </c>
      <c r="P1108" s="176" t="str">
        <f t="shared" si="108"/>
        <v>否</v>
      </c>
    </row>
    <row r="1109" ht="18.95" customHeight="1" spans="1:16">
      <c r="A1109" s="171" t="s">
        <v>135</v>
      </c>
      <c r="B1109" s="465" t="s">
        <v>2064</v>
      </c>
      <c r="C1109" s="172"/>
      <c r="D1109" s="173" t="s">
        <v>2082</v>
      </c>
      <c r="E1109" s="172"/>
      <c r="F1109" s="51" t="s">
        <v>2083</v>
      </c>
      <c r="G1109" s="36">
        <f ca="1">SUMIF($C1108:$C2330,$D1109,$G1108:$G2329)</f>
        <v>7527</v>
      </c>
      <c r="H1109" s="36">
        <f ca="1">SUMIF($C1108:$C2329,$D1109,$H1108:$H2328)</f>
        <v>56509</v>
      </c>
      <c r="I1109" s="36">
        <f>IFERROR(VLOOKUP(F1109,'数据-省本级调整数'!$A:$B,2,0),0)</f>
        <v>11256</v>
      </c>
      <c r="J1109" s="36">
        <f>VLOOKUP(F1109,'数据-省本级决算数'!$A:$B,2,0)</f>
        <v>9989</v>
      </c>
      <c r="K1109" s="175">
        <f ca="1" t="shared" si="106"/>
        <v>1.33</v>
      </c>
      <c r="L1109" s="175">
        <f ca="1" t="shared" si="109"/>
        <v>0.18</v>
      </c>
      <c r="M1109" s="175">
        <f t="shared" si="107"/>
        <v>0.89</v>
      </c>
      <c r="N1109" s="132">
        <f ca="1" t="shared" si="104"/>
        <v>0.327</v>
      </c>
      <c r="O1109" s="176" t="str">
        <f ca="1" t="shared" si="105"/>
        <v>是</v>
      </c>
      <c r="P1109" s="176" t="str">
        <f t="shared" si="108"/>
        <v>是</v>
      </c>
    </row>
    <row r="1110" ht="18.95" customHeight="1" spans="1:16">
      <c r="A1110" s="171" t="s">
        <v>135</v>
      </c>
      <c r="B1110" s="172" t="s">
        <v>135</v>
      </c>
      <c r="C1110" s="465" t="s">
        <v>2082</v>
      </c>
      <c r="D1110" s="173" t="s">
        <v>2084</v>
      </c>
      <c r="E1110" s="172" t="s">
        <v>147</v>
      </c>
      <c r="F1110" s="51" t="s">
        <v>141</v>
      </c>
      <c r="G1110" s="36">
        <v>909</v>
      </c>
      <c r="H1110" s="36">
        <f>IFERROR(VLOOKUP(D1110,'数据-省本级预算数'!D:H,4,0),"0")</f>
        <v>951</v>
      </c>
      <c r="I1110" s="36"/>
      <c r="J1110" s="36">
        <f>VLOOKUP(F1110,'数据-省本级决算数'!$A:$B,2,0)</f>
        <v>4776</v>
      </c>
      <c r="K1110" s="175">
        <f t="shared" si="106"/>
        <v>5.25</v>
      </c>
      <c r="L1110" s="175">
        <f t="shared" si="109"/>
        <v>5.02</v>
      </c>
      <c r="M1110" s="175">
        <f t="shared" si="107"/>
        <v>0</v>
      </c>
      <c r="N1110" s="132">
        <f t="shared" si="104"/>
        <v>4.254</v>
      </c>
      <c r="O1110" s="176" t="str">
        <f t="shared" si="105"/>
        <v>是</v>
      </c>
      <c r="P1110" s="176" t="str">
        <f t="shared" si="108"/>
        <v>否</v>
      </c>
    </row>
    <row r="1111" ht="18.95" customHeight="1" spans="1:16">
      <c r="A1111" s="171" t="s">
        <v>135</v>
      </c>
      <c r="B1111" s="172" t="s">
        <v>135</v>
      </c>
      <c r="C1111" s="465" t="s">
        <v>2082</v>
      </c>
      <c r="D1111" s="173" t="s">
        <v>2085</v>
      </c>
      <c r="E1111" s="172" t="s">
        <v>147</v>
      </c>
      <c r="F1111" s="51" t="s">
        <v>143</v>
      </c>
      <c r="G1111" s="36">
        <v>0</v>
      </c>
      <c r="H1111" s="36">
        <f>IFERROR(VLOOKUP(D1111,'数据-省本级预算数'!D:H,4,0),"0")</f>
        <v>0</v>
      </c>
      <c r="I1111" s="36"/>
      <c r="J1111" s="36">
        <f>VLOOKUP(F1111,'数据-省本级决算数'!$A:$B,2,0)</f>
        <v>590</v>
      </c>
      <c r="K1111" s="175"/>
      <c r="L1111" s="175"/>
      <c r="M1111" s="175">
        <f t="shared" si="107"/>
        <v>0</v>
      </c>
      <c r="N1111" s="132" t="str">
        <f t="shared" si="104"/>
        <v/>
      </c>
      <c r="O1111" s="176" t="str">
        <f t="shared" si="105"/>
        <v>是</v>
      </c>
      <c r="P1111" s="176" t="str">
        <f t="shared" si="108"/>
        <v>否</v>
      </c>
    </row>
    <row r="1112" ht="18.95" customHeight="1" spans="1:16">
      <c r="A1112" s="171" t="s">
        <v>135</v>
      </c>
      <c r="B1112" s="172" t="s">
        <v>135</v>
      </c>
      <c r="C1112" s="465" t="s">
        <v>2082</v>
      </c>
      <c r="D1112" s="173" t="s">
        <v>2086</v>
      </c>
      <c r="E1112" s="172" t="s">
        <v>147</v>
      </c>
      <c r="F1112" s="51" t="s">
        <v>145</v>
      </c>
      <c r="G1112" s="36">
        <v>78</v>
      </c>
      <c r="H1112" s="36">
        <f>IFERROR(VLOOKUP(D1112,'数据-省本级预算数'!D:H,4,0),"0")</f>
        <v>38</v>
      </c>
      <c r="I1112" s="36"/>
      <c r="J1112" s="36">
        <f>VLOOKUP(F1112,'数据-省本级决算数'!$A:$B,2,0)</f>
        <v>713</v>
      </c>
      <c r="K1112" s="175">
        <f t="shared" si="106"/>
        <v>9.14</v>
      </c>
      <c r="L1112" s="175">
        <f t="shared" si="109"/>
        <v>18.76</v>
      </c>
      <c r="M1112" s="175">
        <f t="shared" si="107"/>
        <v>0</v>
      </c>
      <c r="N1112" s="132">
        <f t="shared" si="104"/>
        <v>8.141</v>
      </c>
      <c r="O1112" s="176" t="str">
        <f t="shared" si="105"/>
        <v>是</v>
      </c>
      <c r="P1112" s="176" t="str">
        <f t="shared" si="108"/>
        <v>否</v>
      </c>
    </row>
    <row r="1113" ht="18.95" customHeight="1" spans="1:16">
      <c r="A1113" s="171" t="s">
        <v>135</v>
      </c>
      <c r="B1113" s="172" t="s">
        <v>135</v>
      </c>
      <c r="C1113" s="465" t="s">
        <v>2082</v>
      </c>
      <c r="D1113" s="173" t="s">
        <v>2087</v>
      </c>
      <c r="E1113" s="172" t="s">
        <v>147</v>
      </c>
      <c r="F1113" s="51" t="s">
        <v>2088</v>
      </c>
      <c r="G1113" s="36">
        <v>3800</v>
      </c>
      <c r="H1113" s="36">
        <f>IFERROR(VLOOKUP(D1113,'数据-省本级预算数'!D:H,4,0),"0")</f>
        <v>5000</v>
      </c>
      <c r="I1113" s="36"/>
      <c r="J1113" s="36">
        <f>VLOOKUP(F1113,'数据-省本级决算数'!$A:$B,2,0)</f>
        <v>4191</v>
      </c>
      <c r="K1113" s="175">
        <f t="shared" si="106"/>
        <v>1.1</v>
      </c>
      <c r="L1113" s="175">
        <f t="shared" si="109"/>
        <v>0.84</v>
      </c>
      <c r="M1113" s="175">
        <f t="shared" si="107"/>
        <v>0</v>
      </c>
      <c r="N1113" s="132">
        <f t="shared" si="104"/>
        <v>0.103</v>
      </c>
      <c r="O1113" s="176" t="str">
        <f t="shared" si="105"/>
        <v>是</v>
      </c>
      <c r="P1113" s="176" t="str">
        <f t="shared" si="108"/>
        <v>否</v>
      </c>
    </row>
    <row r="1114" ht="18.95" customHeight="1" spans="1:16">
      <c r="A1114" s="171" t="s">
        <v>135</v>
      </c>
      <c r="B1114" s="172" t="s">
        <v>135</v>
      </c>
      <c r="C1114" s="465" t="s">
        <v>2082</v>
      </c>
      <c r="D1114" s="173" t="s">
        <v>2089</v>
      </c>
      <c r="E1114" s="172" t="s">
        <v>147</v>
      </c>
      <c r="F1114" s="51" t="s">
        <v>2090</v>
      </c>
      <c r="G1114" s="36">
        <v>0</v>
      </c>
      <c r="H1114" s="36">
        <f>IFERROR(VLOOKUP(D1114,'数据-省本级预算数'!D:H,4,0),"0")</f>
        <v>0</v>
      </c>
      <c r="I1114" s="36"/>
      <c r="J1114" s="36">
        <f>VLOOKUP(F1114,'数据-省本级决算数'!$A:$B,2,0)</f>
        <v>0</v>
      </c>
      <c r="K1114" s="175"/>
      <c r="L1114" s="175"/>
      <c r="M1114" s="175">
        <f t="shared" si="107"/>
        <v>0</v>
      </c>
      <c r="N1114" s="132" t="str">
        <f t="shared" si="104"/>
        <v/>
      </c>
      <c r="O1114" s="176" t="str">
        <f t="shared" si="105"/>
        <v>否</v>
      </c>
      <c r="P1114" s="176" t="str">
        <f t="shared" si="108"/>
        <v>否</v>
      </c>
    </row>
    <row r="1115" ht="18.95" customHeight="1" spans="1:16">
      <c r="A1115" s="171" t="s">
        <v>135</v>
      </c>
      <c r="B1115" s="172"/>
      <c r="C1115" s="465" t="s">
        <v>2082</v>
      </c>
      <c r="D1115" s="173" t="s">
        <v>2091</v>
      </c>
      <c r="E1115" s="172" t="s">
        <v>147</v>
      </c>
      <c r="F1115" s="37" t="s">
        <v>2092</v>
      </c>
      <c r="G1115" s="36">
        <v>2740</v>
      </c>
      <c r="H1115" s="36">
        <f>IFERROR(VLOOKUP(D1115,'数据-省本级预算数'!D:H,4,0),"0")</f>
        <v>50520</v>
      </c>
      <c r="I1115" s="36"/>
      <c r="J1115" s="36">
        <f>VLOOKUP(F1115,'数据-省本级决算数'!$A:$B,2,0)</f>
        <v>4776</v>
      </c>
      <c r="K1115" s="175">
        <f t="shared" si="106"/>
        <v>1.74</v>
      </c>
      <c r="L1115" s="175">
        <f t="shared" si="109"/>
        <v>0.09</v>
      </c>
      <c r="M1115" s="175">
        <f t="shared" si="107"/>
        <v>0</v>
      </c>
      <c r="N1115" s="132">
        <f t="shared" si="104"/>
        <v>0.743</v>
      </c>
      <c r="O1115" s="176" t="str">
        <f t="shared" si="105"/>
        <v>是</v>
      </c>
      <c r="P1115" s="176" t="str">
        <f t="shared" si="108"/>
        <v>否</v>
      </c>
    </row>
    <row r="1116" ht="18.95" customHeight="1" spans="1:16">
      <c r="A1116" s="171" t="s">
        <v>135</v>
      </c>
      <c r="B1116" s="465" t="s">
        <v>2064</v>
      </c>
      <c r="C1116" s="172"/>
      <c r="D1116" s="173" t="s">
        <v>2093</v>
      </c>
      <c r="E1116" s="172"/>
      <c r="F1116" s="49" t="s">
        <v>2094</v>
      </c>
      <c r="G1116" s="36">
        <f ca="1">SUMIF($C1115:$C2337,$D1116,$G1115:$G2336)</f>
        <v>11812</v>
      </c>
      <c r="H1116" s="36">
        <f ca="1">SUMIF($C1115:$C2336,$D1116,$H1115:$H2335)</f>
        <v>25370</v>
      </c>
      <c r="I1116" s="36">
        <f>IFERROR(VLOOKUP(F1116,'数据-省本级调整数'!$A:$B,2,0),0)</f>
        <v>13879</v>
      </c>
      <c r="J1116" s="36">
        <f>VLOOKUP(F1116,'数据-省本级决算数'!$A:$B,2,0)</f>
        <v>12586</v>
      </c>
      <c r="K1116" s="175">
        <f ca="1" t="shared" si="106"/>
        <v>1.07</v>
      </c>
      <c r="L1116" s="175">
        <f ca="1" t="shared" si="109"/>
        <v>0.5</v>
      </c>
      <c r="M1116" s="175">
        <f t="shared" si="107"/>
        <v>0.91</v>
      </c>
      <c r="N1116" s="132">
        <f ca="1" t="shared" si="104"/>
        <v>0.066</v>
      </c>
      <c r="O1116" s="176" t="str">
        <f ca="1" t="shared" si="105"/>
        <v>是</v>
      </c>
      <c r="P1116" s="176" t="str">
        <f t="shared" si="108"/>
        <v>是</v>
      </c>
    </row>
    <row r="1117" ht="18.95" customHeight="1" spans="1:16">
      <c r="A1117" s="171" t="s">
        <v>135</v>
      </c>
      <c r="B1117" s="172" t="s">
        <v>135</v>
      </c>
      <c r="C1117" s="465" t="s">
        <v>2093</v>
      </c>
      <c r="D1117" s="173" t="s">
        <v>2095</v>
      </c>
      <c r="E1117" s="172" t="s">
        <v>147</v>
      </c>
      <c r="F1117" s="49" t="s">
        <v>141</v>
      </c>
      <c r="G1117" s="36">
        <v>0</v>
      </c>
      <c r="H1117" s="36">
        <f>IFERROR(VLOOKUP(D1117,'数据-省本级预算数'!D:H,4,0),"0")</f>
        <v>0</v>
      </c>
      <c r="I1117" s="36"/>
      <c r="J1117" s="36">
        <f>VLOOKUP(F1117,'数据-省本级决算数'!$A:$B,2,0)</f>
        <v>4776</v>
      </c>
      <c r="K1117" s="175"/>
      <c r="L1117" s="175"/>
      <c r="M1117" s="175">
        <f t="shared" si="107"/>
        <v>0</v>
      </c>
      <c r="N1117" s="132" t="str">
        <f t="shared" si="104"/>
        <v/>
      </c>
      <c r="O1117" s="176" t="str">
        <f t="shared" si="105"/>
        <v>是</v>
      </c>
      <c r="P1117" s="176" t="str">
        <f t="shared" si="108"/>
        <v>否</v>
      </c>
    </row>
    <row r="1118" ht="18.95" customHeight="1" spans="1:16">
      <c r="A1118" s="171" t="s">
        <v>135</v>
      </c>
      <c r="B1118" s="172" t="s">
        <v>135</v>
      </c>
      <c r="C1118" s="465" t="s">
        <v>2093</v>
      </c>
      <c r="D1118" s="173" t="s">
        <v>2096</v>
      </c>
      <c r="E1118" s="172" t="s">
        <v>147</v>
      </c>
      <c r="F1118" s="49" t="s">
        <v>143</v>
      </c>
      <c r="G1118" s="36">
        <v>0</v>
      </c>
      <c r="H1118" s="36">
        <f>IFERROR(VLOOKUP(D1118,'数据-省本级预算数'!D:H,4,0),"0")</f>
        <v>0</v>
      </c>
      <c r="I1118" s="36"/>
      <c r="J1118" s="36">
        <f>VLOOKUP(F1118,'数据-省本级决算数'!$A:$B,2,0)</f>
        <v>590</v>
      </c>
      <c r="K1118" s="175"/>
      <c r="L1118" s="175"/>
      <c r="M1118" s="175">
        <f t="shared" si="107"/>
        <v>0</v>
      </c>
      <c r="N1118" s="132" t="str">
        <f t="shared" si="104"/>
        <v/>
      </c>
      <c r="O1118" s="176" t="str">
        <f t="shared" si="105"/>
        <v>是</v>
      </c>
      <c r="P1118" s="176" t="str">
        <f t="shared" si="108"/>
        <v>否</v>
      </c>
    </row>
    <row r="1119" ht="18.95" customHeight="1" spans="1:16">
      <c r="A1119" s="171" t="s">
        <v>135</v>
      </c>
      <c r="B1119" s="172" t="s">
        <v>135</v>
      </c>
      <c r="C1119" s="465" t="s">
        <v>2093</v>
      </c>
      <c r="D1119" s="173" t="s">
        <v>2097</v>
      </c>
      <c r="E1119" s="172" t="s">
        <v>147</v>
      </c>
      <c r="F1119" s="49" t="s">
        <v>145</v>
      </c>
      <c r="G1119" s="36">
        <v>0</v>
      </c>
      <c r="H1119" s="36">
        <f>IFERROR(VLOOKUP(D1119,'数据-省本级预算数'!D:H,4,0),"0")</f>
        <v>0</v>
      </c>
      <c r="I1119" s="36"/>
      <c r="J1119" s="36">
        <f>VLOOKUP(F1119,'数据-省本级决算数'!$A:$B,2,0)</f>
        <v>713</v>
      </c>
      <c r="K1119" s="175"/>
      <c r="L1119" s="175"/>
      <c r="M1119" s="175">
        <f t="shared" si="107"/>
        <v>0</v>
      </c>
      <c r="N1119" s="132" t="str">
        <f t="shared" si="104"/>
        <v/>
      </c>
      <c r="O1119" s="176" t="str">
        <f t="shared" si="105"/>
        <v>是</v>
      </c>
      <c r="P1119" s="176" t="str">
        <f t="shared" si="108"/>
        <v>否</v>
      </c>
    </row>
    <row r="1120" ht="18.95" customHeight="1" spans="1:16">
      <c r="A1120" s="171" t="s">
        <v>135</v>
      </c>
      <c r="B1120" s="172" t="s">
        <v>135</v>
      </c>
      <c r="C1120" s="465" t="s">
        <v>2093</v>
      </c>
      <c r="D1120" s="173" t="s">
        <v>2098</v>
      </c>
      <c r="E1120" s="172" t="s">
        <v>147</v>
      </c>
      <c r="F1120" s="49" t="s">
        <v>2099</v>
      </c>
      <c r="G1120" s="36">
        <v>0</v>
      </c>
      <c r="H1120" s="36">
        <f>IFERROR(VLOOKUP(D1120,'数据-省本级预算数'!D:H,4,0),"0")</f>
        <v>0</v>
      </c>
      <c r="I1120" s="36"/>
      <c r="J1120" s="36">
        <f>VLOOKUP(F1120,'数据-省本级决算数'!$A:$B,2,0)</f>
        <v>0</v>
      </c>
      <c r="K1120" s="175"/>
      <c r="L1120" s="175"/>
      <c r="M1120" s="175">
        <f t="shared" si="107"/>
        <v>0</v>
      </c>
      <c r="N1120" s="132" t="str">
        <f t="shared" si="104"/>
        <v/>
      </c>
      <c r="O1120" s="176" t="str">
        <f t="shared" si="105"/>
        <v>否</v>
      </c>
      <c r="P1120" s="176" t="str">
        <f t="shared" si="108"/>
        <v>否</v>
      </c>
    </row>
    <row r="1121" ht="18.95" customHeight="1" spans="1:16">
      <c r="A1121" s="171" t="s">
        <v>135</v>
      </c>
      <c r="B1121" s="172" t="s">
        <v>135</v>
      </c>
      <c r="C1121" s="465" t="s">
        <v>2093</v>
      </c>
      <c r="D1121" s="173" t="s">
        <v>2100</v>
      </c>
      <c r="E1121" s="172" t="s">
        <v>147</v>
      </c>
      <c r="F1121" s="49" t="s">
        <v>2101</v>
      </c>
      <c r="G1121" s="36">
        <v>11812</v>
      </c>
      <c r="H1121" s="36">
        <f>IFERROR(VLOOKUP(D1121,'数据-省本级预算数'!D:H,4,0),"0")</f>
        <v>25370</v>
      </c>
      <c r="I1121" s="36"/>
      <c r="J1121" s="36">
        <f>VLOOKUP(F1121,'数据-省本级决算数'!$A:$B,2,0)</f>
        <v>12586</v>
      </c>
      <c r="K1121" s="175">
        <f t="shared" si="106"/>
        <v>1.07</v>
      </c>
      <c r="L1121" s="175">
        <f t="shared" si="109"/>
        <v>0.5</v>
      </c>
      <c r="M1121" s="175">
        <f t="shared" si="107"/>
        <v>0</v>
      </c>
      <c r="N1121" s="132">
        <f t="shared" si="104"/>
        <v>0.066</v>
      </c>
      <c r="O1121" s="176" t="str">
        <f t="shared" si="105"/>
        <v>是</v>
      </c>
      <c r="P1121" s="176" t="str">
        <f t="shared" si="108"/>
        <v>否</v>
      </c>
    </row>
    <row r="1122" ht="18.95" customHeight="1" spans="1:16">
      <c r="A1122" s="171" t="s">
        <v>135</v>
      </c>
      <c r="B1122" s="172" t="s">
        <v>2064</v>
      </c>
      <c r="C1122" s="172" t="s">
        <v>135</v>
      </c>
      <c r="D1122" s="173" t="s">
        <v>2102</v>
      </c>
      <c r="E1122" s="172"/>
      <c r="F1122" s="49" t="s">
        <v>2103</v>
      </c>
      <c r="G1122" s="36">
        <f ca="1">SUMIF($C1121:$C2343,$D1122,$G1121:$G2342)</f>
        <v>207</v>
      </c>
      <c r="H1122" s="36">
        <f ca="1">SUMIF($C1121:$C2342,$D1122,$H1121:$H2341)</f>
        <v>205</v>
      </c>
      <c r="I1122" s="36">
        <f>IFERROR(VLOOKUP(F1122,'数据-省本级调整数'!$A:$B,2,0),0)</f>
        <v>821</v>
      </c>
      <c r="J1122" s="36">
        <f>VLOOKUP(F1122,'数据-省本级决算数'!$A:$B,2,0)</f>
        <v>811</v>
      </c>
      <c r="K1122" s="175">
        <f ca="1" t="shared" si="106"/>
        <v>3.92</v>
      </c>
      <c r="L1122" s="175">
        <f ca="1" t="shared" si="109"/>
        <v>3.96</v>
      </c>
      <c r="M1122" s="175">
        <f t="shared" si="107"/>
        <v>0.99</v>
      </c>
      <c r="N1122" s="132">
        <f ca="1" t="shared" si="104"/>
        <v>2.918</v>
      </c>
      <c r="O1122" s="176" t="str">
        <f ca="1" t="shared" si="105"/>
        <v>是</v>
      </c>
      <c r="P1122" s="176" t="str">
        <f t="shared" si="108"/>
        <v>是</v>
      </c>
    </row>
    <row r="1123" ht="18.95" customHeight="1" spans="1:16">
      <c r="A1123" s="171" t="s">
        <v>135</v>
      </c>
      <c r="B1123" s="172" t="s">
        <v>135</v>
      </c>
      <c r="C1123" s="465" t="s">
        <v>2102</v>
      </c>
      <c r="D1123" s="173" t="s">
        <v>2104</v>
      </c>
      <c r="E1123" s="172" t="s">
        <v>147</v>
      </c>
      <c r="F1123" s="37" t="s">
        <v>2105</v>
      </c>
      <c r="G1123" s="36">
        <v>0</v>
      </c>
      <c r="H1123" s="36">
        <f>IFERROR(VLOOKUP(D1123,'数据-省本级预算数'!D:H,4,0),"0")</f>
        <v>0</v>
      </c>
      <c r="I1123" s="36"/>
      <c r="J1123" s="36">
        <f>VLOOKUP(F1123,'数据-省本级决算数'!$A:$B,2,0)</f>
        <v>580</v>
      </c>
      <c r="K1123" s="175"/>
      <c r="L1123" s="175"/>
      <c r="M1123" s="175">
        <f t="shared" si="107"/>
        <v>0</v>
      </c>
      <c r="N1123" s="132" t="str">
        <f t="shared" si="104"/>
        <v/>
      </c>
      <c r="O1123" s="176" t="str">
        <f t="shared" si="105"/>
        <v>是</v>
      </c>
      <c r="P1123" s="176" t="str">
        <f t="shared" si="108"/>
        <v>否</v>
      </c>
    </row>
    <row r="1124" ht="18.95" customHeight="1" spans="1:16">
      <c r="A1124" s="171" t="s">
        <v>135</v>
      </c>
      <c r="B1124" s="172" t="s">
        <v>135</v>
      </c>
      <c r="C1124" s="465" t="s">
        <v>2102</v>
      </c>
      <c r="D1124" s="173" t="s">
        <v>2106</v>
      </c>
      <c r="E1124" s="172" t="s">
        <v>147</v>
      </c>
      <c r="F1124" s="49" t="s">
        <v>2107</v>
      </c>
      <c r="G1124" s="36">
        <v>207</v>
      </c>
      <c r="H1124" s="36">
        <f>IFERROR(VLOOKUP(D1124,'数据-省本级预算数'!D:H,4,0),"0")</f>
        <v>205</v>
      </c>
      <c r="I1124" s="36"/>
      <c r="J1124" s="36">
        <f>VLOOKUP(F1124,'数据-省本级决算数'!$A:$B,2,0)</f>
        <v>231</v>
      </c>
      <c r="K1124" s="175">
        <f t="shared" si="106"/>
        <v>1.12</v>
      </c>
      <c r="L1124" s="175">
        <f t="shared" si="109"/>
        <v>1.13</v>
      </c>
      <c r="M1124" s="175">
        <f t="shared" si="107"/>
        <v>0</v>
      </c>
      <c r="N1124" s="132">
        <f t="shared" si="104"/>
        <v>0.116</v>
      </c>
      <c r="O1124" s="176" t="str">
        <f t="shared" si="105"/>
        <v>是</v>
      </c>
      <c r="P1124" s="176" t="str">
        <f t="shared" si="108"/>
        <v>否</v>
      </c>
    </row>
    <row r="1125" ht="18.95" customHeight="1" spans="1:16">
      <c r="A1125" s="171" t="s">
        <v>134</v>
      </c>
      <c r="B1125" s="172" t="s">
        <v>135</v>
      </c>
      <c r="C1125" s="172"/>
      <c r="D1125" s="466" t="s">
        <v>2108</v>
      </c>
      <c r="E1125" s="172"/>
      <c r="F1125" s="50" t="s">
        <v>2109</v>
      </c>
      <c r="G1125" s="174">
        <f ca="1">SUMIF($B1126:$B$1300,$D1125,$G1126:$G$1300)</f>
        <v>25641</v>
      </c>
      <c r="H1125" s="174">
        <f ca="1">SUMIF($B1126:$B$1300,$D1125,$H1126:$H$1300)</f>
        <v>6440</v>
      </c>
      <c r="I1125" s="174">
        <f>SUMIF($B1126:$B$1300,$D1125,$I1126:$I$1300)</f>
        <v>1576</v>
      </c>
      <c r="J1125" s="36">
        <f>VLOOKUP(F1125,'数据-省本级决算数'!$A:$B,2,0)</f>
        <v>1264</v>
      </c>
      <c r="K1125" s="175">
        <f ca="1" t="shared" si="106"/>
        <v>0.05</v>
      </c>
      <c r="L1125" s="175">
        <f ca="1" t="shared" si="109"/>
        <v>0.2</v>
      </c>
      <c r="M1125" s="175">
        <f t="shared" si="107"/>
        <v>0.8</v>
      </c>
      <c r="N1125" s="129">
        <f ca="1" t="shared" si="104"/>
        <v>-0.951</v>
      </c>
      <c r="O1125" s="176" t="str">
        <f ca="1" t="shared" si="105"/>
        <v>是</v>
      </c>
      <c r="P1125" s="176" t="str">
        <f t="shared" si="108"/>
        <v>是</v>
      </c>
    </row>
    <row r="1126" ht="18.95" customHeight="1" spans="1:16">
      <c r="A1126" s="171"/>
      <c r="B1126" s="173" t="s">
        <v>2108</v>
      </c>
      <c r="C1126" s="172"/>
      <c r="D1126" s="37">
        <v>21701</v>
      </c>
      <c r="E1126" s="172" t="s">
        <v>147</v>
      </c>
      <c r="F1126" s="49" t="s">
        <v>2110</v>
      </c>
      <c r="G1126" s="174">
        <v>0</v>
      </c>
      <c r="H1126" s="36">
        <f>IFERROR(VLOOKUP(D1126,'数据-省本级预算数'!D:H,4,0),"0")</f>
        <v>0</v>
      </c>
      <c r="I1126" s="36">
        <f>IFERROR(VLOOKUP(F1126,'数据-省本级调整数'!$A:$B,2,0),0)</f>
        <v>312</v>
      </c>
      <c r="J1126" s="36">
        <f>VLOOKUP(F1126,'数据-省本级决算数'!$A:$B,2,0)</f>
        <v>0</v>
      </c>
      <c r="K1126" s="175"/>
      <c r="L1126" s="175"/>
      <c r="M1126" s="175">
        <f t="shared" si="107"/>
        <v>0</v>
      </c>
      <c r="N1126" s="129" t="str">
        <f t="shared" si="104"/>
        <v/>
      </c>
      <c r="O1126" s="176" t="str">
        <f t="shared" si="105"/>
        <v>是</v>
      </c>
      <c r="P1126" s="176" t="str">
        <f t="shared" si="108"/>
        <v>是</v>
      </c>
    </row>
    <row r="1127" ht="18.95" customHeight="1" spans="1:16">
      <c r="A1127" s="171"/>
      <c r="B1127" s="173" t="s">
        <v>2108</v>
      </c>
      <c r="C1127" s="172"/>
      <c r="D1127" s="37">
        <v>21703</v>
      </c>
      <c r="E1127" s="172" t="s">
        <v>147</v>
      </c>
      <c r="F1127" s="49" t="s">
        <v>2111</v>
      </c>
      <c r="G1127" s="174">
        <v>0</v>
      </c>
      <c r="H1127" s="36">
        <f>IFERROR(VLOOKUP(D1127,'数据-省本级预算数'!D:H,4,0),"0")</f>
        <v>2000</v>
      </c>
      <c r="I1127" s="36">
        <f>IFERROR(VLOOKUP(F1127,'数据-省本级调整数'!$A:$B,2,0),0)</f>
        <v>50</v>
      </c>
      <c r="J1127" s="36">
        <f>VLOOKUP(F1127,'数据-省本级决算数'!$A:$B,2,0)</f>
        <v>0</v>
      </c>
      <c r="K1127" s="175"/>
      <c r="L1127" s="175">
        <f t="shared" si="109"/>
        <v>0</v>
      </c>
      <c r="M1127" s="175">
        <f t="shared" si="107"/>
        <v>0</v>
      </c>
      <c r="N1127" s="129" t="str">
        <f t="shared" si="104"/>
        <v/>
      </c>
      <c r="O1127" s="176" t="str">
        <f t="shared" si="105"/>
        <v>是</v>
      </c>
      <c r="P1127" s="176" t="str">
        <f t="shared" si="108"/>
        <v>是</v>
      </c>
    </row>
    <row r="1128" ht="18.95" customHeight="1" spans="1:16">
      <c r="A1128" s="171" t="s">
        <v>135</v>
      </c>
      <c r="B1128" s="173" t="s">
        <v>2108</v>
      </c>
      <c r="C1128" s="172"/>
      <c r="D1128" s="173" t="s">
        <v>2112</v>
      </c>
      <c r="E1128" s="172" t="s">
        <v>147</v>
      </c>
      <c r="F1128" s="49" t="s">
        <v>2113</v>
      </c>
      <c r="G1128" s="36">
        <v>25641</v>
      </c>
      <c r="H1128" s="36">
        <f>IFERROR(VLOOKUP(D1128,'数据-省本级预算数'!D:H,4,0),"0")</f>
        <v>4440</v>
      </c>
      <c r="I1128" s="36">
        <f>IFERROR(VLOOKUP(F1128,'数据-省本级调整数'!$A:$B,2,0),0)</f>
        <v>1214</v>
      </c>
      <c r="J1128" s="36">
        <f>VLOOKUP(F1128,'数据-省本级决算数'!$A:$B,2,0)</f>
        <v>1214</v>
      </c>
      <c r="K1128" s="175">
        <f t="shared" si="106"/>
        <v>0.05</v>
      </c>
      <c r="L1128" s="175">
        <f t="shared" si="109"/>
        <v>0.27</v>
      </c>
      <c r="M1128" s="175">
        <f t="shared" si="107"/>
        <v>1</v>
      </c>
      <c r="N1128" s="132">
        <f t="shared" si="104"/>
        <v>-0.953</v>
      </c>
      <c r="O1128" s="176" t="str">
        <f t="shared" si="105"/>
        <v>是</v>
      </c>
      <c r="P1128" s="176" t="str">
        <f t="shared" si="108"/>
        <v>是</v>
      </c>
    </row>
    <row r="1129" ht="18.95" customHeight="1" spans="1:16">
      <c r="A1129" s="171" t="s">
        <v>134</v>
      </c>
      <c r="B1129" s="172" t="s">
        <v>135</v>
      </c>
      <c r="C1129" s="172"/>
      <c r="D1129" s="173" t="s">
        <v>2114</v>
      </c>
      <c r="E1129" s="172"/>
      <c r="F1129" s="50" t="s">
        <v>2115</v>
      </c>
      <c r="G1129" s="174">
        <f ca="1">SUMIF($B1130:$B$1300,$D1129,$G1130:$G$1300)</f>
        <v>0</v>
      </c>
      <c r="H1129" s="174">
        <f ca="1">SUMIF($B1130:$B$1300,$D1129,$H1130:$H$1300)</f>
        <v>0</v>
      </c>
      <c r="I1129" s="174">
        <f>SUMIF($B1130:$B$1300,$D1129,$I1130:$I$1300)</f>
        <v>300</v>
      </c>
      <c r="J1129" s="36">
        <f>VLOOKUP(F1129,'数据-省本级决算数'!$A:$B,2,0)</f>
        <v>300</v>
      </c>
      <c r="K1129" s="175"/>
      <c r="L1129" s="175"/>
      <c r="M1129" s="175">
        <f t="shared" si="107"/>
        <v>1</v>
      </c>
      <c r="N1129" s="129" t="str">
        <f ca="1" t="shared" si="104"/>
        <v/>
      </c>
      <c r="O1129" s="176" t="str">
        <f ca="1" t="shared" si="105"/>
        <v>是</v>
      </c>
      <c r="P1129" s="176" t="str">
        <f t="shared" si="108"/>
        <v>是</v>
      </c>
    </row>
    <row r="1130" ht="18.95" customHeight="1" spans="1:16">
      <c r="A1130" s="171"/>
      <c r="B1130" s="465" t="s">
        <v>2114</v>
      </c>
      <c r="C1130" s="172"/>
      <c r="D1130" s="173" t="s">
        <v>2116</v>
      </c>
      <c r="E1130" s="172" t="s">
        <v>147</v>
      </c>
      <c r="F1130" s="49" t="s">
        <v>2117</v>
      </c>
      <c r="G1130" s="174">
        <v>0</v>
      </c>
      <c r="H1130" s="36">
        <f>IFERROR(VLOOKUP(D1130,'数据-省本级预算数'!D:H,4,0),"0")</f>
        <v>0</v>
      </c>
      <c r="I1130" s="36">
        <f>IFERROR(VLOOKUP(F1130,'数据-省本级调整数'!$A:$B,2,0),0)</f>
        <v>0</v>
      </c>
      <c r="J1130" s="36">
        <f>VLOOKUP(F1130,'数据-省本级决算数'!$A:$B,2,0)</f>
        <v>0</v>
      </c>
      <c r="K1130" s="175"/>
      <c r="L1130" s="175"/>
      <c r="M1130" s="175">
        <f t="shared" si="107"/>
        <v>0</v>
      </c>
      <c r="N1130" s="129" t="str">
        <f t="shared" si="104"/>
        <v/>
      </c>
      <c r="O1130" s="176" t="str">
        <f t="shared" si="105"/>
        <v>否</v>
      </c>
      <c r="P1130" s="176" t="str">
        <f t="shared" si="108"/>
        <v>是</v>
      </c>
    </row>
    <row r="1131" ht="18.95" customHeight="1" spans="1:16">
      <c r="A1131" s="171"/>
      <c r="B1131" s="465" t="s">
        <v>2114</v>
      </c>
      <c r="C1131" s="172"/>
      <c r="D1131" s="173" t="s">
        <v>2118</v>
      </c>
      <c r="E1131" s="172" t="s">
        <v>147</v>
      </c>
      <c r="F1131" s="49" t="s">
        <v>2119</v>
      </c>
      <c r="G1131" s="174">
        <v>0</v>
      </c>
      <c r="H1131" s="36">
        <f>IFERROR(VLOOKUP(D1131,'数据-省本级预算数'!D:H,4,0),"0")</f>
        <v>0</v>
      </c>
      <c r="I1131" s="36">
        <f>IFERROR(VLOOKUP(F1131,'数据-省本级调整数'!$A:$B,2,0),0)</f>
        <v>0</v>
      </c>
      <c r="J1131" s="36">
        <f>VLOOKUP(F1131,'数据-省本级决算数'!$A:$B,2,0)</f>
        <v>0</v>
      </c>
      <c r="K1131" s="175"/>
      <c r="L1131" s="175"/>
      <c r="M1131" s="175">
        <f t="shared" si="107"/>
        <v>0</v>
      </c>
      <c r="N1131" s="129" t="str">
        <f t="shared" si="104"/>
        <v/>
      </c>
      <c r="O1131" s="176" t="str">
        <f t="shared" si="105"/>
        <v>否</v>
      </c>
      <c r="P1131" s="176" t="str">
        <f t="shared" si="108"/>
        <v>是</v>
      </c>
    </row>
    <row r="1132" ht="18.95" customHeight="1" spans="1:16">
      <c r="A1132" s="171"/>
      <c r="B1132" s="465" t="s">
        <v>2114</v>
      </c>
      <c r="C1132" s="172"/>
      <c r="D1132" s="173" t="s">
        <v>2120</v>
      </c>
      <c r="E1132" s="172" t="s">
        <v>147</v>
      </c>
      <c r="F1132" s="49" t="s">
        <v>2121</v>
      </c>
      <c r="G1132" s="174">
        <v>0</v>
      </c>
      <c r="H1132" s="36">
        <f>IFERROR(VLOOKUP(D1132,'数据-省本级预算数'!D:H,4,0),"0")</f>
        <v>0</v>
      </c>
      <c r="I1132" s="36">
        <f>IFERROR(VLOOKUP(F1132,'数据-省本级调整数'!$A:$B,2,0),0)</f>
        <v>0</v>
      </c>
      <c r="J1132" s="36">
        <f>VLOOKUP(F1132,'数据-省本级决算数'!$A:$B,2,0)</f>
        <v>0</v>
      </c>
      <c r="K1132" s="175"/>
      <c r="L1132" s="175"/>
      <c r="M1132" s="175">
        <f t="shared" si="107"/>
        <v>0</v>
      </c>
      <c r="N1132" s="129" t="str">
        <f t="shared" si="104"/>
        <v/>
      </c>
      <c r="O1132" s="176" t="str">
        <f t="shared" si="105"/>
        <v>否</v>
      </c>
      <c r="P1132" s="176" t="str">
        <f t="shared" si="108"/>
        <v>是</v>
      </c>
    </row>
    <row r="1133" ht="18.95" customHeight="1" spans="1:16">
      <c r="A1133" s="171"/>
      <c r="B1133" s="465" t="s">
        <v>2114</v>
      </c>
      <c r="C1133" s="172"/>
      <c r="D1133" s="173" t="s">
        <v>2122</v>
      </c>
      <c r="E1133" s="172" t="s">
        <v>147</v>
      </c>
      <c r="F1133" s="49" t="s">
        <v>2123</v>
      </c>
      <c r="G1133" s="174">
        <v>0</v>
      </c>
      <c r="H1133" s="36">
        <f>IFERROR(VLOOKUP(D1133,'数据-省本级预算数'!D:H,4,0),"0")</f>
        <v>0</v>
      </c>
      <c r="I1133" s="36">
        <f>IFERROR(VLOOKUP(F1133,'数据-省本级调整数'!$A:$B,2,0),0)</f>
        <v>0</v>
      </c>
      <c r="J1133" s="36">
        <f>VLOOKUP(F1133,'数据-省本级决算数'!$A:$B,2,0)</f>
        <v>0</v>
      </c>
      <c r="K1133" s="175"/>
      <c r="L1133" s="175"/>
      <c r="M1133" s="175">
        <f t="shared" si="107"/>
        <v>0</v>
      </c>
      <c r="N1133" s="129" t="str">
        <f t="shared" si="104"/>
        <v/>
      </c>
      <c r="O1133" s="176" t="str">
        <f t="shared" si="105"/>
        <v>否</v>
      </c>
      <c r="P1133" s="176" t="str">
        <f t="shared" si="108"/>
        <v>是</v>
      </c>
    </row>
    <row r="1134" ht="18.95" customHeight="1" spans="1:16">
      <c r="A1134" s="171"/>
      <c r="B1134" s="465" t="s">
        <v>2114</v>
      </c>
      <c r="C1134" s="172" t="s">
        <v>135</v>
      </c>
      <c r="D1134" s="464" t="s">
        <v>2124</v>
      </c>
      <c r="E1134" s="172" t="s">
        <v>147</v>
      </c>
      <c r="F1134" s="49" t="s">
        <v>2125</v>
      </c>
      <c r="G1134" s="174">
        <v>0</v>
      </c>
      <c r="H1134" s="36">
        <f>IFERROR(VLOOKUP(D1134,'数据-省本级预算数'!D:H,4,0),"0")</f>
        <v>0</v>
      </c>
      <c r="I1134" s="36">
        <f>IFERROR(VLOOKUP(F1134,'数据-省本级调整数'!$A:$B,2,0),0)</f>
        <v>0</v>
      </c>
      <c r="J1134" s="36">
        <f>VLOOKUP(F1134,'数据-省本级决算数'!$A:$B,2,0)</f>
        <v>0</v>
      </c>
      <c r="K1134" s="175"/>
      <c r="L1134" s="175"/>
      <c r="M1134" s="175">
        <f t="shared" si="107"/>
        <v>0</v>
      </c>
      <c r="N1134" s="129" t="str">
        <f t="shared" si="104"/>
        <v/>
      </c>
      <c r="O1134" s="176" t="str">
        <f t="shared" si="105"/>
        <v>否</v>
      </c>
      <c r="P1134" s="176" t="str">
        <f t="shared" si="108"/>
        <v>是</v>
      </c>
    </row>
    <row r="1135" ht="18.95" customHeight="1" spans="1:16">
      <c r="A1135" s="171"/>
      <c r="B1135" s="465" t="s">
        <v>2114</v>
      </c>
      <c r="C1135" s="172" t="s">
        <v>135</v>
      </c>
      <c r="D1135" s="173" t="s">
        <v>2126</v>
      </c>
      <c r="E1135" s="172" t="s">
        <v>147</v>
      </c>
      <c r="F1135" s="49" t="s">
        <v>2127</v>
      </c>
      <c r="G1135" s="174">
        <v>0</v>
      </c>
      <c r="H1135" s="36">
        <f>IFERROR(VLOOKUP(D1135,'数据-省本级预算数'!D:H,4,0),"0")</f>
        <v>0</v>
      </c>
      <c r="I1135" s="36">
        <f>IFERROR(VLOOKUP(F1135,'数据-省本级调整数'!$A:$B,2,0),0)</f>
        <v>300</v>
      </c>
      <c r="J1135" s="36">
        <f>IFERROR(VLOOKUP(F1135,'数据-省本级决算数'!$A:$B,2,0),0)</f>
        <v>0</v>
      </c>
      <c r="K1135" s="175"/>
      <c r="L1135" s="175"/>
      <c r="M1135" s="175">
        <f t="shared" si="107"/>
        <v>0</v>
      </c>
      <c r="N1135" s="129" t="str">
        <f t="shared" si="104"/>
        <v/>
      </c>
      <c r="O1135" s="176" t="str">
        <f t="shared" si="105"/>
        <v>是</v>
      </c>
      <c r="P1135" s="176" t="str">
        <f t="shared" si="108"/>
        <v>是</v>
      </c>
    </row>
    <row r="1136" ht="18.95" customHeight="1" spans="1:16">
      <c r="A1136" s="171"/>
      <c r="B1136" s="465" t="s">
        <v>2114</v>
      </c>
      <c r="C1136" s="172" t="s">
        <v>135</v>
      </c>
      <c r="D1136" s="173" t="s">
        <v>2128</v>
      </c>
      <c r="E1136" s="172" t="s">
        <v>147</v>
      </c>
      <c r="F1136" s="49" t="s">
        <v>2129</v>
      </c>
      <c r="G1136" s="174">
        <v>0</v>
      </c>
      <c r="H1136" s="36">
        <f>IFERROR(VLOOKUP(D1136,'数据-省本级预算数'!D:H,4,0),"0")</f>
        <v>0</v>
      </c>
      <c r="I1136" s="36">
        <f>IFERROR(VLOOKUP(F1136,'数据-省本级调整数'!$A:$B,2,0),0)</f>
        <v>0</v>
      </c>
      <c r="J1136" s="36">
        <f>VLOOKUP(F1136,'数据-省本级决算数'!$A:$B,2,0)</f>
        <v>0</v>
      </c>
      <c r="K1136" s="175"/>
      <c r="L1136" s="175"/>
      <c r="M1136" s="175">
        <f t="shared" si="107"/>
        <v>0</v>
      </c>
      <c r="N1136" s="129" t="str">
        <f t="shared" si="104"/>
        <v/>
      </c>
      <c r="O1136" s="176" t="str">
        <f t="shared" si="105"/>
        <v>否</v>
      </c>
      <c r="P1136" s="176" t="str">
        <f t="shared" si="108"/>
        <v>是</v>
      </c>
    </row>
    <row r="1137" ht="18.95" customHeight="1" spans="1:16">
      <c r="A1137" s="171" t="s">
        <v>135</v>
      </c>
      <c r="B1137" s="465" t="s">
        <v>2114</v>
      </c>
      <c r="C1137" s="172" t="s">
        <v>135</v>
      </c>
      <c r="D1137" s="173" t="s">
        <v>2130</v>
      </c>
      <c r="E1137" s="172" t="s">
        <v>147</v>
      </c>
      <c r="F1137" s="49" t="s">
        <v>2131</v>
      </c>
      <c r="G1137" s="174">
        <v>0</v>
      </c>
      <c r="H1137" s="36">
        <f>IFERROR(VLOOKUP(D1137,'数据-省本级预算数'!D:H,4,0),"0")</f>
        <v>0</v>
      </c>
      <c r="I1137" s="36">
        <f>IFERROR(VLOOKUP(F1137,'数据-省本级调整数'!$A:$B,2,0),0)</f>
        <v>0</v>
      </c>
      <c r="J1137" s="36">
        <f>VLOOKUP(F1137,'数据-省本级决算数'!$A:$B,2,0)</f>
        <v>0</v>
      </c>
      <c r="K1137" s="175"/>
      <c r="L1137" s="175"/>
      <c r="M1137" s="175">
        <f t="shared" si="107"/>
        <v>0</v>
      </c>
      <c r="N1137" s="129" t="str">
        <f t="shared" si="104"/>
        <v/>
      </c>
      <c r="O1137" s="176" t="str">
        <f t="shared" si="105"/>
        <v>否</v>
      </c>
      <c r="P1137" s="176" t="str">
        <f t="shared" si="108"/>
        <v>是</v>
      </c>
    </row>
    <row r="1138" ht="18.95" customHeight="1" spans="1:16">
      <c r="A1138" s="171" t="s">
        <v>135</v>
      </c>
      <c r="B1138" s="465" t="s">
        <v>2114</v>
      </c>
      <c r="C1138" s="172"/>
      <c r="D1138" s="173" t="s">
        <v>2132</v>
      </c>
      <c r="E1138" s="172" t="s">
        <v>147</v>
      </c>
      <c r="F1138" s="49" t="s">
        <v>2133</v>
      </c>
      <c r="G1138" s="36">
        <v>0</v>
      </c>
      <c r="H1138" s="36">
        <f>IFERROR(VLOOKUP(D1138,'数据-省本级预算数'!D:H,4,0),"0")</f>
        <v>0</v>
      </c>
      <c r="I1138" s="36"/>
      <c r="J1138" s="36">
        <f>VLOOKUP(F1138,'数据-省本级决算数'!$A:$B,2,0)</f>
        <v>300</v>
      </c>
      <c r="K1138" s="175"/>
      <c r="L1138" s="175"/>
      <c r="M1138" s="175">
        <f t="shared" si="107"/>
        <v>0</v>
      </c>
      <c r="N1138" s="132" t="str">
        <f t="shared" si="104"/>
        <v/>
      </c>
      <c r="O1138" s="176" t="str">
        <f t="shared" si="105"/>
        <v>是</v>
      </c>
      <c r="P1138" s="176" t="str">
        <f t="shared" si="108"/>
        <v>是</v>
      </c>
    </row>
    <row r="1139" ht="18.95" customHeight="1" spans="1:16">
      <c r="A1139" s="171" t="s">
        <v>134</v>
      </c>
      <c r="B1139" s="172" t="s">
        <v>135</v>
      </c>
      <c r="C1139" s="172"/>
      <c r="D1139" s="173" t="s">
        <v>2134</v>
      </c>
      <c r="E1139" s="172"/>
      <c r="F1139" s="48" t="s">
        <v>2135</v>
      </c>
      <c r="G1139" s="174">
        <f ca="1">SUMIF($B1140:$B$1300,$D1139,$G1140:$G$1300)</f>
        <v>80243</v>
      </c>
      <c r="H1139" s="174">
        <f ca="1">SUMIF($B1140:$B$1300,$D1139,$H1140:$H$1300)</f>
        <v>417023</v>
      </c>
      <c r="I1139" s="174">
        <f>SUMIF($B1140:$B$1300,$D1139,$I1140:$I$1300)</f>
        <v>258621</v>
      </c>
      <c r="J1139" s="174">
        <f>VLOOKUP(F1139,'数据-省本级决算数'!$A:$B,2,0)</f>
        <v>78591</v>
      </c>
      <c r="K1139" s="182">
        <f ca="1" t="shared" si="106"/>
        <v>0.98</v>
      </c>
      <c r="L1139" s="182">
        <f ca="1" t="shared" si="109"/>
        <v>0.19</v>
      </c>
      <c r="M1139" s="182">
        <f t="shared" si="107"/>
        <v>0.3</v>
      </c>
      <c r="N1139" s="129">
        <f ca="1" t="shared" si="104"/>
        <v>-0.021</v>
      </c>
      <c r="O1139" s="176" t="str">
        <f ca="1" t="shared" si="105"/>
        <v>是</v>
      </c>
      <c r="P1139" s="176" t="str">
        <f t="shared" si="108"/>
        <v>是</v>
      </c>
    </row>
    <row r="1140" ht="18.95" customHeight="1" spans="1:16">
      <c r="A1140" s="171" t="s">
        <v>135</v>
      </c>
      <c r="B1140" s="465" t="s">
        <v>2134</v>
      </c>
      <c r="C1140" s="172" t="s">
        <v>135</v>
      </c>
      <c r="D1140" s="173" t="s">
        <v>2136</v>
      </c>
      <c r="E1140" s="172"/>
      <c r="F1140" s="49" t="s">
        <v>2137</v>
      </c>
      <c r="G1140" s="36">
        <f ca="1">SUMIF($C1139:$C2361,$D1140,$G1139:$G2360)</f>
        <v>36633</v>
      </c>
      <c r="H1140" s="36">
        <f ca="1">SUMIF($C1139:$C2360,$D1140,$H1139:$H2359)</f>
        <v>408980</v>
      </c>
      <c r="I1140" s="36">
        <f>IFERROR(VLOOKUP(F1140,'数据-省本级调整数'!$A:$B,2,0),0)</f>
        <v>110797</v>
      </c>
      <c r="J1140" s="36">
        <f>VLOOKUP(F1140,'数据-省本级决算数'!$A:$B,2,0)</f>
        <v>49316</v>
      </c>
      <c r="K1140" s="175">
        <f ca="1" t="shared" si="106"/>
        <v>1.35</v>
      </c>
      <c r="L1140" s="175">
        <f ca="1" t="shared" si="109"/>
        <v>0.12</v>
      </c>
      <c r="M1140" s="175">
        <f t="shared" si="107"/>
        <v>0.45</v>
      </c>
      <c r="N1140" s="132">
        <f ca="1" t="shared" si="104"/>
        <v>0.346</v>
      </c>
      <c r="O1140" s="176" t="str">
        <f ca="1" t="shared" si="105"/>
        <v>是</v>
      </c>
      <c r="P1140" s="176" t="str">
        <f t="shared" si="108"/>
        <v>是</v>
      </c>
    </row>
    <row r="1141" ht="18.95" customHeight="1" spans="1:16">
      <c r="A1141" s="171" t="s">
        <v>135</v>
      </c>
      <c r="B1141" s="172" t="s">
        <v>135</v>
      </c>
      <c r="C1141" s="465" t="s">
        <v>2136</v>
      </c>
      <c r="D1141" s="173" t="s">
        <v>2138</v>
      </c>
      <c r="E1141" s="172" t="s">
        <v>147</v>
      </c>
      <c r="F1141" s="37" t="s">
        <v>141</v>
      </c>
      <c r="G1141" s="36">
        <v>1371</v>
      </c>
      <c r="H1141" s="36">
        <f>IFERROR(VLOOKUP(D1141,'数据-省本级预算数'!D:H,4,0),"0")</f>
        <v>1506</v>
      </c>
      <c r="I1141" s="36"/>
      <c r="J1141" s="36">
        <f>VLOOKUP(F1141,'数据-省本级决算数'!$A:$B,2,0)</f>
        <v>4776</v>
      </c>
      <c r="K1141" s="175">
        <f t="shared" si="106"/>
        <v>3.48</v>
      </c>
      <c r="L1141" s="175">
        <f t="shared" si="109"/>
        <v>3.17</v>
      </c>
      <c r="M1141" s="175">
        <f t="shared" si="107"/>
        <v>0</v>
      </c>
      <c r="N1141" s="132">
        <f t="shared" si="104"/>
        <v>2.484</v>
      </c>
      <c r="O1141" s="176" t="str">
        <f t="shared" si="105"/>
        <v>是</v>
      </c>
      <c r="P1141" s="176" t="str">
        <f t="shared" si="108"/>
        <v>否</v>
      </c>
    </row>
    <row r="1142" ht="18.95" customHeight="1" spans="1:16">
      <c r="A1142" s="171" t="s">
        <v>135</v>
      </c>
      <c r="B1142" s="172" t="s">
        <v>135</v>
      </c>
      <c r="C1142" s="465" t="s">
        <v>2136</v>
      </c>
      <c r="D1142" s="173" t="s">
        <v>2139</v>
      </c>
      <c r="E1142" s="172" t="s">
        <v>147</v>
      </c>
      <c r="F1142" s="37" t="s">
        <v>143</v>
      </c>
      <c r="G1142" s="36">
        <v>45</v>
      </c>
      <c r="H1142" s="36">
        <f>IFERROR(VLOOKUP(D1142,'数据-省本级预算数'!D:H,4,0),"0")</f>
        <v>0</v>
      </c>
      <c r="I1142" s="36"/>
      <c r="J1142" s="36">
        <f>VLOOKUP(F1142,'数据-省本级决算数'!$A:$B,2,0)</f>
        <v>590</v>
      </c>
      <c r="K1142" s="175">
        <f t="shared" si="106"/>
        <v>13.11</v>
      </c>
      <c r="L1142" s="175"/>
      <c r="M1142" s="175">
        <f t="shared" si="107"/>
        <v>0</v>
      </c>
      <c r="N1142" s="132">
        <f t="shared" si="104"/>
        <v>12.111</v>
      </c>
      <c r="O1142" s="176" t="str">
        <f t="shared" si="105"/>
        <v>是</v>
      </c>
      <c r="P1142" s="176" t="str">
        <f t="shared" si="108"/>
        <v>否</v>
      </c>
    </row>
    <row r="1143" ht="18.95" customHeight="1" spans="1:16">
      <c r="A1143" s="171" t="s">
        <v>135</v>
      </c>
      <c r="B1143" s="172" t="s">
        <v>135</v>
      </c>
      <c r="C1143" s="465" t="s">
        <v>2136</v>
      </c>
      <c r="D1143" s="173" t="s">
        <v>2140</v>
      </c>
      <c r="E1143" s="172" t="s">
        <v>147</v>
      </c>
      <c r="F1143" s="37" t="s">
        <v>145</v>
      </c>
      <c r="G1143" s="36">
        <v>104</v>
      </c>
      <c r="H1143" s="36">
        <f>IFERROR(VLOOKUP(D1143,'数据-省本级预算数'!D:H,4,0),"0")</f>
        <v>90</v>
      </c>
      <c r="I1143" s="36"/>
      <c r="J1143" s="36">
        <f>VLOOKUP(F1143,'数据-省本级决算数'!$A:$B,2,0)</f>
        <v>713</v>
      </c>
      <c r="K1143" s="175">
        <f t="shared" si="106"/>
        <v>6.86</v>
      </c>
      <c r="L1143" s="175">
        <f t="shared" si="109"/>
        <v>7.92</v>
      </c>
      <c r="M1143" s="175">
        <f t="shared" si="107"/>
        <v>0</v>
      </c>
      <c r="N1143" s="132">
        <f t="shared" si="104"/>
        <v>5.856</v>
      </c>
      <c r="O1143" s="176" t="str">
        <f t="shared" si="105"/>
        <v>是</v>
      </c>
      <c r="P1143" s="176" t="str">
        <f t="shared" si="108"/>
        <v>否</v>
      </c>
    </row>
    <row r="1144" ht="18.95" customHeight="1" spans="1:16">
      <c r="A1144" s="171" t="s">
        <v>135</v>
      </c>
      <c r="B1144" s="172" t="s">
        <v>135</v>
      </c>
      <c r="C1144" s="465" t="s">
        <v>2136</v>
      </c>
      <c r="D1144" s="173" t="s">
        <v>2141</v>
      </c>
      <c r="E1144" s="172" t="s">
        <v>147</v>
      </c>
      <c r="F1144" s="37" t="s">
        <v>2142</v>
      </c>
      <c r="G1144" s="36">
        <v>1504</v>
      </c>
      <c r="H1144" s="36">
        <f>IFERROR(VLOOKUP(D1144,'数据-省本级预算数'!D:H,4,0),"0")</f>
        <v>2100</v>
      </c>
      <c r="I1144" s="36"/>
      <c r="J1144" s="36">
        <f>VLOOKUP(F1144,'数据-省本级决算数'!$A:$B,2,0)</f>
        <v>1199</v>
      </c>
      <c r="K1144" s="175">
        <f t="shared" si="106"/>
        <v>0.8</v>
      </c>
      <c r="L1144" s="175">
        <f t="shared" si="109"/>
        <v>0.57</v>
      </c>
      <c r="M1144" s="175">
        <f t="shared" si="107"/>
        <v>0</v>
      </c>
      <c r="N1144" s="132">
        <f t="shared" ref="N1144:N1212" si="110">IF(ISERROR(J1144/G1144-1),"",J1144/G1144-1)</f>
        <v>-0.203</v>
      </c>
      <c r="O1144" s="176" t="str">
        <f t="shared" si="105"/>
        <v>是</v>
      </c>
      <c r="P1144" s="176" t="str">
        <f t="shared" si="108"/>
        <v>否</v>
      </c>
    </row>
    <row r="1145" ht="18.95" customHeight="1" spans="1:16">
      <c r="A1145" s="171" t="s">
        <v>135</v>
      </c>
      <c r="B1145" s="172" t="s">
        <v>135</v>
      </c>
      <c r="C1145" s="465" t="s">
        <v>2136</v>
      </c>
      <c r="D1145" s="173" t="s">
        <v>2143</v>
      </c>
      <c r="E1145" s="172" t="s">
        <v>147</v>
      </c>
      <c r="F1145" s="49" t="s">
        <v>2144</v>
      </c>
      <c r="G1145" s="36">
        <v>0</v>
      </c>
      <c r="H1145" s="36">
        <f>IFERROR(VLOOKUP(D1145,'数据-省本级预算数'!D:H,4,0),"0")</f>
        <v>0</v>
      </c>
      <c r="I1145" s="36"/>
      <c r="J1145" s="36">
        <f>VLOOKUP(F1145,'数据-省本级决算数'!$A:$B,2,0)</f>
        <v>0</v>
      </c>
      <c r="K1145" s="175"/>
      <c r="L1145" s="175"/>
      <c r="M1145" s="175">
        <f t="shared" si="107"/>
        <v>0</v>
      </c>
      <c r="N1145" s="132" t="str">
        <f t="shared" si="110"/>
        <v/>
      </c>
      <c r="O1145" s="176" t="str">
        <f t="shared" si="105"/>
        <v>否</v>
      </c>
      <c r="P1145" s="176" t="str">
        <f t="shared" si="108"/>
        <v>否</v>
      </c>
    </row>
    <row r="1146" ht="18.95" customHeight="1" spans="1:16">
      <c r="A1146" s="171" t="s">
        <v>135</v>
      </c>
      <c r="B1146" s="172" t="s">
        <v>135</v>
      </c>
      <c r="C1146" s="465" t="s">
        <v>2136</v>
      </c>
      <c r="D1146" s="173" t="s">
        <v>2145</v>
      </c>
      <c r="E1146" s="172" t="s">
        <v>147</v>
      </c>
      <c r="F1146" s="49" t="s">
        <v>2146</v>
      </c>
      <c r="G1146" s="36">
        <v>0</v>
      </c>
      <c r="H1146" s="36">
        <f>IFERROR(VLOOKUP(D1146,'数据-省本级预算数'!D:H,4,0),"0")</f>
        <v>100000</v>
      </c>
      <c r="I1146" s="36"/>
      <c r="J1146" s="36">
        <f>VLOOKUP(F1146,'数据-省本级决算数'!$A:$B,2,0)</f>
        <v>0</v>
      </c>
      <c r="K1146" s="175"/>
      <c r="L1146" s="175">
        <f t="shared" si="109"/>
        <v>0</v>
      </c>
      <c r="M1146" s="175">
        <f t="shared" si="107"/>
        <v>0</v>
      </c>
      <c r="N1146" s="132" t="str">
        <f t="shared" si="110"/>
        <v/>
      </c>
      <c r="O1146" s="176" t="str">
        <f t="shared" si="105"/>
        <v>是</v>
      </c>
      <c r="P1146" s="176" t="str">
        <f t="shared" si="108"/>
        <v>否</v>
      </c>
    </row>
    <row r="1147" ht="18.95" customHeight="1" spans="1:16">
      <c r="A1147" s="171" t="s">
        <v>135</v>
      </c>
      <c r="B1147" s="172" t="s">
        <v>135</v>
      </c>
      <c r="C1147" s="465" t="s">
        <v>2136</v>
      </c>
      <c r="D1147" s="173" t="s">
        <v>2147</v>
      </c>
      <c r="E1147" s="172" t="s">
        <v>147</v>
      </c>
      <c r="F1147" s="49" t="s">
        <v>2148</v>
      </c>
      <c r="G1147" s="36">
        <v>0</v>
      </c>
      <c r="H1147" s="36">
        <f>IFERROR(VLOOKUP(D1147,'数据-省本级预算数'!D:H,4,0),"0")</f>
        <v>0</v>
      </c>
      <c r="I1147" s="36"/>
      <c r="J1147" s="36">
        <f>VLOOKUP(F1147,'数据-省本级决算数'!$A:$B,2,0)</f>
        <v>0</v>
      </c>
      <c r="K1147" s="175"/>
      <c r="L1147" s="175"/>
      <c r="M1147" s="175">
        <f t="shared" si="107"/>
        <v>0</v>
      </c>
      <c r="N1147" s="132" t="str">
        <f t="shared" si="110"/>
        <v/>
      </c>
      <c r="O1147" s="176" t="str">
        <f t="shared" si="105"/>
        <v>否</v>
      </c>
      <c r="P1147" s="176" t="str">
        <f t="shared" si="108"/>
        <v>否</v>
      </c>
    </row>
    <row r="1148" ht="18.95" customHeight="1" spans="1:16">
      <c r="A1148" s="171" t="s">
        <v>135</v>
      </c>
      <c r="B1148" s="172" t="s">
        <v>135</v>
      </c>
      <c r="C1148" s="465" t="s">
        <v>2136</v>
      </c>
      <c r="D1148" s="173" t="s">
        <v>2149</v>
      </c>
      <c r="E1148" s="172" t="s">
        <v>147</v>
      </c>
      <c r="F1148" s="49" t="s">
        <v>2150</v>
      </c>
      <c r="G1148" s="36">
        <v>23</v>
      </c>
      <c r="H1148" s="36">
        <f>IFERROR(VLOOKUP(D1148,'数据-省本级预算数'!D:H,4,0),"0")</f>
        <v>0</v>
      </c>
      <c r="I1148" s="36"/>
      <c r="J1148" s="36">
        <f>VLOOKUP(F1148,'数据-省本级决算数'!$A:$B,2,0)</f>
        <v>0</v>
      </c>
      <c r="K1148" s="175">
        <f t="shared" si="106"/>
        <v>0</v>
      </c>
      <c r="L1148" s="175"/>
      <c r="M1148" s="175">
        <f t="shared" si="107"/>
        <v>0</v>
      </c>
      <c r="N1148" s="132">
        <f t="shared" si="110"/>
        <v>-1</v>
      </c>
      <c r="O1148" s="176" t="str">
        <f t="shared" si="105"/>
        <v>是</v>
      </c>
      <c r="P1148" s="176" t="str">
        <f t="shared" si="108"/>
        <v>否</v>
      </c>
    </row>
    <row r="1149" ht="18.95" customHeight="1" spans="1:16">
      <c r="A1149" s="171" t="s">
        <v>135</v>
      </c>
      <c r="B1149" s="172" t="s">
        <v>135</v>
      </c>
      <c r="C1149" s="465" t="s">
        <v>2136</v>
      </c>
      <c r="D1149" s="173" t="s">
        <v>2151</v>
      </c>
      <c r="E1149" s="172" t="s">
        <v>147</v>
      </c>
      <c r="F1149" s="49" t="s">
        <v>2152</v>
      </c>
      <c r="G1149" s="36">
        <v>106</v>
      </c>
      <c r="H1149" s="36">
        <f>IFERROR(VLOOKUP(D1149,'数据-省本级预算数'!D:H,4,0),"0")</f>
        <v>0</v>
      </c>
      <c r="I1149" s="36"/>
      <c r="J1149" s="36">
        <f>VLOOKUP(F1149,'数据-省本级决算数'!$A:$B,2,0)</f>
        <v>106</v>
      </c>
      <c r="K1149" s="175">
        <f t="shared" si="106"/>
        <v>1</v>
      </c>
      <c r="L1149" s="175"/>
      <c r="M1149" s="175">
        <f t="shared" si="107"/>
        <v>0</v>
      </c>
      <c r="N1149" s="132">
        <f t="shared" si="110"/>
        <v>0</v>
      </c>
      <c r="O1149" s="176" t="str">
        <f t="shared" si="105"/>
        <v>是</v>
      </c>
      <c r="P1149" s="176" t="str">
        <f t="shared" si="108"/>
        <v>否</v>
      </c>
    </row>
    <row r="1150" ht="18.95" customHeight="1" spans="1:16">
      <c r="A1150" s="171" t="s">
        <v>135</v>
      </c>
      <c r="B1150" s="172" t="s">
        <v>135</v>
      </c>
      <c r="C1150" s="465" t="s">
        <v>2136</v>
      </c>
      <c r="D1150" s="173" t="s">
        <v>2153</v>
      </c>
      <c r="E1150" s="172" t="s">
        <v>147</v>
      </c>
      <c r="F1150" s="49" t="s">
        <v>2154</v>
      </c>
      <c r="G1150" s="36">
        <v>0</v>
      </c>
      <c r="H1150" s="36">
        <f>IFERROR(VLOOKUP(D1150,'数据-省本级预算数'!D:H,4,0),"0")</f>
        <v>90000</v>
      </c>
      <c r="I1150" s="36"/>
      <c r="J1150" s="36">
        <f>VLOOKUP(F1150,'数据-省本级决算数'!$A:$B,2,0)</f>
        <v>0</v>
      </c>
      <c r="K1150" s="175"/>
      <c r="L1150" s="175">
        <f t="shared" si="109"/>
        <v>0</v>
      </c>
      <c r="M1150" s="175">
        <f t="shared" si="107"/>
        <v>0</v>
      </c>
      <c r="N1150" s="132" t="str">
        <f t="shared" si="110"/>
        <v/>
      </c>
      <c r="O1150" s="176" t="str">
        <f t="shared" si="105"/>
        <v>是</v>
      </c>
      <c r="P1150" s="176" t="str">
        <f t="shared" si="108"/>
        <v>否</v>
      </c>
    </row>
    <row r="1151" ht="18.95" customHeight="1" spans="1:16">
      <c r="A1151" s="171" t="s">
        <v>135</v>
      </c>
      <c r="B1151" s="172" t="s">
        <v>135</v>
      </c>
      <c r="C1151" s="465" t="s">
        <v>2136</v>
      </c>
      <c r="D1151" s="173" t="s">
        <v>2155</v>
      </c>
      <c r="E1151" s="172" t="s">
        <v>147</v>
      </c>
      <c r="F1151" s="49" t="s">
        <v>2156</v>
      </c>
      <c r="G1151" s="36">
        <v>8158</v>
      </c>
      <c r="H1151" s="36">
        <f>IFERROR(VLOOKUP(D1151,'数据-省本级预算数'!D:H,4,0),"0")</f>
        <v>34000</v>
      </c>
      <c r="I1151" s="36"/>
      <c r="J1151" s="36">
        <f>VLOOKUP(F1151,'数据-省本级决算数'!$A:$B,2,0)</f>
        <v>10087</v>
      </c>
      <c r="K1151" s="175">
        <f t="shared" si="106"/>
        <v>1.24</v>
      </c>
      <c r="L1151" s="175">
        <f t="shared" si="109"/>
        <v>0.3</v>
      </c>
      <c r="M1151" s="175">
        <f t="shared" si="107"/>
        <v>0</v>
      </c>
      <c r="N1151" s="132">
        <f t="shared" si="110"/>
        <v>0.236</v>
      </c>
      <c r="O1151" s="176" t="str">
        <f t="shared" si="105"/>
        <v>是</v>
      </c>
      <c r="P1151" s="176" t="str">
        <f t="shared" si="108"/>
        <v>否</v>
      </c>
    </row>
    <row r="1152" ht="18.95" customHeight="1" spans="1:16">
      <c r="A1152" s="171" t="s">
        <v>135</v>
      </c>
      <c r="B1152" s="172" t="s">
        <v>135</v>
      </c>
      <c r="C1152" s="465" t="s">
        <v>2136</v>
      </c>
      <c r="D1152" s="173" t="s">
        <v>2157</v>
      </c>
      <c r="E1152" s="172" t="s">
        <v>147</v>
      </c>
      <c r="F1152" s="49" t="s">
        <v>2158</v>
      </c>
      <c r="G1152" s="36">
        <v>0</v>
      </c>
      <c r="H1152" s="36">
        <f>IFERROR(VLOOKUP(D1152,'数据-省本级预算数'!D:H,4,0),"0")</f>
        <v>0</v>
      </c>
      <c r="I1152" s="36"/>
      <c r="J1152" s="36">
        <f>VLOOKUP(F1152,'数据-省本级决算数'!$A:$B,2,0)</f>
        <v>25000</v>
      </c>
      <c r="K1152" s="175"/>
      <c r="L1152" s="175"/>
      <c r="M1152" s="175">
        <f t="shared" si="107"/>
        <v>0</v>
      </c>
      <c r="N1152" s="132" t="str">
        <f t="shared" si="110"/>
        <v/>
      </c>
      <c r="O1152" s="176" t="str">
        <f t="shared" si="105"/>
        <v>是</v>
      </c>
      <c r="P1152" s="176" t="str">
        <f t="shared" si="108"/>
        <v>否</v>
      </c>
    </row>
    <row r="1153" ht="18.95" customHeight="1" spans="1:16">
      <c r="A1153" s="171" t="s">
        <v>135</v>
      </c>
      <c r="B1153" s="172" t="s">
        <v>135</v>
      </c>
      <c r="C1153" s="465" t="s">
        <v>2136</v>
      </c>
      <c r="D1153" s="173" t="s">
        <v>2159</v>
      </c>
      <c r="E1153" s="172" t="s">
        <v>147</v>
      </c>
      <c r="F1153" s="49" t="s">
        <v>2160</v>
      </c>
      <c r="G1153" s="36">
        <v>0</v>
      </c>
      <c r="H1153" s="36">
        <f>IFERROR(VLOOKUP(D1153,'数据-省本级预算数'!D:H,4,0),"0")</f>
        <v>0</v>
      </c>
      <c r="I1153" s="36"/>
      <c r="J1153" s="36">
        <f>VLOOKUP(F1153,'数据-省本级决算数'!$A:$B,2,0)</f>
        <v>-222</v>
      </c>
      <c r="K1153" s="175"/>
      <c r="L1153" s="175"/>
      <c r="M1153" s="175">
        <f t="shared" si="107"/>
        <v>0</v>
      </c>
      <c r="N1153" s="132" t="str">
        <f t="shared" si="110"/>
        <v/>
      </c>
      <c r="O1153" s="176" t="str">
        <f t="shared" si="105"/>
        <v>是</v>
      </c>
      <c r="P1153" s="176" t="str">
        <f t="shared" si="108"/>
        <v>否</v>
      </c>
    </row>
    <row r="1154" ht="18.95" customHeight="1" spans="1:16">
      <c r="A1154" s="171" t="s">
        <v>135</v>
      </c>
      <c r="B1154" s="172" t="s">
        <v>135</v>
      </c>
      <c r="C1154" s="465" t="s">
        <v>2136</v>
      </c>
      <c r="D1154" s="173" t="s">
        <v>2161</v>
      </c>
      <c r="E1154" s="172" t="s">
        <v>147</v>
      </c>
      <c r="F1154" s="37" t="s">
        <v>2162</v>
      </c>
      <c r="G1154" s="36">
        <v>409</v>
      </c>
      <c r="H1154" s="36">
        <f>IFERROR(VLOOKUP(D1154,'数据-省本级预算数'!D:H,4,0),"0")</f>
        <v>0</v>
      </c>
      <c r="I1154" s="36"/>
      <c r="J1154" s="36">
        <f>VLOOKUP(F1154,'数据-省本级决算数'!$A:$B,2,0)</f>
        <v>0</v>
      </c>
      <c r="K1154" s="175">
        <f t="shared" si="106"/>
        <v>0</v>
      </c>
      <c r="L1154" s="175"/>
      <c r="M1154" s="175">
        <f t="shared" si="107"/>
        <v>0</v>
      </c>
      <c r="N1154" s="132">
        <f t="shared" si="110"/>
        <v>-1</v>
      </c>
      <c r="O1154" s="176" t="str">
        <f t="shared" si="105"/>
        <v>是</v>
      </c>
      <c r="P1154" s="176" t="str">
        <f t="shared" si="108"/>
        <v>否</v>
      </c>
    </row>
    <row r="1155" ht="18.95" customHeight="1" spans="1:16">
      <c r="A1155" s="171" t="s">
        <v>135</v>
      </c>
      <c r="B1155" s="172" t="s">
        <v>135</v>
      </c>
      <c r="C1155" s="465" t="s">
        <v>2136</v>
      </c>
      <c r="D1155" s="173" t="s">
        <v>2163</v>
      </c>
      <c r="E1155" s="172" t="s">
        <v>147</v>
      </c>
      <c r="F1155" s="49" t="s">
        <v>2164</v>
      </c>
      <c r="G1155" s="36">
        <v>0</v>
      </c>
      <c r="H1155" s="36">
        <f>IFERROR(VLOOKUP(D1155,'数据-省本级预算数'!D:H,4,0),"0")</f>
        <v>0</v>
      </c>
      <c r="I1155" s="36"/>
      <c r="J1155" s="36">
        <f>VLOOKUP(F1155,'数据-省本级决算数'!$A:$B,2,0)</f>
        <v>0</v>
      </c>
      <c r="K1155" s="175"/>
      <c r="L1155" s="175"/>
      <c r="M1155" s="175">
        <f t="shared" si="107"/>
        <v>0</v>
      </c>
      <c r="N1155" s="132" t="str">
        <f t="shared" si="110"/>
        <v/>
      </c>
      <c r="O1155" s="176" t="str">
        <f t="shared" si="105"/>
        <v>否</v>
      </c>
      <c r="P1155" s="176" t="str">
        <f t="shared" si="108"/>
        <v>否</v>
      </c>
    </row>
    <row r="1156" ht="18.95" customHeight="1" spans="1:16">
      <c r="A1156" s="171" t="s">
        <v>135</v>
      </c>
      <c r="B1156" s="172"/>
      <c r="C1156" s="465" t="s">
        <v>2136</v>
      </c>
      <c r="D1156" s="173" t="s">
        <v>2165</v>
      </c>
      <c r="E1156" s="172" t="s">
        <v>147</v>
      </c>
      <c r="F1156" s="49" t="s">
        <v>2166</v>
      </c>
      <c r="G1156" s="36">
        <v>0</v>
      </c>
      <c r="H1156" s="36">
        <f>IFERROR(VLOOKUP(D1156,'数据-省本级预算数'!D:H,4,0),"0")</f>
        <v>0</v>
      </c>
      <c r="I1156" s="36"/>
      <c r="J1156" s="36">
        <f>VLOOKUP(F1156,'数据-省本级决算数'!$A:$B,2,0)</f>
        <v>-724</v>
      </c>
      <c r="K1156" s="175"/>
      <c r="L1156" s="175"/>
      <c r="M1156" s="175">
        <f t="shared" si="107"/>
        <v>0</v>
      </c>
      <c r="N1156" s="132" t="str">
        <f t="shared" si="110"/>
        <v/>
      </c>
      <c r="O1156" s="176" t="str">
        <f t="shared" ref="O1156:O1219" si="111">IF(F1156&lt;&gt;"",IF(SUM(G1156:J1156)&lt;&gt;0,"是","否"),"空")</f>
        <v>是</v>
      </c>
      <c r="P1156" s="176" t="str">
        <f t="shared" si="108"/>
        <v>否</v>
      </c>
    </row>
    <row r="1157" ht="18.95" customHeight="1" spans="1:16">
      <c r="A1157" s="171" t="s">
        <v>135</v>
      </c>
      <c r="B1157" s="172" t="s">
        <v>135</v>
      </c>
      <c r="C1157" s="465" t="s">
        <v>2136</v>
      </c>
      <c r="D1157" s="173" t="s">
        <v>2167</v>
      </c>
      <c r="E1157" s="172" t="s">
        <v>147</v>
      </c>
      <c r="F1157" s="49" t="s">
        <v>2168</v>
      </c>
      <c r="G1157" s="36">
        <v>14784</v>
      </c>
      <c r="H1157" s="36">
        <f>IFERROR(VLOOKUP(D1157,'数据-省本级预算数'!D:H,4,0),"0")</f>
        <v>7308</v>
      </c>
      <c r="I1157" s="36"/>
      <c r="J1157" s="36">
        <f>VLOOKUP(F1157,'数据-省本级决算数'!$A:$B,2,0)</f>
        <v>5493</v>
      </c>
      <c r="K1157" s="175">
        <f t="shared" ref="K1157:K1220" si="112">J1157/G1157</f>
        <v>0.37</v>
      </c>
      <c r="L1157" s="175">
        <f t="shared" ref="L1157:L1220" si="113">J1157/H1157</f>
        <v>0.75</v>
      </c>
      <c r="M1157" s="175">
        <f t="shared" ref="M1157:M1220" si="114">IFERROR(J1157/I1157,0)</f>
        <v>0</v>
      </c>
      <c r="N1157" s="132">
        <f t="shared" si="110"/>
        <v>-0.628</v>
      </c>
      <c r="O1157" s="176" t="str">
        <f t="shared" si="111"/>
        <v>是</v>
      </c>
      <c r="P1157" s="176" t="str">
        <f t="shared" ref="P1157:P1220" si="115">IF(C1157&lt;&gt;"",IF(OR(LEFT(D1157,3)="205",LEFT(D1157,3)="206",LEFT(D1157,3)="207",LEFT(D1157,3)="208",LEFT(D1157,3)="210",LEFT(D1157,3)="213"),"是","否"),"是")</f>
        <v>否</v>
      </c>
    </row>
    <row r="1158" ht="18.95" customHeight="1" spans="1:16">
      <c r="A1158" s="171" t="s">
        <v>135</v>
      </c>
      <c r="B1158" s="172" t="s">
        <v>135</v>
      </c>
      <c r="C1158" s="465" t="s">
        <v>2136</v>
      </c>
      <c r="D1158" s="173" t="s">
        <v>2169</v>
      </c>
      <c r="E1158" s="172" t="s">
        <v>147</v>
      </c>
      <c r="F1158" s="49" t="s">
        <v>2170</v>
      </c>
      <c r="G1158" s="36">
        <v>8170</v>
      </c>
      <c r="H1158" s="36">
        <f>IFERROR(VLOOKUP(D1158,'数据-省本级预算数'!D:H,4,0),"0")</f>
        <v>168192</v>
      </c>
      <c r="I1158" s="36"/>
      <c r="J1158" s="36">
        <f>VLOOKUP(F1158,'数据-省本级决算数'!$A:$B,2,0)</f>
        <v>4928</v>
      </c>
      <c r="K1158" s="175">
        <f t="shared" si="112"/>
        <v>0.6</v>
      </c>
      <c r="L1158" s="175">
        <f t="shared" si="113"/>
        <v>0.03</v>
      </c>
      <c r="M1158" s="175">
        <f t="shared" si="114"/>
        <v>0</v>
      </c>
      <c r="N1158" s="132">
        <f t="shared" si="110"/>
        <v>-0.397</v>
      </c>
      <c r="O1158" s="176" t="str">
        <f t="shared" si="111"/>
        <v>是</v>
      </c>
      <c r="P1158" s="176" t="str">
        <f t="shared" si="115"/>
        <v>否</v>
      </c>
    </row>
    <row r="1159" ht="18.95" customHeight="1" spans="1:16">
      <c r="A1159" s="171" t="s">
        <v>135</v>
      </c>
      <c r="B1159" s="172" t="s">
        <v>135</v>
      </c>
      <c r="C1159" s="465" t="s">
        <v>2136</v>
      </c>
      <c r="D1159" s="173" t="s">
        <v>2171</v>
      </c>
      <c r="E1159" s="172" t="s">
        <v>147</v>
      </c>
      <c r="F1159" s="49" t="s">
        <v>160</v>
      </c>
      <c r="G1159" s="36">
        <v>1827</v>
      </c>
      <c r="H1159" s="36">
        <f>IFERROR(VLOOKUP(D1159,'数据-省本级预算数'!D:H,4,0),"0")</f>
        <v>1939</v>
      </c>
      <c r="I1159" s="36"/>
      <c r="J1159" s="36">
        <f>VLOOKUP(F1159,'数据-省本级决算数'!$A:$B,2,0)</f>
        <v>103</v>
      </c>
      <c r="K1159" s="175">
        <f t="shared" si="112"/>
        <v>0.06</v>
      </c>
      <c r="L1159" s="175">
        <f t="shared" si="113"/>
        <v>0.05</v>
      </c>
      <c r="M1159" s="175">
        <f t="shared" si="114"/>
        <v>0</v>
      </c>
      <c r="N1159" s="132">
        <f t="shared" si="110"/>
        <v>-0.944</v>
      </c>
      <c r="O1159" s="176" t="str">
        <f t="shared" si="111"/>
        <v>是</v>
      </c>
      <c r="P1159" s="176" t="str">
        <f t="shared" si="115"/>
        <v>否</v>
      </c>
    </row>
    <row r="1160" ht="18.95" customHeight="1" spans="1:16">
      <c r="A1160" s="171" t="s">
        <v>135</v>
      </c>
      <c r="B1160" s="172" t="s">
        <v>135</v>
      </c>
      <c r="C1160" s="465" t="s">
        <v>2136</v>
      </c>
      <c r="D1160" s="173" t="s">
        <v>2172</v>
      </c>
      <c r="E1160" s="172" t="s">
        <v>147</v>
      </c>
      <c r="F1160" s="49" t="s">
        <v>2173</v>
      </c>
      <c r="G1160" s="36">
        <v>132</v>
      </c>
      <c r="H1160" s="36">
        <f>IFERROR(VLOOKUP(D1160,'数据-省本级预算数'!D:H,4,0),"0")</f>
        <v>3845</v>
      </c>
      <c r="I1160" s="36"/>
      <c r="J1160" s="36">
        <f>VLOOKUP(F1160,'数据-省本级决算数'!$A:$B,2,0)</f>
        <v>-551</v>
      </c>
      <c r="K1160" s="175">
        <f t="shared" si="112"/>
        <v>-4.17</v>
      </c>
      <c r="L1160" s="175">
        <f t="shared" si="113"/>
        <v>-0.14</v>
      </c>
      <c r="M1160" s="175">
        <f t="shared" si="114"/>
        <v>0</v>
      </c>
      <c r="N1160" s="132">
        <f t="shared" si="110"/>
        <v>-5.174</v>
      </c>
      <c r="O1160" s="176" t="str">
        <f t="shared" si="111"/>
        <v>是</v>
      </c>
      <c r="P1160" s="176" t="str">
        <f t="shared" si="115"/>
        <v>否</v>
      </c>
    </row>
    <row r="1161" ht="18.95" customHeight="1" spans="1:16">
      <c r="A1161" s="171" t="s">
        <v>135</v>
      </c>
      <c r="B1161" s="465" t="s">
        <v>2134</v>
      </c>
      <c r="C1161" s="172"/>
      <c r="D1161" s="173" t="s">
        <v>2174</v>
      </c>
      <c r="E1161" s="172"/>
      <c r="F1161" s="49" t="s">
        <v>2175</v>
      </c>
      <c r="G1161" s="174">
        <f ca="1">SUMIF($C1160:$C2382,$D1161,$G1160:$G2381)</f>
        <v>0</v>
      </c>
      <c r="H1161" s="36">
        <f ca="1">SUMIF($C1160:$C2381,$D1161,$H1160:$H2380)</f>
        <v>0</v>
      </c>
      <c r="I1161" s="36">
        <f>IFERROR(VLOOKUP(F1161,'数据-省本级调整数'!$A:$B,2,0),0)</f>
        <v>0</v>
      </c>
      <c r="J1161" s="36">
        <f>VLOOKUP(F1161,'数据-省本级决算数'!$A:$B,2,0)</f>
        <v>0</v>
      </c>
      <c r="K1161" s="175"/>
      <c r="L1161" s="175"/>
      <c r="M1161" s="175">
        <f t="shared" si="114"/>
        <v>0</v>
      </c>
      <c r="N1161" s="129" t="str">
        <f ca="1" t="shared" si="110"/>
        <v/>
      </c>
      <c r="O1161" s="176" t="str">
        <f ca="1" t="shared" si="111"/>
        <v>否</v>
      </c>
      <c r="P1161" s="176" t="str">
        <f t="shared" si="115"/>
        <v>是</v>
      </c>
    </row>
    <row r="1162" ht="18.95" customHeight="1" spans="1:16">
      <c r="A1162" s="171" t="s">
        <v>135</v>
      </c>
      <c r="B1162" s="172" t="s">
        <v>135</v>
      </c>
      <c r="C1162" s="465" t="s">
        <v>2174</v>
      </c>
      <c r="D1162" s="173" t="s">
        <v>2176</v>
      </c>
      <c r="E1162" s="172" t="s">
        <v>147</v>
      </c>
      <c r="F1162" s="49" t="s">
        <v>141</v>
      </c>
      <c r="G1162" s="36">
        <v>0</v>
      </c>
      <c r="H1162" s="36">
        <f>IFERROR(VLOOKUP(D1162,'数据-省本级预算数'!D:H,4,0),"0")</f>
        <v>0</v>
      </c>
      <c r="I1162" s="36"/>
      <c r="J1162" s="36">
        <f>VLOOKUP(F1162,'数据-省本级决算数'!$A:$B,2,0)</f>
        <v>4776</v>
      </c>
      <c r="K1162" s="175"/>
      <c r="L1162" s="175"/>
      <c r="M1162" s="175">
        <f t="shared" si="114"/>
        <v>0</v>
      </c>
      <c r="N1162" s="132" t="str">
        <f t="shared" si="110"/>
        <v/>
      </c>
      <c r="O1162" s="176" t="str">
        <f t="shared" si="111"/>
        <v>是</v>
      </c>
      <c r="P1162" s="176" t="str">
        <f t="shared" si="115"/>
        <v>否</v>
      </c>
    </row>
    <row r="1163" ht="18.95" customHeight="1" spans="1:16">
      <c r="A1163" s="171" t="s">
        <v>135</v>
      </c>
      <c r="B1163" s="172" t="s">
        <v>135</v>
      </c>
      <c r="C1163" s="465" t="s">
        <v>2174</v>
      </c>
      <c r="D1163" s="173" t="s">
        <v>2177</v>
      </c>
      <c r="E1163" s="172" t="s">
        <v>147</v>
      </c>
      <c r="F1163" s="49" t="s">
        <v>143</v>
      </c>
      <c r="G1163" s="36">
        <v>0</v>
      </c>
      <c r="H1163" s="36">
        <f>IFERROR(VLOOKUP(D1163,'数据-省本级预算数'!D:H,4,0),"0")</f>
        <v>0</v>
      </c>
      <c r="I1163" s="36"/>
      <c r="J1163" s="36">
        <f>VLOOKUP(F1163,'数据-省本级决算数'!$A:$B,2,0)</f>
        <v>590</v>
      </c>
      <c r="K1163" s="175"/>
      <c r="L1163" s="175"/>
      <c r="M1163" s="175">
        <f t="shared" si="114"/>
        <v>0</v>
      </c>
      <c r="N1163" s="132" t="str">
        <f t="shared" si="110"/>
        <v/>
      </c>
      <c r="O1163" s="176" t="str">
        <f t="shared" si="111"/>
        <v>是</v>
      </c>
      <c r="P1163" s="176" t="str">
        <f t="shared" si="115"/>
        <v>否</v>
      </c>
    </row>
    <row r="1164" ht="18.95" customHeight="1" spans="1:16">
      <c r="A1164" s="171" t="s">
        <v>135</v>
      </c>
      <c r="B1164" s="172" t="s">
        <v>135</v>
      </c>
      <c r="C1164" s="465" t="s">
        <v>2174</v>
      </c>
      <c r="D1164" s="173" t="s">
        <v>2178</v>
      </c>
      <c r="E1164" s="172" t="s">
        <v>147</v>
      </c>
      <c r="F1164" s="49" t="s">
        <v>145</v>
      </c>
      <c r="G1164" s="36">
        <v>0</v>
      </c>
      <c r="H1164" s="36">
        <f>IFERROR(VLOOKUP(D1164,'数据-省本级预算数'!D:H,4,0),"0")</f>
        <v>0</v>
      </c>
      <c r="I1164" s="36"/>
      <c r="J1164" s="36">
        <f>VLOOKUP(F1164,'数据-省本级决算数'!$A:$B,2,0)</f>
        <v>713</v>
      </c>
      <c r="K1164" s="175"/>
      <c r="L1164" s="175"/>
      <c r="M1164" s="175">
        <f t="shared" si="114"/>
        <v>0</v>
      </c>
      <c r="N1164" s="132" t="str">
        <f t="shared" si="110"/>
        <v/>
      </c>
      <c r="O1164" s="176" t="str">
        <f t="shared" si="111"/>
        <v>是</v>
      </c>
      <c r="P1164" s="176" t="str">
        <f t="shared" si="115"/>
        <v>否</v>
      </c>
    </row>
    <row r="1165" ht="18.95" customHeight="1" spans="1:16">
      <c r="A1165" s="171" t="s">
        <v>135</v>
      </c>
      <c r="B1165" s="172" t="s">
        <v>135</v>
      </c>
      <c r="C1165" s="465" t="s">
        <v>2174</v>
      </c>
      <c r="D1165" s="173" t="s">
        <v>2179</v>
      </c>
      <c r="E1165" s="172" t="s">
        <v>147</v>
      </c>
      <c r="F1165" s="49" t="s">
        <v>2180</v>
      </c>
      <c r="G1165" s="36">
        <v>0</v>
      </c>
      <c r="H1165" s="36">
        <f>IFERROR(VLOOKUP(D1165,'数据-省本级预算数'!D:H,4,0),"0")</f>
        <v>0</v>
      </c>
      <c r="I1165" s="36"/>
      <c r="J1165" s="36">
        <f>VLOOKUP(F1165,'数据-省本级决算数'!$A:$B,2,0)</f>
        <v>0</v>
      </c>
      <c r="K1165" s="175"/>
      <c r="L1165" s="175"/>
      <c r="M1165" s="175">
        <f t="shared" si="114"/>
        <v>0</v>
      </c>
      <c r="N1165" s="132" t="str">
        <f t="shared" si="110"/>
        <v/>
      </c>
      <c r="O1165" s="176" t="str">
        <f t="shared" si="111"/>
        <v>否</v>
      </c>
      <c r="P1165" s="176" t="str">
        <f t="shared" si="115"/>
        <v>否</v>
      </c>
    </row>
    <row r="1166" ht="18.95" customHeight="1" spans="1:16">
      <c r="A1166" s="171" t="s">
        <v>135</v>
      </c>
      <c r="B1166" s="172" t="s">
        <v>135</v>
      </c>
      <c r="C1166" s="465" t="s">
        <v>2174</v>
      </c>
      <c r="D1166" s="173" t="s">
        <v>2181</v>
      </c>
      <c r="E1166" s="172" t="s">
        <v>147</v>
      </c>
      <c r="F1166" s="49" t="s">
        <v>2182</v>
      </c>
      <c r="G1166" s="36">
        <v>0</v>
      </c>
      <c r="H1166" s="36">
        <f>IFERROR(VLOOKUP(D1166,'数据-省本级预算数'!D:H,4,0),"0")</f>
        <v>0</v>
      </c>
      <c r="I1166" s="36"/>
      <c r="J1166" s="36">
        <f>VLOOKUP(F1166,'数据-省本级决算数'!$A:$B,2,0)</f>
        <v>0</v>
      </c>
      <c r="K1166" s="175"/>
      <c r="L1166" s="175"/>
      <c r="M1166" s="175">
        <f t="shared" si="114"/>
        <v>0</v>
      </c>
      <c r="N1166" s="132" t="str">
        <f t="shared" si="110"/>
        <v/>
      </c>
      <c r="O1166" s="176" t="str">
        <f t="shared" si="111"/>
        <v>否</v>
      </c>
      <c r="P1166" s="176" t="str">
        <f t="shared" si="115"/>
        <v>否</v>
      </c>
    </row>
    <row r="1167" ht="18.95" customHeight="1" spans="1:16">
      <c r="A1167" s="171" t="s">
        <v>135</v>
      </c>
      <c r="B1167" s="172" t="s">
        <v>135</v>
      </c>
      <c r="C1167" s="465" t="s">
        <v>2174</v>
      </c>
      <c r="D1167" s="173" t="s">
        <v>2183</v>
      </c>
      <c r="E1167" s="172" t="s">
        <v>147</v>
      </c>
      <c r="F1167" s="49" t="s">
        <v>2184</v>
      </c>
      <c r="G1167" s="36">
        <v>0</v>
      </c>
      <c r="H1167" s="36">
        <f>IFERROR(VLOOKUP(D1167,'数据-省本级预算数'!D:H,4,0),"0")</f>
        <v>0</v>
      </c>
      <c r="I1167" s="36"/>
      <c r="J1167" s="36">
        <f>VLOOKUP(F1167,'数据-省本级决算数'!$A:$B,2,0)</f>
        <v>0</v>
      </c>
      <c r="K1167" s="175"/>
      <c r="L1167" s="175"/>
      <c r="M1167" s="175">
        <f t="shared" si="114"/>
        <v>0</v>
      </c>
      <c r="N1167" s="132" t="str">
        <f t="shared" si="110"/>
        <v/>
      </c>
      <c r="O1167" s="176" t="str">
        <f t="shared" si="111"/>
        <v>否</v>
      </c>
      <c r="P1167" s="176" t="str">
        <f t="shared" si="115"/>
        <v>否</v>
      </c>
    </row>
    <row r="1168" ht="18.95" customHeight="1" spans="1:16">
      <c r="A1168" s="171" t="s">
        <v>135</v>
      </c>
      <c r="B1168" s="172" t="s">
        <v>135</v>
      </c>
      <c r="C1168" s="465" t="s">
        <v>2174</v>
      </c>
      <c r="D1168" s="173" t="s">
        <v>2185</v>
      </c>
      <c r="E1168" s="172" t="s">
        <v>147</v>
      </c>
      <c r="F1168" s="49" t="s">
        <v>2186</v>
      </c>
      <c r="G1168" s="36">
        <v>0</v>
      </c>
      <c r="H1168" s="36">
        <f>IFERROR(VLOOKUP(D1168,'数据-省本级预算数'!D:H,4,0),"0")</f>
        <v>0</v>
      </c>
      <c r="I1168" s="36"/>
      <c r="J1168" s="36">
        <f>VLOOKUP(F1168,'数据-省本级决算数'!$A:$B,2,0)</f>
        <v>0</v>
      </c>
      <c r="K1168" s="175"/>
      <c r="L1168" s="175"/>
      <c r="M1168" s="175">
        <f t="shared" si="114"/>
        <v>0</v>
      </c>
      <c r="N1168" s="132" t="str">
        <f t="shared" si="110"/>
        <v/>
      </c>
      <c r="O1168" s="176" t="str">
        <f t="shared" si="111"/>
        <v>否</v>
      </c>
      <c r="P1168" s="176" t="str">
        <f t="shared" si="115"/>
        <v>否</v>
      </c>
    </row>
    <row r="1169" ht="18.95" customHeight="1" spans="1:16">
      <c r="A1169" s="171" t="s">
        <v>135</v>
      </c>
      <c r="B1169" s="172" t="s">
        <v>135</v>
      </c>
      <c r="C1169" s="465" t="s">
        <v>2174</v>
      </c>
      <c r="D1169" s="173" t="s">
        <v>2187</v>
      </c>
      <c r="E1169" s="172" t="s">
        <v>147</v>
      </c>
      <c r="F1169" s="49" t="s">
        <v>2188</v>
      </c>
      <c r="G1169" s="36">
        <v>0</v>
      </c>
      <c r="H1169" s="36">
        <f>IFERROR(VLOOKUP(D1169,'数据-省本级预算数'!D:H,4,0),"0")</f>
        <v>0</v>
      </c>
      <c r="I1169" s="36"/>
      <c r="J1169" s="36">
        <f>VLOOKUP(F1169,'数据-省本级决算数'!$A:$B,2,0)</f>
        <v>0</v>
      </c>
      <c r="K1169" s="175"/>
      <c r="L1169" s="175"/>
      <c r="M1169" s="175">
        <f t="shared" si="114"/>
        <v>0</v>
      </c>
      <c r="N1169" s="132" t="str">
        <f t="shared" si="110"/>
        <v/>
      </c>
      <c r="O1169" s="176" t="str">
        <f t="shared" si="111"/>
        <v>否</v>
      </c>
      <c r="P1169" s="176" t="str">
        <f t="shared" si="115"/>
        <v>否</v>
      </c>
    </row>
    <row r="1170" ht="18.95" customHeight="1" spans="1:16">
      <c r="A1170" s="171" t="s">
        <v>135</v>
      </c>
      <c r="B1170" s="172"/>
      <c r="C1170" s="465" t="s">
        <v>2174</v>
      </c>
      <c r="D1170" s="173" t="s">
        <v>2189</v>
      </c>
      <c r="E1170" s="172" t="s">
        <v>147</v>
      </c>
      <c r="F1170" s="49" t="s">
        <v>2190</v>
      </c>
      <c r="G1170" s="36">
        <v>0</v>
      </c>
      <c r="H1170" s="36">
        <f>IFERROR(VLOOKUP(D1170,'数据-省本级预算数'!D:H,4,0),"0")</f>
        <v>0</v>
      </c>
      <c r="I1170" s="36"/>
      <c r="J1170" s="36">
        <f>VLOOKUP(F1170,'数据-省本级决算数'!$A:$B,2,0)</f>
        <v>0</v>
      </c>
      <c r="K1170" s="175"/>
      <c r="L1170" s="175"/>
      <c r="M1170" s="175">
        <f t="shared" si="114"/>
        <v>0</v>
      </c>
      <c r="N1170" s="132" t="str">
        <f t="shared" si="110"/>
        <v/>
      </c>
      <c r="O1170" s="176" t="str">
        <f t="shared" si="111"/>
        <v>否</v>
      </c>
      <c r="P1170" s="176" t="str">
        <f t="shared" si="115"/>
        <v>否</v>
      </c>
    </row>
    <row r="1171" ht="18.95" customHeight="1" spans="1:16">
      <c r="A1171" s="171" t="s">
        <v>135</v>
      </c>
      <c r="B1171" s="172" t="s">
        <v>135</v>
      </c>
      <c r="C1171" s="465" t="s">
        <v>2174</v>
      </c>
      <c r="D1171" s="173" t="s">
        <v>2191</v>
      </c>
      <c r="E1171" s="172" t="s">
        <v>147</v>
      </c>
      <c r="F1171" s="49" t="s">
        <v>2192</v>
      </c>
      <c r="G1171" s="36">
        <v>0</v>
      </c>
      <c r="H1171" s="36">
        <f>IFERROR(VLOOKUP(D1171,'数据-省本级预算数'!D:H,4,0),"0")</f>
        <v>0</v>
      </c>
      <c r="I1171" s="36"/>
      <c r="J1171" s="36">
        <f>VLOOKUP(F1171,'数据-省本级决算数'!$A:$B,2,0)</f>
        <v>0</v>
      </c>
      <c r="K1171" s="175"/>
      <c r="L1171" s="175"/>
      <c r="M1171" s="175">
        <f t="shared" si="114"/>
        <v>0</v>
      </c>
      <c r="N1171" s="132" t="str">
        <f t="shared" si="110"/>
        <v/>
      </c>
      <c r="O1171" s="176" t="str">
        <f t="shared" si="111"/>
        <v>否</v>
      </c>
      <c r="P1171" s="176" t="str">
        <f t="shared" si="115"/>
        <v>否</v>
      </c>
    </row>
    <row r="1172" ht="18.95" customHeight="1" spans="1:16">
      <c r="A1172" s="171" t="s">
        <v>135</v>
      </c>
      <c r="B1172" s="172" t="s">
        <v>135</v>
      </c>
      <c r="C1172" s="465" t="s">
        <v>2174</v>
      </c>
      <c r="D1172" s="173" t="s">
        <v>2193</v>
      </c>
      <c r="E1172" s="172" t="s">
        <v>147</v>
      </c>
      <c r="F1172" s="49" t="s">
        <v>2194</v>
      </c>
      <c r="G1172" s="36">
        <v>0</v>
      </c>
      <c r="H1172" s="36">
        <f>IFERROR(VLOOKUP(D1172,'数据-省本级预算数'!D:H,4,0),"0")</f>
        <v>0</v>
      </c>
      <c r="I1172" s="36"/>
      <c r="J1172" s="36">
        <f>VLOOKUP(F1172,'数据-省本级决算数'!$A:$B,2,0)</f>
        <v>0</v>
      </c>
      <c r="K1172" s="175"/>
      <c r="L1172" s="175"/>
      <c r="M1172" s="175">
        <f t="shared" si="114"/>
        <v>0</v>
      </c>
      <c r="N1172" s="132" t="str">
        <f t="shared" si="110"/>
        <v/>
      </c>
      <c r="O1172" s="176" t="str">
        <f t="shared" si="111"/>
        <v>否</v>
      </c>
      <c r="P1172" s="176" t="str">
        <f t="shared" si="115"/>
        <v>否</v>
      </c>
    </row>
    <row r="1173" ht="18.95" customHeight="1" spans="1:16">
      <c r="A1173" s="171" t="s">
        <v>135</v>
      </c>
      <c r="B1173" s="172" t="s">
        <v>135</v>
      </c>
      <c r="C1173" s="465" t="s">
        <v>2174</v>
      </c>
      <c r="D1173" s="173" t="s">
        <v>2195</v>
      </c>
      <c r="E1173" s="172" t="s">
        <v>147</v>
      </c>
      <c r="F1173" s="49" t="s">
        <v>2196</v>
      </c>
      <c r="G1173" s="36">
        <v>0</v>
      </c>
      <c r="H1173" s="36">
        <f>IFERROR(VLOOKUP(D1173,'数据-省本级预算数'!D:H,4,0),"0")</f>
        <v>0</v>
      </c>
      <c r="I1173" s="36"/>
      <c r="J1173" s="36">
        <f>VLOOKUP(F1173,'数据-省本级决算数'!$A:$B,2,0)</f>
        <v>0</v>
      </c>
      <c r="K1173" s="175"/>
      <c r="L1173" s="175"/>
      <c r="M1173" s="175">
        <f t="shared" si="114"/>
        <v>0</v>
      </c>
      <c r="N1173" s="132" t="str">
        <f t="shared" si="110"/>
        <v/>
      </c>
      <c r="O1173" s="176" t="str">
        <f t="shared" si="111"/>
        <v>否</v>
      </c>
      <c r="P1173" s="176" t="str">
        <f t="shared" si="115"/>
        <v>否</v>
      </c>
    </row>
    <row r="1174" ht="18.95" customHeight="1" spans="1:16">
      <c r="A1174" s="171" t="s">
        <v>135</v>
      </c>
      <c r="B1174" s="172" t="s">
        <v>135</v>
      </c>
      <c r="C1174" s="465" t="s">
        <v>2174</v>
      </c>
      <c r="D1174" s="173" t="s">
        <v>2197</v>
      </c>
      <c r="E1174" s="172" t="s">
        <v>147</v>
      </c>
      <c r="F1174" s="49" t="s">
        <v>2198</v>
      </c>
      <c r="G1174" s="36">
        <v>0</v>
      </c>
      <c r="H1174" s="36">
        <f>IFERROR(VLOOKUP(D1174,'数据-省本级预算数'!D:H,4,0),"0")</f>
        <v>0</v>
      </c>
      <c r="I1174" s="36"/>
      <c r="J1174" s="36">
        <f>VLOOKUP(F1174,'数据-省本级决算数'!$A:$B,2,0)</f>
        <v>0</v>
      </c>
      <c r="K1174" s="175"/>
      <c r="L1174" s="175"/>
      <c r="M1174" s="175">
        <f t="shared" si="114"/>
        <v>0</v>
      </c>
      <c r="N1174" s="132" t="str">
        <f t="shared" si="110"/>
        <v/>
      </c>
      <c r="O1174" s="176" t="str">
        <f t="shared" si="111"/>
        <v>否</v>
      </c>
      <c r="P1174" s="176" t="str">
        <f t="shared" si="115"/>
        <v>否</v>
      </c>
    </row>
    <row r="1175" ht="18.95" customHeight="1" spans="1:16">
      <c r="A1175" s="171" t="s">
        <v>135</v>
      </c>
      <c r="B1175" s="172" t="s">
        <v>135</v>
      </c>
      <c r="C1175" s="465" t="s">
        <v>2174</v>
      </c>
      <c r="D1175" s="173" t="s">
        <v>2199</v>
      </c>
      <c r="E1175" s="172" t="s">
        <v>147</v>
      </c>
      <c r="F1175" s="49" t="s">
        <v>2200</v>
      </c>
      <c r="G1175" s="36">
        <v>0</v>
      </c>
      <c r="H1175" s="36">
        <f>IFERROR(VLOOKUP(D1175,'数据-省本级预算数'!D:H,4,0),"0")</f>
        <v>0</v>
      </c>
      <c r="I1175" s="36"/>
      <c r="J1175" s="36">
        <f>VLOOKUP(F1175,'数据-省本级决算数'!$A:$B,2,0)</f>
        <v>0</v>
      </c>
      <c r="K1175" s="175"/>
      <c r="L1175" s="175"/>
      <c r="M1175" s="175">
        <f t="shared" si="114"/>
        <v>0</v>
      </c>
      <c r="N1175" s="132" t="str">
        <f t="shared" si="110"/>
        <v/>
      </c>
      <c r="O1175" s="176" t="str">
        <f t="shared" si="111"/>
        <v>否</v>
      </c>
      <c r="P1175" s="176" t="str">
        <f t="shared" si="115"/>
        <v>否</v>
      </c>
    </row>
    <row r="1176" ht="18.95" customHeight="1" spans="1:16">
      <c r="A1176" s="171" t="s">
        <v>135</v>
      </c>
      <c r="B1176" s="172" t="s">
        <v>135</v>
      </c>
      <c r="C1176" s="465" t="s">
        <v>2174</v>
      </c>
      <c r="D1176" s="173" t="s">
        <v>2201</v>
      </c>
      <c r="E1176" s="172" t="s">
        <v>147</v>
      </c>
      <c r="F1176" s="49" t="s">
        <v>2202</v>
      </c>
      <c r="G1176" s="36">
        <v>0</v>
      </c>
      <c r="H1176" s="36">
        <f>IFERROR(VLOOKUP(D1176,'数据-省本级预算数'!D:H,4,0),"0")</f>
        <v>0</v>
      </c>
      <c r="I1176" s="36"/>
      <c r="J1176" s="36">
        <f>VLOOKUP(F1176,'数据-省本级决算数'!$A:$B,2,0)</f>
        <v>0</v>
      </c>
      <c r="K1176" s="175"/>
      <c r="L1176" s="175"/>
      <c r="M1176" s="175">
        <f t="shared" si="114"/>
        <v>0</v>
      </c>
      <c r="N1176" s="132" t="str">
        <f t="shared" si="110"/>
        <v/>
      </c>
      <c r="O1176" s="176" t="str">
        <f t="shared" si="111"/>
        <v>否</v>
      </c>
      <c r="P1176" s="176" t="str">
        <f t="shared" si="115"/>
        <v>否</v>
      </c>
    </row>
    <row r="1177" ht="18.95" customHeight="1" spans="1:16">
      <c r="A1177" s="171" t="s">
        <v>135</v>
      </c>
      <c r="B1177" s="172" t="s">
        <v>135</v>
      </c>
      <c r="C1177" s="465" t="s">
        <v>2174</v>
      </c>
      <c r="D1177" s="173" t="s">
        <v>2203</v>
      </c>
      <c r="E1177" s="172" t="s">
        <v>147</v>
      </c>
      <c r="F1177" s="49" t="s">
        <v>2204</v>
      </c>
      <c r="G1177" s="36">
        <v>0</v>
      </c>
      <c r="H1177" s="36">
        <f>IFERROR(VLOOKUP(D1177,'数据-省本级预算数'!D:H,4,0),"0")</f>
        <v>0</v>
      </c>
      <c r="I1177" s="36"/>
      <c r="J1177" s="36">
        <f>VLOOKUP(F1177,'数据-省本级决算数'!$A:$B,2,0)</f>
        <v>0</v>
      </c>
      <c r="K1177" s="175"/>
      <c r="L1177" s="175"/>
      <c r="M1177" s="175">
        <f t="shared" si="114"/>
        <v>0</v>
      </c>
      <c r="N1177" s="132" t="str">
        <f t="shared" si="110"/>
        <v/>
      </c>
      <c r="O1177" s="176" t="str">
        <f t="shared" si="111"/>
        <v>否</v>
      </c>
      <c r="P1177" s="176" t="str">
        <f t="shared" si="115"/>
        <v>否</v>
      </c>
    </row>
    <row r="1178" ht="18.95" customHeight="1" spans="1:16">
      <c r="A1178" s="171" t="s">
        <v>135</v>
      </c>
      <c r="B1178" s="172" t="s">
        <v>135</v>
      </c>
      <c r="C1178" s="465" t="s">
        <v>2174</v>
      </c>
      <c r="D1178" s="173" t="s">
        <v>2205</v>
      </c>
      <c r="E1178" s="172" t="s">
        <v>147</v>
      </c>
      <c r="F1178" s="49" t="s">
        <v>2206</v>
      </c>
      <c r="G1178" s="36">
        <v>0</v>
      </c>
      <c r="H1178" s="36">
        <f>IFERROR(VLOOKUP(D1178,'数据-省本级预算数'!D:H,4,0),"0")</f>
        <v>0</v>
      </c>
      <c r="I1178" s="36"/>
      <c r="J1178" s="36">
        <f>VLOOKUP(F1178,'数据-省本级决算数'!$A:$B,2,0)</f>
        <v>0</v>
      </c>
      <c r="K1178" s="175"/>
      <c r="L1178" s="175"/>
      <c r="M1178" s="175">
        <f t="shared" si="114"/>
        <v>0</v>
      </c>
      <c r="N1178" s="132" t="str">
        <f t="shared" si="110"/>
        <v/>
      </c>
      <c r="O1178" s="176" t="str">
        <f t="shared" si="111"/>
        <v>否</v>
      </c>
      <c r="P1178" s="176" t="str">
        <f t="shared" si="115"/>
        <v>否</v>
      </c>
    </row>
    <row r="1179" ht="18.95" customHeight="1" spans="1:16">
      <c r="A1179" s="171" t="s">
        <v>135</v>
      </c>
      <c r="B1179" s="172" t="s">
        <v>135</v>
      </c>
      <c r="C1179" s="465" t="s">
        <v>2174</v>
      </c>
      <c r="D1179" s="173" t="s">
        <v>2207</v>
      </c>
      <c r="E1179" s="172" t="s">
        <v>147</v>
      </c>
      <c r="F1179" s="49" t="s">
        <v>160</v>
      </c>
      <c r="G1179" s="36">
        <v>0</v>
      </c>
      <c r="H1179" s="36">
        <f>IFERROR(VLOOKUP(D1179,'数据-省本级预算数'!D:H,4,0),"0")</f>
        <v>0</v>
      </c>
      <c r="I1179" s="36"/>
      <c r="J1179" s="36">
        <f>VLOOKUP(F1179,'数据-省本级决算数'!$A:$B,2,0)</f>
        <v>103</v>
      </c>
      <c r="K1179" s="175"/>
      <c r="L1179" s="175"/>
      <c r="M1179" s="175">
        <f t="shared" si="114"/>
        <v>0</v>
      </c>
      <c r="N1179" s="132" t="str">
        <f t="shared" si="110"/>
        <v/>
      </c>
      <c r="O1179" s="176" t="str">
        <f t="shared" si="111"/>
        <v>是</v>
      </c>
      <c r="P1179" s="176" t="str">
        <f t="shared" si="115"/>
        <v>否</v>
      </c>
    </row>
    <row r="1180" ht="18.95" customHeight="1" spans="1:16">
      <c r="A1180" s="171" t="s">
        <v>135</v>
      </c>
      <c r="B1180" s="172"/>
      <c r="C1180" s="465" t="s">
        <v>2174</v>
      </c>
      <c r="D1180" s="173" t="s">
        <v>2208</v>
      </c>
      <c r="E1180" s="172" t="s">
        <v>147</v>
      </c>
      <c r="F1180" s="49" t="s">
        <v>2209</v>
      </c>
      <c r="G1180" s="36">
        <v>0</v>
      </c>
      <c r="H1180" s="36">
        <f>IFERROR(VLOOKUP(D1180,'数据-省本级预算数'!D:H,4,0),"0")</f>
        <v>0</v>
      </c>
      <c r="I1180" s="36"/>
      <c r="J1180" s="36">
        <f>VLOOKUP(F1180,'数据-省本级决算数'!$A:$B,2,0)</f>
        <v>0</v>
      </c>
      <c r="K1180" s="175"/>
      <c r="L1180" s="175"/>
      <c r="M1180" s="175">
        <f t="shared" si="114"/>
        <v>0</v>
      </c>
      <c r="N1180" s="132" t="str">
        <f t="shared" si="110"/>
        <v/>
      </c>
      <c r="O1180" s="176" t="str">
        <f t="shared" si="111"/>
        <v>否</v>
      </c>
      <c r="P1180" s="176" t="str">
        <f t="shared" si="115"/>
        <v>否</v>
      </c>
    </row>
    <row r="1181" ht="18.95" customHeight="1" spans="1:16">
      <c r="A1181" s="171" t="s">
        <v>135</v>
      </c>
      <c r="B1181" s="465" t="s">
        <v>2134</v>
      </c>
      <c r="C1181" s="172"/>
      <c r="D1181" s="173" t="s">
        <v>2210</v>
      </c>
      <c r="E1181" s="172"/>
      <c r="F1181" s="49" t="s">
        <v>2211</v>
      </c>
      <c r="G1181" s="36">
        <f ca="1">SUMIF($C1180:$C2402,$D1181,$G1180:$G2401)</f>
        <v>19193</v>
      </c>
      <c r="H1181" s="36">
        <f ca="1">SUMIF($C1180:$C2401,$D1181,$H1180:$H2400)</f>
        <v>3075</v>
      </c>
      <c r="I1181" s="36">
        <f>IFERROR(VLOOKUP(F1181,'数据-省本级调整数'!$A:$B,2,0),0)</f>
        <v>16159</v>
      </c>
      <c r="J1181" s="36">
        <f>VLOOKUP(F1181,'数据-省本级决算数'!$A:$B,2,0)</f>
        <v>10501</v>
      </c>
      <c r="K1181" s="175">
        <f ca="1" t="shared" si="112"/>
        <v>0.55</v>
      </c>
      <c r="L1181" s="175">
        <f ca="1" t="shared" si="113"/>
        <v>3.41</v>
      </c>
      <c r="M1181" s="175">
        <f t="shared" si="114"/>
        <v>0.65</v>
      </c>
      <c r="N1181" s="132">
        <f ca="1" t="shared" si="110"/>
        <v>-0.453</v>
      </c>
      <c r="O1181" s="176" t="str">
        <f ca="1" t="shared" si="111"/>
        <v>是</v>
      </c>
      <c r="P1181" s="176" t="str">
        <f t="shared" si="115"/>
        <v>是</v>
      </c>
    </row>
    <row r="1182" ht="18.95" customHeight="1" spans="1:16">
      <c r="A1182" s="171" t="s">
        <v>135</v>
      </c>
      <c r="B1182" s="172" t="s">
        <v>135</v>
      </c>
      <c r="C1182" s="465" t="s">
        <v>2210</v>
      </c>
      <c r="D1182" s="173" t="s">
        <v>2212</v>
      </c>
      <c r="E1182" s="172" t="s">
        <v>147</v>
      </c>
      <c r="F1182" s="49" t="s">
        <v>141</v>
      </c>
      <c r="G1182" s="36">
        <v>352</v>
      </c>
      <c r="H1182" s="36">
        <f>IFERROR(VLOOKUP(D1182,'数据-省本级预算数'!D:H,4,0),"0")</f>
        <v>335</v>
      </c>
      <c r="I1182" s="36"/>
      <c r="J1182" s="36">
        <f>VLOOKUP(F1182,'数据-省本级决算数'!$A:$B,2,0)</f>
        <v>4776</v>
      </c>
      <c r="K1182" s="175">
        <f t="shared" si="112"/>
        <v>13.57</v>
      </c>
      <c r="L1182" s="175">
        <f t="shared" si="113"/>
        <v>14.26</v>
      </c>
      <c r="M1182" s="175">
        <f t="shared" si="114"/>
        <v>0</v>
      </c>
      <c r="N1182" s="132">
        <f t="shared" si="110"/>
        <v>12.568</v>
      </c>
      <c r="O1182" s="176" t="str">
        <f t="shared" si="111"/>
        <v>是</v>
      </c>
      <c r="P1182" s="176" t="str">
        <f t="shared" si="115"/>
        <v>否</v>
      </c>
    </row>
    <row r="1183" ht="18.95" customHeight="1" spans="1:16">
      <c r="A1183" s="171" t="s">
        <v>135</v>
      </c>
      <c r="B1183" s="172" t="s">
        <v>135</v>
      </c>
      <c r="C1183" s="465" t="s">
        <v>2210</v>
      </c>
      <c r="D1183" s="173" t="s">
        <v>2213</v>
      </c>
      <c r="E1183" s="172" t="s">
        <v>147</v>
      </c>
      <c r="F1183" s="49" t="s">
        <v>143</v>
      </c>
      <c r="G1183" s="36">
        <v>0</v>
      </c>
      <c r="H1183" s="36">
        <f>IFERROR(VLOOKUP(D1183,'数据-省本级预算数'!D:H,4,0),"0")</f>
        <v>0</v>
      </c>
      <c r="I1183" s="36"/>
      <c r="J1183" s="36">
        <f>VLOOKUP(F1183,'数据-省本级决算数'!$A:$B,2,0)</f>
        <v>590</v>
      </c>
      <c r="K1183" s="175"/>
      <c r="L1183" s="175"/>
      <c r="M1183" s="175">
        <f t="shared" si="114"/>
        <v>0</v>
      </c>
      <c r="N1183" s="132" t="str">
        <f t="shared" si="110"/>
        <v/>
      </c>
      <c r="O1183" s="176" t="str">
        <f t="shared" si="111"/>
        <v>是</v>
      </c>
      <c r="P1183" s="176" t="str">
        <f t="shared" si="115"/>
        <v>否</v>
      </c>
    </row>
    <row r="1184" ht="18.95" customHeight="1" spans="1:16">
      <c r="A1184" s="171" t="s">
        <v>135</v>
      </c>
      <c r="B1184" s="172" t="s">
        <v>135</v>
      </c>
      <c r="C1184" s="465" t="s">
        <v>2210</v>
      </c>
      <c r="D1184" s="173" t="s">
        <v>2214</v>
      </c>
      <c r="E1184" s="172" t="s">
        <v>147</v>
      </c>
      <c r="F1184" s="49" t="s">
        <v>145</v>
      </c>
      <c r="G1184" s="36">
        <v>37</v>
      </c>
      <c r="H1184" s="36">
        <f>IFERROR(VLOOKUP(D1184,'数据-省本级预算数'!D:H,4,0),"0")</f>
        <v>33</v>
      </c>
      <c r="I1184" s="36"/>
      <c r="J1184" s="36">
        <f>VLOOKUP(F1184,'数据-省本级决算数'!$A:$B,2,0)</f>
        <v>713</v>
      </c>
      <c r="K1184" s="175">
        <f t="shared" si="112"/>
        <v>19.27</v>
      </c>
      <c r="L1184" s="175">
        <f t="shared" si="113"/>
        <v>21.61</v>
      </c>
      <c r="M1184" s="175">
        <f t="shared" si="114"/>
        <v>0</v>
      </c>
      <c r="N1184" s="132">
        <f t="shared" si="110"/>
        <v>18.27</v>
      </c>
      <c r="O1184" s="176" t="str">
        <f t="shared" si="111"/>
        <v>是</v>
      </c>
      <c r="P1184" s="176" t="str">
        <f t="shared" si="115"/>
        <v>否</v>
      </c>
    </row>
    <row r="1185" ht="18.95" customHeight="1" spans="1:16">
      <c r="A1185" s="171" t="s">
        <v>135</v>
      </c>
      <c r="B1185" s="172"/>
      <c r="C1185" s="465" t="s">
        <v>2210</v>
      </c>
      <c r="D1185" s="173" t="s">
        <v>2215</v>
      </c>
      <c r="E1185" s="172" t="s">
        <v>147</v>
      </c>
      <c r="F1185" s="49" t="s">
        <v>2216</v>
      </c>
      <c r="G1185" s="36">
        <v>4417</v>
      </c>
      <c r="H1185" s="36">
        <f>IFERROR(VLOOKUP(D1185,'数据-省本级预算数'!D:H,4,0),"0")</f>
        <v>166</v>
      </c>
      <c r="I1185" s="36"/>
      <c r="J1185" s="36">
        <f>VLOOKUP(F1185,'数据-省本级决算数'!$A:$B,2,0)</f>
        <v>2128</v>
      </c>
      <c r="K1185" s="175">
        <f t="shared" si="112"/>
        <v>0.48</v>
      </c>
      <c r="L1185" s="175">
        <f t="shared" si="113"/>
        <v>12.82</v>
      </c>
      <c r="M1185" s="175">
        <f t="shared" si="114"/>
        <v>0</v>
      </c>
      <c r="N1185" s="132">
        <f t="shared" si="110"/>
        <v>-0.518</v>
      </c>
      <c r="O1185" s="176" t="str">
        <f t="shared" si="111"/>
        <v>是</v>
      </c>
      <c r="P1185" s="176" t="str">
        <f t="shared" si="115"/>
        <v>否</v>
      </c>
    </row>
    <row r="1186" ht="18.95" customHeight="1" spans="1:16">
      <c r="A1186" s="171" t="s">
        <v>135</v>
      </c>
      <c r="B1186" s="172" t="s">
        <v>135</v>
      </c>
      <c r="C1186" s="465" t="s">
        <v>2210</v>
      </c>
      <c r="D1186" s="173" t="s">
        <v>2217</v>
      </c>
      <c r="E1186" s="172" t="s">
        <v>147</v>
      </c>
      <c r="F1186" s="49" t="s">
        <v>2218</v>
      </c>
      <c r="G1186" s="36">
        <v>0</v>
      </c>
      <c r="H1186" s="36">
        <f>IFERROR(VLOOKUP(D1186,'数据-省本级预算数'!D:H,4,0),"0")</f>
        <v>0</v>
      </c>
      <c r="I1186" s="36"/>
      <c r="J1186" s="36">
        <f>VLOOKUP(F1186,'数据-省本级决算数'!$A:$B,2,0)</f>
        <v>0</v>
      </c>
      <c r="K1186" s="175"/>
      <c r="L1186" s="175"/>
      <c r="M1186" s="175">
        <f t="shared" si="114"/>
        <v>0</v>
      </c>
      <c r="N1186" s="132" t="str">
        <f t="shared" si="110"/>
        <v/>
      </c>
      <c r="O1186" s="176" t="str">
        <f t="shared" si="111"/>
        <v>否</v>
      </c>
      <c r="P1186" s="176" t="str">
        <f t="shared" si="115"/>
        <v>否</v>
      </c>
    </row>
    <row r="1187" ht="18.95" customHeight="1" spans="1:16">
      <c r="A1187" s="171" t="s">
        <v>135</v>
      </c>
      <c r="B1187" s="172" t="s">
        <v>135</v>
      </c>
      <c r="C1187" s="465" t="s">
        <v>2210</v>
      </c>
      <c r="D1187" s="173" t="s">
        <v>2219</v>
      </c>
      <c r="E1187" s="172" t="s">
        <v>147</v>
      </c>
      <c r="F1187" s="49" t="s">
        <v>2220</v>
      </c>
      <c r="G1187" s="36">
        <v>0</v>
      </c>
      <c r="H1187" s="36">
        <f>IFERROR(VLOOKUP(D1187,'数据-省本级预算数'!D:H,4,0),"0")</f>
        <v>0</v>
      </c>
      <c r="I1187" s="36"/>
      <c r="J1187" s="36">
        <f>VLOOKUP(F1187,'数据-省本级决算数'!$A:$B,2,0)</f>
        <v>-50</v>
      </c>
      <c r="K1187" s="175"/>
      <c r="L1187" s="175"/>
      <c r="M1187" s="175">
        <f t="shared" si="114"/>
        <v>0</v>
      </c>
      <c r="N1187" s="132" t="str">
        <f t="shared" si="110"/>
        <v/>
      </c>
      <c r="O1187" s="176" t="str">
        <f t="shared" si="111"/>
        <v>是</v>
      </c>
      <c r="P1187" s="176" t="str">
        <f t="shared" si="115"/>
        <v>否</v>
      </c>
    </row>
    <row r="1188" ht="18.95" customHeight="1" spans="1:16">
      <c r="A1188" s="171" t="s">
        <v>135</v>
      </c>
      <c r="B1188" s="172" t="s">
        <v>135</v>
      </c>
      <c r="C1188" s="465" t="s">
        <v>2210</v>
      </c>
      <c r="D1188" s="173" t="s">
        <v>2221</v>
      </c>
      <c r="E1188" s="172" t="s">
        <v>147</v>
      </c>
      <c r="F1188" s="49" t="s">
        <v>160</v>
      </c>
      <c r="G1188" s="36">
        <v>1960</v>
      </c>
      <c r="H1188" s="36">
        <f>IFERROR(VLOOKUP(D1188,'数据-省本级预算数'!D:H,4,0),"0")</f>
        <v>2059</v>
      </c>
      <c r="I1188" s="36"/>
      <c r="J1188" s="36">
        <f>VLOOKUP(F1188,'数据-省本级决算数'!$A:$B,2,0)</f>
        <v>103</v>
      </c>
      <c r="K1188" s="175">
        <f t="shared" si="112"/>
        <v>0.05</v>
      </c>
      <c r="L1188" s="175">
        <f t="shared" si="113"/>
        <v>0.05</v>
      </c>
      <c r="M1188" s="175">
        <f t="shared" si="114"/>
        <v>0</v>
      </c>
      <c r="N1188" s="132">
        <f t="shared" si="110"/>
        <v>-0.947</v>
      </c>
      <c r="O1188" s="176" t="str">
        <f t="shared" si="111"/>
        <v>是</v>
      </c>
      <c r="P1188" s="176" t="str">
        <f t="shared" si="115"/>
        <v>否</v>
      </c>
    </row>
    <row r="1189" ht="18.95" customHeight="1" spans="1:16">
      <c r="A1189" s="171" t="s">
        <v>135</v>
      </c>
      <c r="B1189" s="172" t="s">
        <v>135</v>
      </c>
      <c r="C1189" s="465" t="s">
        <v>2210</v>
      </c>
      <c r="D1189" s="173" t="s">
        <v>2222</v>
      </c>
      <c r="E1189" s="172" t="s">
        <v>147</v>
      </c>
      <c r="F1189" s="49" t="s">
        <v>2223</v>
      </c>
      <c r="G1189" s="36">
        <v>12427</v>
      </c>
      <c r="H1189" s="36">
        <f>IFERROR(VLOOKUP(D1189,'数据-省本级预算数'!D:H,4,0),"0")</f>
        <v>482</v>
      </c>
      <c r="I1189" s="36"/>
      <c r="J1189" s="36">
        <f>VLOOKUP(F1189,'数据-省本级决算数'!$A:$B,2,0)</f>
        <v>5533</v>
      </c>
      <c r="K1189" s="175">
        <f t="shared" si="112"/>
        <v>0.45</v>
      </c>
      <c r="L1189" s="175">
        <f t="shared" si="113"/>
        <v>11.48</v>
      </c>
      <c r="M1189" s="175">
        <f t="shared" si="114"/>
        <v>0</v>
      </c>
      <c r="N1189" s="132">
        <f t="shared" si="110"/>
        <v>-0.555</v>
      </c>
      <c r="O1189" s="176" t="str">
        <f t="shared" si="111"/>
        <v>是</v>
      </c>
      <c r="P1189" s="176" t="str">
        <f t="shared" si="115"/>
        <v>否</v>
      </c>
    </row>
    <row r="1190" ht="18.95" customHeight="1" spans="1:16">
      <c r="A1190" s="171" t="s">
        <v>135</v>
      </c>
      <c r="B1190" s="465" t="s">
        <v>2134</v>
      </c>
      <c r="C1190" s="172"/>
      <c r="D1190" s="173" t="s">
        <v>2224</v>
      </c>
      <c r="E1190" s="172"/>
      <c r="F1190" s="49" t="s">
        <v>2225</v>
      </c>
      <c r="G1190" s="36">
        <f ca="1">SUMIF($C1189:$C2411,$D1190,$G1189:$G2410)</f>
        <v>21546</v>
      </c>
      <c r="H1190" s="36">
        <f ca="1">SUMIF($C1189:$C2410,$D1190,$H1189:$H2409)</f>
        <v>1318</v>
      </c>
      <c r="I1190" s="36">
        <f>IFERROR(VLOOKUP(F1190,'数据-省本级调整数'!$A:$B,2,0),0)</f>
        <v>14902</v>
      </c>
      <c r="J1190" s="36">
        <f>VLOOKUP(F1190,'数据-省本级决算数'!$A:$B,2,0)</f>
        <v>14875</v>
      </c>
      <c r="K1190" s="175">
        <f ca="1" t="shared" si="112"/>
        <v>0.69</v>
      </c>
      <c r="L1190" s="175">
        <f ca="1" t="shared" si="113"/>
        <v>11.29</v>
      </c>
      <c r="M1190" s="175">
        <f t="shared" si="114"/>
        <v>1</v>
      </c>
      <c r="N1190" s="132">
        <f ca="1" t="shared" si="110"/>
        <v>-0.31</v>
      </c>
      <c r="O1190" s="176" t="str">
        <f ca="1" t="shared" si="111"/>
        <v>是</v>
      </c>
      <c r="P1190" s="176" t="str">
        <f t="shared" si="115"/>
        <v>是</v>
      </c>
    </row>
    <row r="1191" ht="18.95" customHeight="1" spans="1:16">
      <c r="A1191" s="171" t="s">
        <v>135</v>
      </c>
      <c r="B1191" s="172" t="s">
        <v>135</v>
      </c>
      <c r="C1191" s="465" t="s">
        <v>2224</v>
      </c>
      <c r="D1191" s="173" t="s">
        <v>2226</v>
      </c>
      <c r="E1191" s="172" t="s">
        <v>147</v>
      </c>
      <c r="F1191" s="49" t="s">
        <v>141</v>
      </c>
      <c r="G1191" s="36">
        <v>0</v>
      </c>
      <c r="H1191" s="36">
        <f>IFERROR(VLOOKUP(D1191,'数据-省本级预算数'!D:H,4,0),"0")</f>
        <v>0</v>
      </c>
      <c r="I1191" s="36"/>
      <c r="J1191" s="36">
        <f>VLOOKUP(F1191,'数据-省本级决算数'!$A:$B,2,0)</f>
        <v>4776</v>
      </c>
      <c r="K1191" s="175"/>
      <c r="L1191" s="175"/>
      <c r="M1191" s="175">
        <f t="shared" si="114"/>
        <v>0</v>
      </c>
      <c r="N1191" s="132" t="str">
        <f t="shared" si="110"/>
        <v/>
      </c>
      <c r="O1191" s="176" t="str">
        <f t="shared" si="111"/>
        <v>是</v>
      </c>
      <c r="P1191" s="176" t="str">
        <f t="shared" si="115"/>
        <v>否</v>
      </c>
    </row>
    <row r="1192" ht="18.95" customHeight="1" spans="1:16">
      <c r="A1192" s="171" t="s">
        <v>135</v>
      </c>
      <c r="B1192" s="172" t="s">
        <v>135</v>
      </c>
      <c r="C1192" s="465" t="s">
        <v>2224</v>
      </c>
      <c r="D1192" s="173" t="s">
        <v>2227</v>
      </c>
      <c r="E1192" s="172" t="s">
        <v>147</v>
      </c>
      <c r="F1192" s="49" t="s">
        <v>143</v>
      </c>
      <c r="G1192" s="36">
        <v>0</v>
      </c>
      <c r="H1192" s="36">
        <f>IFERROR(VLOOKUP(D1192,'数据-省本级预算数'!D:H,4,0),"0")</f>
        <v>0</v>
      </c>
      <c r="I1192" s="36"/>
      <c r="J1192" s="36">
        <f>VLOOKUP(F1192,'数据-省本级决算数'!$A:$B,2,0)</f>
        <v>590</v>
      </c>
      <c r="K1192" s="175"/>
      <c r="L1192" s="175"/>
      <c r="M1192" s="175">
        <f t="shared" si="114"/>
        <v>0</v>
      </c>
      <c r="N1192" s="132" t="str">
        <f t="shared" si="110"/>
        <v/>
      </c>
      <c r="O1192" s="176" t="str">
        <f t="shared" si="111"/>
        <v>是</v>
      </c>
      <c r="P1192" s="176" t="str">
        <f t="shared" si="115"/>
        <v>否</v>
      </c>
    </row>
    <row r="1193" ht="18.95" customHeight="1" spans="1:16">
      <c r="A1193" s="171" t="s">
        <v>135</v>
      </c>
      <c r="B1193" s="172" t="s">
        <v>135</v>
      </c>
      <c r="C1193" s="465" t="s">
        <v>2224</v>
      </c>
      <c r="D1193" s="173" t="s">
        <v>2228</v>
      </c>
      <c r="E1193" s="172" t="s">
        <v>147</v>
      </c>
      <c r="F1193" s="49" t="s">
        <v>145</v>
      </c>
      <c r="G1193" s="36">
        <v>0</v>
      </c>
      <c r="H1193" s="36">
        <f>IFERROR(VLOOKUP(D1193,'数据-省本级预算数'!D:H,4,0),"0")</f>
        <v>0</v>
      </c>
      <c r="I1193" s="36"/>
      <c r="J1193" s="36">
        <f>VLOOKUP(F1193,'数据-省本级决算数'!$A:$B,2,0)</f>
        <v>713</v>
      </c>
      <c r="K1193" s="175"/>
      <c r="L1193" s="175"/>
      <c r="M1193" s="175">
        <f t="shared" si="114"/>
        <v>0</v>
      </c>
      <c r="N1193" s="132" t="str">
        <f t="shared" si="110"/>
        <v/>
      </c>
      <c r="O1193" s="176" t="str">
        <f t="shared" si="111"/>
        <v>是</v>
      </c>
      <c r="P1193" s="176" t="str">
        <f t="shared" si="115"/>
        <v>否</v>
      </c>
    </row>
    <row r="1194" ht="18.95" customHeight="1" spans="1:16">
      <c r="A1194" s="171" t="s">
        <v>135</v>
      </c>
      <c r="B1194" s="172"/>
      <c r="C1194" s="465" t="s">
        <v>2224</v>
      </c>
      <c r="D1194" s="173" t="s">
        <v>2229</v>
      </c>
      <c r="E1194" s="172" t="s">
        <v>147</v>
      </c>
      <c r="F1194" s="49" t="s">
        <v>2230</v>
      </c>
      <c r="G1194" s="36">
        <v>348</v>
      </c>
      <c r="H1194" s="36">
        <f>IFERROR(VLOOKUP(D1194,'数据-省本级预算数'!D:H,4,0),"0")</f>
        <v>856</v>
      </c>
      <c r="I1194" s="36"/>
      <c r="J1194" s="36">
        <f>VLOOKUP(F1194,'数据-省本级决算数'!$A:$B,2,0)</f>
        <v>555</v>
      </c>
      <c r="K1194" s="175">
        <f t="shared" si="112"/>
        <v>1.59</v>
      </c>
      <c r="L1194" s="175">
        <f t="shared" si="113"/>
        <v>0.65</v>
      </c>
      <c r="M1194" s="175">
        <f t="shared" si="114"/>
        <v>0</v>
      </c>
      <c r="N1194" s="132">
        <f t="shared" si="110"/>
        <v>0.595</v>
      </c>
      <c r="O1194" s="176" t="str">
        <f t="shared" si="111"/>
        <v>是</v>
      </c>
      <c r="P1194" s="176" t="str">
        <f t="shared" si="115"/>
        <v>否</v>
      </c>
    </row>
    <row r="1195" ht="18.95" customHeight="1" spans="1:16">
      <c r="A1195" s="171" t="s">
        <v>135</v>
      </c>
      <c r="B1195" s="172"/>
      <c r="C1195" s="465" t="s">
        <v>2224</v>
      </c>
      <c r="D1195" s="173" t="s">
        <v>2231</v>
      </c>
      <c r="E1195" s="172" t="s">
        <v>147</v>
      </c>
      <c r="F1195" s="49" t="s">
        <v>2232</v>
      </c>
      <c r="G1195" s="36">
        <v>177</v>
      </c>
      <c r="H1195" s="36" t="str">
        <f>IFERROR(VLOOKUP(D1195,'数据-省本级预算数'!D:H,4,0),"0")</f>
        <v>0</v>
      </c>
      <c r="I1195" s="36"/>
      <c r="J1195" s="36">
        <f>VLOOKUP(F1195,'数据-省本级决算数'!$A:$B,2,0)</f>
        <v>98</v>
      </c>
      <c r="K1195" s="175">
        <f t="shared" si="112"/>
        <v>0.55</v>
      </c>
      <c r="L1195" s="175"/>
      <c r="M1195" s="175">
        <f t="shared" si="114"/>
        <v>0</v>
      </c>
      <c r="N1195" s="132">
        <f t="shared" si="110"/>
        <v>-0.446</v>
      </c>
      <c r="O1195" s="176" t="str">
        <f t="shared" si="111"/>
        <v>是</v>
      </c>
      <c r="P1195" s="176" t="str">
        <f t="shared" si="115"/>
        <v>否</v>
      </c>
    </row>
    <row r="1196" ht="18.95" customHeight="1" spans="1:16">
      <c r="A1196" s="171" t="s">
        <v>135</v>
      </c>
      <c r="B1196" s="172"/>
      <c r="C1196" s="465" t="s">
        <v>2224</v>
      </c>
      <c r="D1196" s="173" t="s">
        <v>2233</v>
      </c>
      <c r="E1196" s="172" t="s">
        <v>147</v>
      </c>
      <c r="F1196" s="49" t="s">
        <v>2234</v>
      </c>
      <c r="G1196" s="36">
        <v>0</v>
      </c>
      <c r="H1196" s="36" t="str">
        <f>IFERROR(VLOOKUP(D1196,'数据-省本级预算数'!D:H,4,0),"0")</f>
        <v>0</v>
      </c>
      <c r="I1196" s="36"/>
      <c r="J1196" s="36">
        <f>VLOOKUP(F1196,'数据-省本级决算数'!$A:$B,2,0)</f>
        <v>0</v>
      </c>
      <c r="K1196" s="175"/>
      <c r="L1196" s="175"/>
      <c r="M1196" s="175">
        <f t="shared" si="114"/>
        <v>0</v>
      </c>
      <c r="N1196" s="132" t="str">
        <f t="shared" si="110"/>
        <v/>
      </c>
      <c r="O1196" s="176" t="str">
        <f t="shared" si="111"/>
        <v>否</v>
      </c>
      <c r="P1196" s="176" t="str">
        <f t="shared" si="115"/>
        <v>否</v>
      </c>
    </row>
    <row r="1197" ht="18.95" customHeight="1" spans="1:16">
      <c r="A1197" s="171" t="s">
        <v>135</v>
      </c>
      <c r="B1197" s="172"/>
      <c r="C1197" s="465" t="s">
        <v>2224</v>
      </c>
      <c r="D1197" s="173" t="s">
        <v>2235</v>
      </c>
      <c r="E1197" s="172" t="s">
        <v>147</v>
      </c>
      <c r="F1197" s="49" t="s">
        <v>2236</v>
      </c>
      <c r="G1197" s="36">
        <v>20619</v>
      </c>
      <c r="H1197" s="36" t="str">
        <f>IFERROR(VLOOKUP(D1197,'数据-省本级预算数'!D:H,4,0),"0")</f>
        <v>0</v>
      </c>
      <c r="I1197" s="36"/>
      <c r="J1197" s="36">
        <f>VLOOKUP(F1197,'数据-省本级决算数'!$A:$B,2,0)</f>
        <v>14292</v>
      </c>
      <c r="K1197" s="175">
        <f t="shared" si="112"/>
        <v>0.69</v>
      </c>
      <c r="L1197" s="175"/>
      <c r="M1197" s="175">
        <f t="shared" si="114"/>
        <v>0</v>
      </c>
      <c r="N1197" s="132">
        <f t="shared" si="110"/>
        <v>-0.307</v>
      </c>
      <c r="O1197" s="176" t="str">
        <f t="shared" si="111"/>
        <v>是</v>
      </c>
      <c r="P1197" s="176" t="str">
        <f t="shared" si="115"/>
        <v>否</v>
      </c>
    </row>
    <row r="1198" ht="18.95" customHeight="1" spans="1:16">
      <c r="A1198" s="171" t="s">
        <v>135</v>
      </c>
      <c r="B1198" s="172"/>
      <c r="C1198" s="465" t="s">
        <v>2224</v>
      </c>
      <c r="D1198" s="173" t="s">
        <v>2237</v>
      </c>
      <c r="E1198" s="172" t="s">
        <v>147</v>
      </c>
      <c r="F1198" s="49" t="s">
        <v>2238</v>
      </c>
      <c r="G1198" s="36">
        <v>0</v>
      </c>
      <c r="H1198" s="36">
        <f>IFERROR(VLOOKUP(D1198,'数据-省本级预算数'!D:H,4,0),"0")</f>
        <v>43</v>
      </c>
      <c r="I1198" s="36"/>
      <c r="J1198" s="36">
        <f>VLOOKUP(F1198,'数据-省本级决算数'!$A:$B,2,0)</f>
        <v>-178</v>
      </c>
      <c r="K1198" s="175"/>
      <c r="L1198" s="175">
        <f t="shared" si="113"/>
        <v>-4.14</v>
      </c>
      <c r="M1198" s="175">
        <f t="shared" si="114"/>
        <v>0</v>
      </c>
      <c r="N1198" s="132" t="str">
        <f t="shared" si="110"/>
        <v/>
      </c>
      <c r="O1198" s="176" t="str">
        <f t="shared" si="111"/>
        <v>是</v>
      </c>
      <c r="P1198" s="176" t="str">
        <f t="shared" si="115"/>
        <v>否</v>
      </c>
    </row>
    <row r="1199" ht="18.95" customHeight="1" spans="1:16">
      <c r="A1199" s="171" t="s">
        <v>135</v>
      </c>
      <c r="B1199" s="172"/>
      <c r="C1199" s="465" t="s">
        <v>2224</v>
      </c>
      <c r="D1199" s="464" t="s">
        <v>2239</v>
      </c>
      <c r="E1199" s="172" t="s">
        <v>147</v>
      </c>
      <c r="F1199" s="49" t="s">
        <v>2240</v>
      </c>
      <c r="G1199" s="36">
        <v>240</v>
      </c>
      <c r="H1199" s="36">
        <f>IFERROR(VLOOKUP(D1199,'数据-省本级预算数'!D:H,4,0),"0")</f>
        <v>31</v>
      </c>
      <c r="I1199" s="36"/>
      <c r="J1199" s="36">
        <f>VLOOKUP(F1199,'数据-省本级决算数'!$A:$B,2,0)</f>
        <v>24</v>
      </c>
      <c r="K1199" s="175">
        <f t="shared" si="112"/>
        <v>0.1</v>
      </c>
      <c r="L1199" s="175">
        <f t="shared" si="113"/>
        <v>0.77</v>
      </c>
      <c r="M1199" s="175">
        <f t="shared" si="114"/>
        <v>0</v>
      </c>
      <c r="N1199" s="132">
        <f t="shared" si="110"/>
        <v>-0.9</v>
      </c>
      <c r="O1199" s="176" t="str">
        <f t="shared" si="111"/>
        <v>是</v>
      </c>
      <c r="P1199" s="176" t="str">
        <f t="shared" si="115"/>
        <v>否</v>
      </c>
    </row>
    <row r="1200" ht="18.95" customHeight="1" spans="1:16">
      <c r="A1200" s="171" t="s">
        <v>135</v>
      </c>
      <c r="B1200" s="172" t="s">
        <v>135</v>
      </c>
      <c r="C1200" s="465" t="s">
        <v>2224</v>
      </c>
      <c r="D1200" s="173" t="s">
        <v>2241</v>
      </c>
      <c r="E1200" s="172" t="s">
        <v>147</v>
      </c>
      <c r="F1200" s="49" t="s">
        <v>2242</v>
      </c>
      <c r="G1200" s="36">
        <v>0</v>
      </c>
      <c r="H1200" s="36">
        <f>IFERROR(VLOOKUP(D1200,'数据-省本级预算数'!D:H,4,0),"0")</f>
        <v>258</v>
      </c>
      <c r="I1200" s="36"/>
      <c r="J1200" s="36">
        <f>VLOOKUP(F1200,'数据-省本级决算数'!$A:$B,2,0)</f>
        <v>-54</v>
      </c>
      <c r="K1200" s="175"/>
      <c r="L1200" s="175">
        <f t="shared" si="113"/>
        <v>-0.21</v>
      </c>
      <c r="M1200" s="175">
        <f t="shared" si="114"/>
        <v>0</v>
      </c>
      <c r="N1200" s="132" t="str">
        <f t="shared" si="110"/>
        <v/>
      </c>
      <c r="O1200" s="176" t="str">
        <f t="shared" si="111"/>
        <v>是</v>
      </c>
      <c r="P1200" s="176" t="str">
        <f t="shared" si="115"/>
        <v>否</v>
      </c>
    </row>
    <row r="1201" ht="18.95" customHeight="1" spans="1:16">
      <c r="A1201" s="171"/>
      <c r="B1201" s="172"/>
      <c r="C1201" s="465" t="s">
        <v>2224</v>
      </c>
      <c r="D1201" s="464" t="s">
        <v>2243</v>
      </c>
      <c r="E1201" s="172" t="s">
        <v>147</v>
      </c>
      <c r="F1201" s="49" t="s">
        <v>2244</v>
      </c>
      <c r="G1201" s="36">
        <v>137</v>
      </c>
      <c r="H1201" s="36">
        <f>IFERROR(VLOOKUP(D1201,'数据-省本级预算数'!D:H,4,0),"0")</f>
        <v>105</v>
      </c>
      <c r="I1201" s="36"/>
      <c r="J1201" s="36">
        <f>VLOOKUP(F1201,'数据-省本级决算数'!$A:$B,2,0)</f>
        <v>168</v>
      </c>
      <c r="K1201" s="175">
        <f t="shared" si="112"/>
        <v>1.23</v>
      </c>
      <c r="L1201" s="175">
        <f t="shared" si="113"/>
        <v>1.6</v>
      </c>
      <c r="M1201" s="175">
        <f t="shared" si="114"/>
        <v>0</v>
      </c>
      <c r="N1201" s="132">
        <f t="shared" si="110"/>
        <v>0.226</v>
      </c>
      <c r="O1201" s="176" t="str">
        <f t="shared" si="111"/>
        <v>是</v>
      </c>
      <c r="P1201" s="176" t="str">
        <f t="shared" si="115"/>
        <v>否</v>
      </c>
    </row>
    <row r="1202" ht="18.95" customHeight="1" spans="1:16">
      <c r="A1202" s="171" t="s">
        <v>135</v>
      </c>
      <c r="B1202" s="172"/>
      <c r="C1202" s="465" t="s">
        <v>2224</v>
      </c>
      <c r="D1202" s="464" t="s">
        <v>2245</v>
      </c>
      <c r="E1202" s="172" t="s">
        <v>147</v>
      </c>
      <c r="F1202" s="49" t="s">
        <v>2246</v>
      </c>
      <c r="G1202" s="36">
        <v>25</v>
      </c>
      <c r="H1202" s="36">
        <f>IFERROR(VLOOKUP(D1202,'数据-省本级预算数'!D:H,4,0),"0")</f>
        <v>25</v>
      </c>
      <c r="I1202" s="36"/>
      <c r="J1202" s="36">
        <f>VLOOKUP(F1202,'数据-省本级决算数'!$A:$B,2,0)</f>
        <v>-30</v>
      </c>
      <c r="K1202" s="175">
        <f t="shared" si="112"/>
        <v>-1.2</v>
      </c>
      <c r="L1202" s="175">
        <f t="shared" si="113"/>
        <v>-1.2</v>
      </c>
      <c r="M1202" s="175">
        <f t="shared" si="114"/>
        <v>0</v>
      </c>
      <c r="N1202" s="132">
        <f t="shared" si="110"/>
        <v>-2.2</v>
      </c>
      <c r="O1202" s="176" t="str">
        <f t="shared" si="111"/>
        <v>是</v>
      </c>
      <c r="P1202" s="176" t="str">
        <f t="shared" si="115"/>
        <v>否</v>
      </c>
    </row>
    <row r="1203" ht="18.95" customHeight="1" spans="1:16">
      <c r="A1203" s="171" t="s">
        <v>135</v>
      </c>
      <c r="B1203" s="465" t="s">
        <v>2134</v>
      </c>
      <c r="C1203" s="172" t="s">
        <v>135</v>
      </c>
      <c r="D1203" s="464" t="s">
        <v>2247</v>
      </c>
      <c r="E1203" s="172"/>
      <c r="F1203" s="49" t="s">
        <v>2248</v>
      </c>
      <c r="G1203" s="36">
        <f ca="1">SUMIF($C1202:$C2424,$D1203,$G1202:$G2423)</f>
        <v>2871</v>
      </c>
      <c r="H1203" s="36">
        <f ca="1">SUMIF($C1202:$C2423,$D1203,$H1202:$H2422)</f>
        <v>3650</v>
      </c>
      <c r="I1203" s="36">
        <f>IFERROR(VLOOKUP(F1203,'数据-省本级调整数'!$A:$B,2,0),0)</f>
        <v>3893</v>
      </c>
      <c r="J1203" s="36">
        <f>VLOOKUP(F1203,'数据-省本级决算数'!$A:$B,2,0)</f>
        <v>3893</v>
      </c>
      <c r="K1203" s="175">
        <f ca="1" t="shared" si="112"/>
        <v>1.36</v>
      </c>
      <c r="L1203" s="175">
        <f ca="1" t="shared" si="113"/>
        <v>1.07</v>
      </c>
      <c r="M1203" s="175">
        <f t="shared" si="114"/>
        <v>1</v>
      </c>
      <c r="N1203" s="132">
        <f ca="1" t="shared" si="110"/>
        <v>0.356</v>
      </c>
      <c r="O1203" s="176" t="str">
        <f ca="1" t="shared" si="111"/>
        <v>是</v>
      </c>
      <c r="P1203" s="176" t="str">
        <f t="shared" si="115"/>
        <v>是</v>
      </c>
    </row>
    <row r="1204" ht="18.95" customHeight="1" spans="1:16">
      <c r="A1204" s="171" t="s">
        <v>135</v>
      </c>
      <c r="B1204" s="172"/>
      <c r="C1204" s="465" t="s">
        <v>2247</v>
      </c>
      <c r="D1204" s="464" t="s">
        <v>2249</v>
      </c>
      <c r="E1204" s="172" t="s">
        <v>147</v>
      </c>
      <c r="F1204" s="49" t="s">
        <v>141</v>
      </c>
      <c r="G1204" s="36">
        <v>0</v>
      </c>
      <c r="H1204" s="36">
        <f>IFERROR(VLOOKUP(D1204,'数据-省本级预算数'!D:H,4,0),"0")</f>
        <v>0</v>
      </c>
      <c r="I1204" s="36"/>
      <c r="J1204" s="36">
        <f>VLOOKUP(F1204,'数据-省本级决算数'!$A:$B,2,0)</f>
        <v>4776</v>
      </c>
      <c r="K1204" s="175"/>
      <c r="L1204" s="175"/>
      <c r="M1204" s="175">
        <f t="shared" si="114"/>
        <v>0</v>
      </c>
      <c r="N1204" s="132" t="str">
        <f t="shared" si="110"/>
        <v/>
      </c>
      <c r="O1204" s="176" t="str">
        <f t="shared" si="111"/>
        <v>是</v>
      </c>
      <c r="P1204" s="176" t="str">
        <f t="shared" si="115"/>
        <v>否</v>
      </c>
    </row>
    <row r="1205" ht="18.95" customHeight="1" spans="1:16">
      <c r="A1205" s="171" t="s">
        <v>135</v>
      </c>
      <c r="B1205" s="172"/>
      <c r="C1205" s="465" t="s">
        <v>2247</v>
      </c>
      <c r="D1205" s="464" t="s">
        <v>2250</v>
      </c>
      <c r="E1205" s="172" t="s">
        <v>147</v>
      </c>
      <c r="F1205" s="49" t="s">
        <v>143</v>
      </c>
      <c r="G1205" s="36">
        <v>0</v>
      </c>
      <c r="H1205" s="36">
        <f>IFERROR(VLOOKUP(D1205,'数据-省本级预算数'!D:H,4,0),"0")</f>
        <v>0</v>
      </c>
      <c r="I1205" s="36"/>
      <c r="J1205" s="36">
        <f>VLOOKUP(F1205,'数据-省本级决算数'!$A:$B,2,0)</f>
        <v>590</v>
      </c>
      <c r="K1205" s="175"/>
      <c r="L1205" s="175"/>
      <c r="M1205" s="175">
        <f t="shared" si="114"/>
        <v>0</v>
      </c>
      <c r="N1205" s="132" t="str">
        <f t="shared" si="110"/>
        <v/>
      </c>
      <c r="O1205" s="176" t="str">
        <f t="shared" si="111"/>
        <v>是</v>
      </c>
      <c r="P1205" s="176" t="str">
        <f t="shared" si="115"/>
        <v>否</v>
      </c>
    </row>
    <row r="1206" ht="18.95" customHeight="1" spans="1:16">
      <c r="A1206" s="171" t="s">
        <v>135</v>
      </c>
      <c r="B1206" s="172"/>
      <c r="C1206" s="465" t="s">
        <v>2247</v>
      </c>
      <c r="D1206" s="464" t="s">
        <v>2251</v>
      </c>
      <c r="E1206" s="172" t="s">
        <v>147</v>
      </c>
      <c r="F1206" s="49" t="s">
        <v>145</v>
      </c>
      <c r="G1206" s="36">
        <v>0</v>
      </c>
      <c r="H1206" s="36">
        <f>IFERROR(VLOOKUP(D1206,'数据-省本级预算数'!D:H,4,0),"0")</f>
        <v>0</v>
      </c>
      <c r="I1206" s="36"/>
      <c r="J1206" s="36">
        <f>VLOOKUP(F1206,'数据-省本级决算数'!$A:$B,2,0)</f>
        <v>713</v>
      </c>
      <c r="K1206" s="175"/>
      <c r="L1206" s="175"/>
      <c r="M1206" s="175">
        <f t="shared" si="114"/>
        <v>0</v>
      </c>
      <c r="N1206" s="132" t="str">
        <f t="shared" si="110"/>
        <v/>
      </c>
      <c r="O1206" s="176" t="str">
        <f t="shared" si="111"/>
        <v>是</v>
      </c>
      <c r="P1206" s="176" t="str">
        <f t="shared" si="115"/>
        <v>否</v>
      </c>
    </row>
    <row r="1207" ht="18.95" customHeight="1" spans="1:16">
      <c r="A1207" s="171" t="s">
        <v>135</v>
      </c>
      <c r="B1207" s="172"/>
      <c r="C1207" s="465" t="s">
        <v>2247</v>
      </c>
      <c r="D1207" s="464" t="s">
        <v>2252</v>
      </c>
      <c r="E1207" s="172" t="s">
        <v>147</v>
      </c>
      <c r="F1207" s="49" t="s">
        <v>2253</v>
      </c>
      <c r="G1207" s="36">
        <v>0</v>
      </c>
      <c r="H1207" s="36">
        <f>IFERROR(VLOOKUP(D1207,'数据-省本级预算数'!D:H,4,0),"0")</f>
        <v>0</v>
      </c>
      <c r="I1207" s="36"/>
      <c r="J1207" s="36">
        <f>VLOOKUP(F1207,'数据-省本级决算数'!$A:$B,2,0)</f>
        <v>0</v>
      </c>
      <c r="K1207" s="175"/>
      <c r="L1207" s="175"/>
      <c r="M1207" s="175">
        <f t="shared" si="114"/>
        <v>0</v>
      </c>
      <c r="N1207" s="132" t="str">
        <f t="shared" si="110"/>
        <v/>
      </c>
      <c r="O1207" s="176" t="str">
        <f t="shared" si="111"/>
        <v>否</v>
      </c>
      <c r="P1207" s="176" t="str">
        <f t="shared" si="115"/>
        <v>否</v>
      </c>
    </row>
    <row r="1208" ht="18.95" customHeight="1" spans="1:16">
      <c r="A1208" s="171" t="s">
        <v>135</v>
      </c>
      <c r="B1208" s="172"/>
      <c r="C1208" s="465" t="s">
        <v>2247</v>
      </c>
      <c r="D1208" s="464" t="s">
        <v>2254</v>
      </c>
      <c r="E1208" s="172" t="s">
        <v>147</v>
      </c>
      <c r="F1208" s="49" t="s">
        <v>2255</v>
      </c>
      <c r="G1208" s="36">
        <v>0</v>
      </c>
      <c r="H1208" s="36">
        <f>IFERROR(VLOOKUP(D1208,'数据-省本级预算数'!D:H,4,0),"0")</f>
        <v>0</v>
      </c>
      <c r="I1208" s="36"/>
      <c r="J1208" s="36">
        <f>VLOOKUP(F1208,'数据-省本级决算数'!$A:$B,2,0)</f>
        <v>0</v>
      </c>
      <c r="K1208" s="175"/>
      <c r="L1208" s="175"/>
      <c r="M1208" s="175">
        <f t="shared" si="114"/>
        <v>0</v>
      </c>
      <c r="N1208" s="132" t="str">
        <f t="shared" si="110"/>
        <v/>
      </c>
      <c r="O1208" s="176" t="str">
        <f t="shared" si="111"/>
        <v>否</v>
      </c>
      <c r="P1208" s="176" t="str">
        <f t="shared" si="115"/>
        <v>否</v>
      </c>
    </row>
    <row r="1209" ht="18.95" customHeight="1" spans="1:16">
      <c r="A1209" s="171"/>
      <c r="B1209" s="172"/>
      <c r="C1209" s="465" t="s">
        <v>2247</v>
      </c>
      <c r="D1209" s="464" t="s">
        <v>2256</v>
      </c>
      <c r="E1209" s="172" t="s">
        <v>147</v>
      </c>
      <c r="F1209" s="37" t="s">
        <v>2257</v>
      </c>
      <c r="G1209" s="36">
        <v>0</v>
      </c>
      <c r="H1209" s="36">
        <f>IFERROR(VLOOKUP(D1209,'数据-省本级预算数'!D:H,4,0),"0")</f>
        <v>0</v>
      </c>
      <c r="I1209" s="36"/>
      <c r="J1209" s="36">
        <f>VLOOKUP(F1209,'数据-省本级决算数'!$A:$B,2,0)</f>
        <v>0</v>
      </c>
      <c r="K1209" s="175"/>
      <c r="L1209" s="175"/>
      <c r="M1209" s="175">
        <f t="shared" si="114"/>
        <v>0</v>
      </c>
      <c r="N1209" s="132" t="str">
        <f t="shared" si="110"/>
        <v/>
      </c>
      <c r="O1209" s="176" t="str">
        <f t="shared" si="111"/>
        <v>否</v>
      </c>
      <c r="P1209" s="176" t="str">
        <f t="shared" si="115"/>
        <v>否</v>
      </c>
    </row>
    <row r="1210" ht="18.95" customHeight="1" spans="1:16">
      <c r="A1210" s="171"/>
      <c r="B1210" s="172"/>
      <c r="C1210" s="465" t="s">
        <v>2247</v>
      </c>
      <c r="D1210" s="464" t="s">
        <v>2258</v>
      </c>
      <c r="E1210" s="172" t="s">
        <v>147</v>
      </c>
      <c r="F1210" s="37" t="s">
        <v>2259</v>
      </c>
      <c r="G1210" s="36">
        <v>0</v>
      </c>
      <c r="H1210" s="36">
        <f>IFERROR(VLOOKUP(D1210,'数据-省本级预算数'!D:H,4,0),"0")</f>
        <v>0</v>
      </c>
      <c r="I1210" s="36"/>
      <c r="J1210" s="36">
        <f>VLOOKUP(F1210,'数据-省本级决算数'!$A:$B,2,0)</f>
        <v>51</v>
      </c>
      <c r="K1210" s="175"/>
      <c r="L1210" s="175"/>
      <c r="M1210" s="175">
        <f t="shared" si="114"/>
        <v>0</v>
      </c>
      <c r="N1210" s="132" t="str">
        <f t="shared" si="110"/>
        <v/>
      </c>
      <c r="O1210" s="176" t="str">
        <f t="shared" si="111"/>
        <v>是</v>
      </c>
      <c r="P1210" s="176" t="str">
        <f t="shared" si="115"/>
        <v>否</v>
      </c>
    </row>
    <row r="1211" ht="18.95" customHeight="1" spans="1:16">
      <c r="A1211" s="171"/>
      <c r="B1211" s="172"/>
      <c r="C1211" s="465" t="s">
        <v>2247</v>
      </c>
      <c r="D1211" s="173" t="s">
        <v>2260</v>
      </c>
      <c r="E1211" s="172" t="s">
        <v>147</v>
      </c>
      <c r="F1211" s="37" t="s">
        <v>2261</v>
      </c>
      <c r="G1211" s="36">
        <v>0</v>
      </c>
      <c r="H1211" s="36">
        <f>IFERROR(VLOOKUP(D1211,'数据-省本级预算数'!D:H,4,0),"0")</f>
        <v>118</v>
      </c>
      <c r="I1211" s="36"/>
      <c r="J1211" s="36">
        <f>VLOOKUP(F1211,'数据-省本级决算数'!$A:$B,2,0)</f>
        <v>118</v>
      </c>
      <c r="K1211" s="175"/>
      <c r="L1211" s="175">
        <f t="shared" si="113"/>
        <v>1</v>
      </c>
      <c r="M1211" s="175">
        <f t="shared" si="114"/>
        <v>0</v>
      </c>
      <c r="N1211" s="132" t="str">
        <f t="shared" si="110"/>
        <v/>
      </c>
      <c r="O1211" s="176" t="str">
        <f t="shared" si="111"/>
        <v>是</v>
      </c>
      <c r="P1211" s="176" t="str">
        <f t="shared" si="115"/>
        <v>否</v>
      </c>
    </row>
    <row r="1212" ht="18.95" customHeight="1" spans="1:16">
      <c r="A1212" s="171"/>
      <c r="B1212" s="172"/>
      <c r="C1212" s="465" t="s">
        <v>2247</v>
      </c>
      <c r="D1212" s="173" t="s">
        <v>2262</v>
      </c>
      <c r="E1212" s="172" t="s">
        <v>147</v>
      </c>
      <c r="F1212" s="37" t="s">
        <v>2263</v>
      </c>
      <c r="G1212" s="36">
        <v>2356</v>
      </c>
      <c r="H1212" s="36">
        <f>IFERROR(VLOOKUP(D1212,'数据-省本级预算数'!D:H,4,0),"0")</f>
        <v>2559</v>
      </c>
      <c r="I1212" s="36"/>
      <c r="J1212" s="36">
        <f>VLOOKUP(F1212,'数据-省本级决算数'!$A:$B,2,0)</f>
        <v>2667</v>
      </c>
      <c r="K1212" s="175">
        <f t="shared" si="112"/>
        <v>1.13</v>
      </c>
      <c r="L1212" s="175">
        <f t="shared" si="113"/>
        <v>1.04</v>
      </c>
      <c r="M1212" s="175">
        <f t="shared" si="114"/>
        <v>0</v>
      </c>
      <c r="N1212" s="132">
        <f t="shared" si="110"/>
        <v>0.132</v>
      </c>
      <c r="O1212" s="176" t="str">
        <f t="shared" si="111"/>
        <v>是</v>
      </c>
      <c r="P1212" s="176" t="str">
        <f t="shared" si="115"/>
        <v>否</v>
      </c>
    </row>
    <row r="1213" ht="18.95" customHeight="1" spans="1:16">
      <c r="A1213" s="171" t="s">
        <v>135</v>
      </c>
      <c r="B1213" s="172" t="s">
        <v>135</v>
      </c>
      <c r="C1213" s="465" t="s">
        <v>2247</v>
      </c>
      <c r="D1213" s="173" t="s">
        <v>2264</v>
      </c>
      <c r="E1213" s="172" t="s">
        <v>147</v>
      </c>
      <c r="F1213" s="37" t="s">
        <v>2265</v>
      </c>
      <c r="G1213" s="36">
        <v>0</v>
      </c>
      <c r="H1213" s="36">
        <f>IFERROR(VLOOKUP(D1213,'数据-省本级预算数'!D:H,4,0),"0")</f>
        <v>0</v>
      </c>
      <c r="I1213" s="36"/>
      <c r="J1213" s="36">
        <f>VLOOKUP(F1213,'数据-省本级决算数'!$A:$B,2,0)</f>
        <v>0</v>
      </c>
      <c r="K1213" s="175"/>
      <c r="L1213" s="175"/>
      <c r="M1213" s="175">
        <f t="shared" si="114"/>
        <v>0</v>
      </c>
      <c r="N1213" s="132" t="str">
        <f t="shared" ref="N1213:N1276" si="116">IF(ISERROR(J1213/G1213-1),"",J1213/G1213-1)</f>
        <v/>
      </c>
      <c r="O1213" s="176" t="str">
        <f t="shared" si="111"/>
        <v>否</v>
      </c>
      <c r="P1213" s="176" t="str">
        <f t="shared" si="115"/>
        <v>否</v>
      </c>
    </row>
    <row r="1214" ht="18.95" customHeight="1" spans="1:16">
      <c r="A1214" s="171" t="s">
        <v>135</v>
      </c>
      <c r="B1214" s="172" t="s">
        <v>135</v>
      </c>
      <c r="C1214" s="465" t="s">
        <v>2247</v>
      </c>
      <c r="D1214" s="173" t="s">
        <v>2266</v>
      </c>
      <c r="E1214" s="172" t="s">
        <v>147</v>
      </c>
      <c r="F1214" s="37" t="s">
        <v>2267</v>
      </c>
      <c r="G1214" s="36">
        <v>15</v>
      </c>
      <c r="H1214" s="36">
        <f>IFERROR(VLOOKUP(D1214,'数据-省本级预算数'!D:H,4,0),"0")</f>
        <v>473</v>
      </c>
      <c r="I1214" s="36"/>
      <c r="J1214" s="36">
        <f>VLOOKUP(F1214,'数据-省本级决算数'!$A:$B,2,0)</f>
        <v>557</v>
      </c>
      <c r="K1214" s="175">
        <f t="shared" si="112"/>
        <v>37.13</v>
      </c>
      <c r="L1214" s="175">
        <f t="shared" si="113"/>
        <v>1.18</v>
      </c>
      <c r="M1214" s="175">
        <f t="shared" si="114"/>
        <v>0</v>
      </c>
      <c r="N1214" s="132">
        <f t="shared" si="116"/>
        <v>36.133</v>
      </c>
      <c r="O1214" s="176" t="str">
        <f t="shared" si="111"/>
        <v>是</v>
      </c>
      <c r="P1214" s="176" t="str">
        <f t="shared" si="115"/>
        <v>否</v>
      </c>
    </row>
    <row r="1215" ht="18.95" customHeight="1" spans="1:16">
      <c r="A1215" s="171" t="s">
        <v>135</v>
      </c>
      <c r="B1215" s="172" t="s">
        <v>135</v>
      </c>
      <c r="C1215" s="465" t="s">
        <v>2247</v>
      </c>
      <c r="D1215" s="173" t="s">
        <v>2268</v>
      </c>
      <c r="E1215" s="172" t="s">
        <v>147</v>
      </c>
      <c r="F1215" s="37" t="s">
        <v>2269</v>
      </c>
      <c r="G1215" s="36">
        <v>0</v>
      </c>
      <c r="H1215" s="36">
        <f>IFERROR(VLOOKUP(D1215,'数据-省本级预算数'!D:H,4,0),"0")</f>
        <v>0</v>
      </c>
      <c r="I1215" s="36"/>
      <c r="J1215" s="36">
        <f>VLOOKUP(F1215,'数据-省本级决算数'!$A:$B,2,0)</f>
        <v>0</v>
      </c>
      <c r="K1215" s="175"/>
      <c r="L1215" s="175"/>
      <c r="M1215" s="175">
        <f t="shared" si="114"/>
        <v>0</v>
      </c>
      <c r="N1215" s="132" t="str">
        <f t="shared" si="116"/>
        <v/>
      </c>
      <c r="O1215" s="176" t="str">
        <f t="shared" si="111"/>
        <v>否</v>
      </c>
      <c r="P1215" s="176" t="str">
        <f t="shared" si="115"/>
        <v>否</v>
      </c>
    </row>
    <row r="1216" ht="18.95" customHeight="1" spans="1:16">
      <c r="A1216" s="171" t="s">
        <v>135</v>
      </c>
      <c r="B1216" s="172" t="s">
        <v>135</v>
      </c>
      <c r="C1216" s="465" t="s">
        <v>2247</v>
      </c>
      <c r="D1216" s="173" t="s">
        <v>2270</v>
      </c>
      <c r="E1216" s="172" t="s">
        <v>147</v>
      </c>
      <c r="F1216" s="49" t="s">
        <v>2271</v>
      </c>
      <c r="G1216" s="36">
        <v>0</v>
      </c>
      <c r="H1216" s="36">
        <f>IFERROR(VLOOKUP(D1216,'数据-省本级预算数'!D:H,4,0),"0")</f>
        <v>0</v>
      </c>
      <c r="I1216" s="36"/>
      <c r="J1216" s="36">
        <f>VLOOKUP(F1216,'数据-省本级决算数'!$A:$B,2,0)</f>
        <v>0</v>
      </c>
      <c r="K1216" s="175"/>
      <c r="L1216" s="175"/>
      <c r="M1216" s="175">
        <f t="shared" si="114"/>
        <v>0</v>
      </c>
      <c r="N1216" s="132" t="str">
        <f t="shared" si="116"/>
        <v/>
      </c>
      <c r="O1216" s="176" t="str">
        <f t="shared" si="111"/>
        <v>否</v>
      </c>
      <c r="P1216" s="176" t="str">
        <f t="shared" si="115"/>
        <v>否</v>
      </c>
    </row>
    <row r="1217" ht="18.95" customHeight="1" spans="1:16">
      <c r="A1217" s="171" t="s">
        <v>135</v>
      </c>
      <c r="B1217" s="172" t="s">
        <v>135</v>
      </c>
      <c r="C1217" s="465" t="s">
        <v>2247</v>
      </c>
      <c r="D1217" s="173" t="s">
        <v>2272</v>
      </c>
      <c r="E1217" s="172" t="s">
        <v>147</v>
      </c>
      <c r="F1217" s="49" t="s">
        <v>2273</v>
      </c>
      <c r="G1217" s="36">
        <v>0</v>
      </c>
      <c r="H1217" s="36">
        <f>IFERROR(VLOOKUP(D1217,'数据-省本级预算数'!D:H,4,0),"0")</f>
        <v>0</v>
      </c>
      <c r="I1217" s="36"/>
      <c r="J1217" s="36">
        <f>VLOOKUP(F1217,'数据-省本级决算数'!$A:$B,2,0)</f>
        <v>0</v>
      </c>
      <c r="K1217" s="175"/>
      <c r="L1217" s="175"/>
      <c r="M1217" s="175">
        <f t="shared" si="114"/>
        <v>0</v>
      </c>
      <c r="N1217" s="132" t="str">
        <f t="shared" si="116"/>
        <v/>
      </c>
      <c r="O1217" s="176" t="str">
        <f t="shared" si="111"/>
        <v>否</v>
      </c>
      <c r="P1217" s="176" t="str">
        <f t="shared" si="115"/>
        <v>否</v>
      </c>
    </row>
    <row r="1218" ht="18.95" customHeight="1" spans="1:16">
      <c r="A1218" s="171" t="s">
        <v>135</v>
      </c>
      <c r="B1218" s="172" t="s">
        <v>135</v>
      </c>
      <c r="C1218" s="465" t="s">
        <v>2247</v>
      </c>
      <c r="D1218" s="173" t="s">
        <v>2274</v>
      </c>
      <c r="E1218" s="172" t="s">
        <v>147</v>
      </c>
      <c r="F1218" s="49" t="s">
        <v>2275</v>
      </c>
      <c r="G1218" s="36">
        <v>500</v>
      </c>
      <c r="H1218" s="36">
        <f>IFERROR(VLOOKUP(D1218,'数据-省本级预算数'!D:H,4,0),"0")</f>
        <v>500</v>
      </c>
      <c r="I1218" s="36"/>
      <c r="J1218" s="36">
        <f>VLOOKUP(F1218,'数据-省本级决算数'!$A:$B,2,0)</f>
        <v>500</v>
      </c>
      <c r="K1218" s="175">
        <f t="shared" si="112"/>
        <v>1</v>
      </c>
      <c r="L1218" s="175">
        <f t="shared" si="113"/>
        <v>1</v>
      </c>
      <c r="M1218" s="175">
        <f t="shared" si="114"/>
        <v>0</v>
      </c>
      <c r="N1218" s="132">
        <f t="shared" si="116"/>
        <v>0</v>
      </c>
      <c r="O1218" s="176" t="str">
        <f t="shared" si="111"/>
        <v>是</v>
      </c>
      <c r="P1218" s="176" t="str">
        <f t="shared" si="115"/>
        <v>否</v>
      </c>
    </row>
    <row r="1219" ht="18.95" customHeight="1" spans="1:16">
      <c r="A1219" s="171" t="s">
        <v>135</v>
      </c>
      <c r="B1219" s="465" t="s">
        <v>2134</v>
      </c>
      <c r="C1219" s="172"/>
      <c r="D1219" s="173" t="s">
        <v>2276</v>
      </c>
      <c r="E1219" s="172" t="s">
        <v>147</v>
      </c>
      <c r="F1219" s="49" t="s">
        <v>2277</v>
      </c>
      <c r="G1219" s="36">
        <v>0</v>
      </c>
      <c r="H1219" s="36">
        <f>IFERROR(VLOOKUP(D1219,'数据-省本级预算数'!D:H,4,0),"0")</f>
        <v>0</v>
      </c>
      <c r="I1219" s="36">
        <f>IFERROR(VLOOKUP(F1219,'数据-省本级调整数'!$A:$B,2,0),0)</f>
        <v>112870</v>
      </c>
      <c r="J1219" s="36">
        <f>VLOOKUP(F1219,'数据-省本级决算数'!$A:$B,2,0)</f>
        <v>6</v>
      </c>
      <c r="K1219" s="175"/>
      <c r="L1219" s="175"/>
      <c r="M1219" s="175">
        <f t="shared" si="114"/>
        <v>0</v>
      </c>
      <c r="N1219" s="132" t="str">
        <f t="shared" si="116"/>
        <v/>
      </c>
      <c r="O1219" s="176" t="str">
        <f t="shared" si="111"/>
        <v>是</v>
      </c>
      <c r="P1219" s="176" t="str">
        <f t="shared" si="115"/>
        <v>是</v>
      </c>
    </row>
    <row r="1220" ht="18.95" customHeight="1" spans="1:16">
      <c r="A1220" s="171" t="s">
        <v>134</v>
      </c>
      <c r="B1220" s="172" t="s">
        <v>135</v>
      </c>
      <c r="C1220" s="172"/>
      <c r="D1220" s="173" t="s">
        <v>2278</v>
      </c>
      <c r="E1220" s="172"/>
      <c r="F1220" s="50" t="s">
        <v>2279</v>
      </c>
      <c r="G1220" s="174">
        <f ca="1">SUMIF($B1221:$B$1300,$D1220,$G1221:$G$1300)</f>
        <v>55644</v>
      </c>
      <c r="H1220" s="174">
        <f ca="1">SUMIF($B1221:$B$1300,$D1220,$H1221:$H$1300)</f>
        <v>212551</v>
      </c>
      <c r="I1220" s="174">
        <f>SUMIF($B1221:$B$1300,$D1220,$I1221:$I$1300)</f>
        <v>64566</v>
      </c>
      <c r="J1220" s="174">
        <f>VLOOKUP(F1220,'数据-省本级决算数'!$A:$B,2,0)</f>
        <v>61260</v>
      </c>
      <c r="K1220" s="182">
        <f ca="1" t="shared" si="112"/>
        <v>1.1</v>
      </c>
      <c r="L1220" s="182">
        <f ca="1" t="shared" si="113"/>
        <v>0.29</v>
      </c>
      <c r="M1220" s="182">
        <f t="shared" si="114"/>
        <v>0.95</v>
      </c>
      <c r="N1220" s="129">
        <f ca="1" t="shared" si="116"/>
        <v>0.101</v>
      </c>
      <c r="O1220" s="176" t="str">
        <f ca="1" t="shared" ref="O1220:O1283" si="117">IF(F1220&lt;&gt;"",IF(SUM(G1220:J1220)&lt;&gt;0,"是","否"),"空")</f>
        <v>是</v>
      </c>
      <c r="P1220" s="176" t="str">
        <f t="shared" si="115"/>
        <v>是</v>
      </c>
    </row>
    <row r="1221" ht="18.95" customHeight="1" spans="1:16">
      <c r="A1221" s="171" t="s">
        <v>135</v>
      </c>
      <c r="B1221" s="465" t="s">
        <v>2278</v>
      </c>
      <c r="C1221" s="172"/>
      <c r="D1221" s="173" t="s">
        <v>2280</v>
      </c>
      <c r="E1221" s="172"/>
      <c r="F1221" s="49" t="s">
        <v>2281</v>
      </c>
      <c r="G1221" s="36">
        <f ca="1">SUMIF($C1220:$C2442,$D1221,$G1220:$G2441)</f>
        <v>7840</v>
      </c>
      <c r="H1221" s="36">
        <f ca="1">SUMIF($C1220:$C2441,$D1221,$H1220:$H2440)</f>
        <v>160248</v>
      </c>
      <c r="I1221" s="36">
        <f>IFERROR(VLOOKUP(F1221,'数据-省本级调整数'!$A:$B,2,0),0)</f>
        <v>8780</v>
      </c>
      <c r="J1221" s="36">
        <f>VLOOKUP(F1221,'数据-省本级决算数'!$A:$B,2,0)</f>
        <v>6082</v>
      </c>
      <c r="K1221" s="175">
        <f ca="1" t="shared" ref="K1221:K1283" si="118">J1221/G1221</f>
        <v>0.78</v>
      </c>
      <c r="L1221" s="175">
        <f ca="1" t="shared" ref="L1221:L1283" si="119">J1221/H1221</f>
        <v>0.04</v>
      </c>
      <c r="M1221" s="175">
        <f t="shared" ref="M1221:M1284" si="120">IFERROR(J1221/I1221,0)</f>
        <v>0.69</v>
      </c>
      <c r="N1221" s="132">
        <f ca="1" t="shared" si="116"/>
        <v>-0.224</v>
      </c>
      <c r="O1221" s="176" t="str">
        <f ca="1" t="shared" si="117"/>
        <v>是</v>
      </c>
      <c r="P1221" s="176" t="str">
        <f t="shared" ref="P1221:P1284" si="121">IF(C1221&lt;&gt;"",IF(OR(LEFT(D1221,3)="205",LEFT(D1221,3)="206",LEFT(D1221,3)="207",LEFT(D1221,3)="208",LEFT(D1221,3)="210",LEFT(D1221,3)="213"),"是","否"),"是")</f>
        <v>是</v>
      </c>
    </row>
    <row r="1222" ht="18.95" customHeight="1" spans="1:16">
      <c r="A1222" s="171" t="s">
        <v>135</v>
      </c>
      <c r="B1222" s="172" t="s">
        <v>135</v>
      </c>
      <c r="C1222" s="465" t="s">
        <v>2280</v>
      </c>
      <c r="D1222" s="173" t="s">
        <v>2282</v>
      </c>
      <c r="E1222" s="172" t="s">
        <v>147</v>
      </c>
      <c r="F1222" s="49" t="s">
        <v>2283</v>
      </c>
      <c r="G1222" s="36">
        <v>0</v>
      </c>
      <c r="H1222" s="36">
        <f>IFERROR(VLOOKUP(D1222,'数据-省本级预算数'!D:H,4,0),"0")</f>
        <v>0</v>
      </c>
      <c r="I1222" s="36"/>
      <c r="J1222" s="36">
        <f>VLOOKUP(F1222,'数据-省本级决算数'!$A:$B,2,0)</f>
        <v>0</v>
      </c>
      <c r="K1222" s="175"/>
      <c r="L1222" s="175"/>
      <c r="M1222" s="175">
        <f t="shared" si="120"/>
        <v>0</v>
      </c>
      <c r="N1222" s="132" t="str">
        <f t="shared" si="116"/>
        <v/>
      </c>
      <c r="O1222" s="176" t="str">
        <f t="shared" si="117"/>
        <v>否</v>
      </c>
      <c r="P1222" s="176" t="str">
        <f t="shared" si="121"/>
        <v>否</v>
      </c>
    </row>
    <row r="1223" ht="18.95" customHeight="1" spans="1:16">
      <c r="A1223" s="171" t="s">
        <v>135</v>
      </c>
      <c r="B1223" s="172" t="s">
        <v>135</v>
      </c>
      <c r="C1223" s="465" t="s">
        <v>2280</v>
      </c>
      <c r="D1223" s="173" t="s">
        <v>2284</v>
      </c>
      <c r="E1223" s="172" t="s">
        <v>147</v>
      </c>
      <c r="F1223" s="37" t="s">
        <v>2285</v>
      </c>
      <c r="G1223" s="36">
        <v>0</v>
      </c>
      <c r="H1223" s="36">
        <f>IFERROR(VLOOKUP(D1223,'数据-省本级预算数'!D:H,4,0),"0")</f>
        <v>0</v>
      </c>
      <c r="I1223" s="36"/>
      <c r="J1223" s="36">
        <f>VLOOKUP(F1223,'数据-省本级决算数'!$A:$B,2,0)</f>
        <v>0</v>
      </c>
      <c r="K1223" s="175"/>
      <c r="L1223" s="175"/>
      <c r="M1223" s="175">
        <f t="shared" si="120"/>
        <v>0</v>
      </c>
      <c r="N1223" s="132" t="str">
        <f t="shared" si="116"/>
        <v/>
      </c>
      <c r="O1223" s="176" t="str">
        <f t="shared" si="117"/>
        <v>否</v>
      </c>
      <c r="P1223" s="176" t="str">
        <f t="shared" si="121"/>
        <v>否</v>
      </c>
    </row>
    <row r="1224" ht="18.95" customHeight="1" spans="1:16">
      <c r="A1224" s="171" t="s">
        <v>135</v>
      </c>
      <c r="B1224" s="172" t="s">
        <v>135</v>
      </c>
      <c r="C1224" s="465" t="s">
        <v>2280</v>
      </c>
      <c r="D1224" s="173" t="s">
        <v>2286</v>
      </c>
      <c r="E1224" s="172" t="s">
        <v>147</v>
      </c>
      <c r="F1224" s="49" t="s">
        <v>2287</v>
      </c>
      <c r="G1224" s="36">
        <v>7656</v>
      </c>
      <c r="H1224" s="36">
        <f>IFERROR(VLOOKUP(D1224,'数据-省本级预算数'!D:H,4,0),"0")</f>
        <v>74884</v>
      </c>
      <c r="I1224" s="36"/>
      <c r="J1224" s="36">
        <f>VLOOKUP(F1224,'数据-省本级决算数'!$A:$B,2,0)</f>
        <v>0</v>
      </c>
      <c r="K1224" s="175">
        <f t="shared" si="118"/>
        <v>0</v>
      </c>
      <c r="L1224" s="175">
        <f t="shared" si="119"/>
        <v>0</v>
      </c>
      <c r="M1224" s="175">
        <f t="shared" si="120"/>
        <v>0</v>
      </c>
      <c r="N1224" s="132">
        <f t="shared" si="116"/>
        <v>-1</v>
      </c>
      <c r="O1224" s="176" t="str">
        <f t="shared" si="117"/>
        <v>是</v>
      </c>
      <c r="P1224" s="176" t="str">
        <f t="shared" si="121"/>
        <v>否</v>
      </c>
    </row>
    <row r="1225" ht="18.95" customHeight="1" spans="1:16">
      <c r="A1225" s="171" t="s">
        <v>135</v>
      </c>
      <c r="B1225" s="172" t="s">
        <v>135</v>
      </c>
      <c r="C1225" s="465" t="s">
        <v>2280</v>
      </c>
      <c r="D1225" s="173" t="s">
        <v>2288</v>
      </c>
      <c r="E1225" s="172" t="s">
        <v>147</v>
      </c>
      <c r="F1225" s="49" t="s">
        <v>2289</v>
      </c>
      <c r="G1225" s="36">
        <v>0</v>
      </c>
      <c r="H1225" s="36">
        <f>IFERROR(VLOOKUP(D1225,'数据-省本级预算数'!D:H,4,0),"0")</f>
        <v>0</v>
      </c>
      <c r="I1225" s="36"/>
      <c r="J1225" s="36">
        <f>VLOOKUP(F1225,'数据-省本级决算数'!$A:$B,2,0)</f>
        <v>0</v>
      </c>
      <c r="K1225" s="175"/>
      <c r="L1225" s="175"/>
      <c r="M1225" s="175">
        <f t="shared" si="120"/>
        <v>0</v>
      </c>
      <c r="N1225" s="132" t="str">
        <f t="shared" si="116"/>
        <v/>
      </c>
      <c r="O1225" s="176" t="str">
        <f t="shared" si="117"/>
        <v>否</v>
      </c>
      <c r="P1225" s="176" t="str">
        <f t="shared" si="121"/>
        <v>否</v>
      </c>
    </row>
    <row r="1226" ht="18.95" customHeight="1" spans="1:16">
      <c r="A1226" s="171" t="s">
        <v>135</v>
      </c>
      <c r="B1226" s="172" t="s">
        <v>135</v>
      </c>
      <c r="C1226" s="465" t="s">
        <v>2280</v>
      </c>
      <c r="D1226" s="173" t="s">
        <v>2290</v>
      </c>
      <c r="E1226" s="172" t="s">
        <v>147</v>
      </c>
      <c r="F1226" s="49" t="s">
        <v>2291</v>
      </c>
      <c r="G1226" s="36">
        <v>0</v>
      </c>
      <c r="H1226" s="36">
        <f>IFERROR(VLOOKUP(D1226,'数据-省本级预算数'!D:H,4,0),"0")</f>
        <v>67000</v>
      </c>
      <c r="I1226" s="36"/>
      <c r="J1226" s="36">
        <f>VLOOKUP(F1226,'数据-省本级决算数'!$A:$B,2,0)</f>
        <v>3045</v>
      </c>
      <c r="K1226" s="175"/>
      <c r="L1226" s="175">
        <f t="shared" si="119"/>
        <v>0.05</v>
      </c>
      <c r="M1226" s="175">
        <f t="shared" si="120"/>
        <v>0</v>
      </c>
      <c r="N1226" s="132" t="str">
        <f t="shared" si="116"/>
        <v/>
      </c>
      <c r="O1226" s="176" t="str">
        <f t="shared" si="117"/>
        <v>是</v>
      </c>
      <c r="P1226" s="176" t="str">
        <f t="shared" si="121"/>
        <v>否</v>
      </c>
    </row>
    <row r="1227" ht="18.95" customHeight="1" spans="1:16">
      <c r="A1227" s="171" t="s">
        <v>135</v>
      </c>
      <c r="B1227" s="172" t="s">
        <v>135</v>
      </c>
      <c r="C1227" s="465" t="s">
        <v>2280</v>
      </c>
      <c r="D1227" s="173" t="s">
        <v>2292</v>
      </c>
      <c r="E1227" s="172" t="s">
        <v>147</v>
      </c>
      <c r="F1227" s="49" t="s">
        <v>2293</v>
      </c>
      <c r="G1227" s="36">
        <v>0</v>
      </c>
      <c r="H1227" s="36">
        <f>IFERROR(VLOOKUP(D1227,'数据-省本级预算数'!D:H,4,0),"0")</f>
        <v>17864</v>
      </c>
      <c r="I1227" s="36"/>
      <c r="J1227" s="36">
        <f>VLOOKUP(F1227,'数据-省本级决算数'!$A:$B,2,0)</f>
        <v>0</v>
      </c>
      <c r="K1227" s="175"/>
      <c r="L1227" s="175">
        <f t="shared" si="119"/>
        <v>0</v>
      </c>
      <c r="M1227" s="175">
        <f t="shared" si="120"/>
        <v>0</v>
      </c>
      <c r="N1227" s="132" t="str">
        <f t="shared" si="116"/>
        <v/>
      </c>
      <c r="O1227" s="176" t="str">
        <f t="shared" si="117"/>
        <v>是</v>
      </c>
      <c r="P1227" s="176" t="str">
        <f t="shared" si="121"/>
        <v>否</v>
      </c>
    </row>
    <row r="1228" ht="18.95" customHeight="1" spans="1:16">
      <c r="A1228" s="171" t="s">
        <v>135</v>
      </c>
      <c r="B1228" s="172" t="s">
        <v>135</v>
      </c>
      <c r="C1228" s="465" t="s">
        <v>2280</v>
      </c>
      <c r="D1228" s="173" t="s">
        <v>2294</v>
      </c>
      <c r="E1228" s="172" t="s">
        <v>147</v>
      </c>
      <c r="F1228" s="49" t="s">
        <v>2295</v>
      </c>
      <c r="G1228" s="36">
        <v>0</v>
      </c>
      <c r="H1228" s="36">
        <f>IFERROR(VLOOKUP(D1228,'数据-省本级预算数'!D:H,4,0),"0")</f>
        <v>0</v>
      </c>
      <c r="I1228" s="36"/>
      <c r="J1228" s="36">
        <f>VLOOKUP(F1228,'数据-省本级决算数'!$A:$B,2,0)</f>
        <v>0</v>
      </c>
      <c r="K1228" s="175"/>
      <c r="L1228" s="175"/>
      <c r="M1228" s="175">
        <f t="shared" si="120"/>
        <v>0</v>
      </c>
      <c r="N1228" s="132" t="str">
        <f t="shared" si="116"/>
        <v/>
      </c>
      <c r="O1228" s="176" t="str">
        <f t="shared" si="117"/>
        <v>否</v>
      </c>
      <c r="P1228" s="176" t="str">
        <f t="shared" si="121"/>
        <v>否</v>
      </c>
    </row>
    <row r="1229" ht="18.95" customHeight="1" spans="1:16">
      <c r="A1229" s="171" t="s">
        <v>135</v>
      </c>
      <c r="B1229" s="172" t="s">
        <v>135</v>
      </c>
      <c r="C1229" s="465" t="s">
        <v>2280</v>
      </c>
      <c r="D1229" s="173" t="s">
        <v>2296</v>
      </c>
      <c r="E1229" s="172" t="s">
        <v>147</v>
      </c>
      <c r="F1229" s="37" t="s">
        <v>2297</v>
      </c>
      <c r="G1229" s="36">
        <v>184</v>
      </c>
      <c r="H1229" s="36">
        <f>IFERROR(VLOOKUP(D1229,'数据-省本级预算数'!D:H,4,0),"0")</f>
        <v>500</v>
      </c>
      <c r="I1229" s="36"/>
      <c r="J1229" s="36">
        <f>VLOOKUP(F1229,'数据-省本级决算数'!$A:$B,2,0)</f>
        <v>3037</v>
      </c>
      <c r="K1229" s="175">
        <f t="shared" si="118"/>
        <v>16.51</v>
      </c>
      <c r="L1229" s="175">
        <f t="shared" si="119"/>
        <v>6.07</v>
      </c>
      <c r="M1229" s="175">
        <f t="shared" si="120"/>
        <v>0</v>
      </c>
      <c r="N1229" s="132">
        <f t="shared" si="116"/>
        <v>15.505</v>
      </c>
      <c r="O1229" s="176" t="str">
        <f t="shared" si="117"/>
        <v>是</v>
      </c>
      <c r="P1229" s="176" t="str">
        <f t="shared" si="121"/>
        <v>否</v>
      </c>
    </row>
    <row r="1230" ht="18.95" customHeight="1" spans="1:16">
      <c r="A1230" s="171" t="s">
        <v>135</v>
      </c>
      <c r="B1230" s="465" t="s">
        <v>2278</v>
      </c>
      <c r="C1230" s="172"/>
      <c r="D1230" s="173" t="s">
        <v>2298</v>
      </c>
      <c r="E1230" s="172"/>
      <c r="F1230" s="49" t="s">
        <v>2299</v>
      </c>
      <c r="G1230" s="36">
        <f ca="1">SUMIF($C1229:$C2451,$D1230,$G1229:$G2450)</f>
        <v>47804</v>
      </c>
      <c r="H1230" s="36">
        <f ca="1">SUMIF($C1229:$C2450,$D1230,$H1229:$H2449)</f>
        <v>50334</v>
      </c>
      <c r="I1230" s="36">
        <f>IFERROR(VLOOKUP(F1230,'数据-省本级调整数'!$A:$B,2,0),0)</f>
        <v>55786</v>
      </c>
      <c r="J1230" s="36">
        <f>VLOOKUP(F1230,'数据-省本级决算数'!$A:$B,2,0)</f>
        <v>55178</v>
      </c>
      <c r="K1230" s="175">
        <f ca="1" t="shared" si="118"/>
        <v>1.15</v>
      </c>
      <c r="L1230" s="175">
        <f ca="1" t="shared" si="119"/>
        <v>1.1</v>
      </c>
      <c r="M1230" s="175">
        <f t="shared" si="120"/>
        <v>0.99</v>
      </c>
      <c r="N1230" s="132">
        <f ca="1" t="shared" si="116"/>
        <v>0.154</v>
      </c>
      <c r="O1230" s="176" t="str">
        <f ca="1" t="shared" si="117"/>
        <v>是</v>
      </c>
      <c r="P1230" s="176" t="str">
        <f t="shared" si="121"/>
        <v>是</v>
      </c>
    </row>
    <row r="1231" ht="18.95" customHeight="1" spans="1:16">
      <c r="A1231" s="171" t="s">
        <v>135</v>
      </c>
      <c r="B1231" s="172" t="s">
        <v>135</v>
      </c>
      <c r="C1231" s="465" t="s">
        <v>2298</v>
      </c>
      <c r="D1231" s="173" t="s">
        <v>2300</v>
      </c>
      <c r="E1231" s="172" t="s">
        <v>147</v>
      </c>
      <c r="F1231" s="49" t="s">
        <v>2301</v>
      </c>
      <c r="G1231" s="36">
        <v>47804</v>
      </c>
      <c r="H1231" s="36">
        <f>IFERROR(VLOOKUP(D1231,'数据-省本级预算数'!D:H,4,0),"0")</f>
        <v>50334</v>
      </c>
      <c r="I1231" s="36"/>
      <c r="J1231" s="36">
        <f>VLOOKUP(F1231,'数据-省本级决算数'!$A:$B,2,0)</f>
        <v>55203</v>
      </c>
      <c r="K1231" s="175">
        <f t="shared" si="118"/>
        <v>1.15</v>
      </c>
      <c r="L1231" s="175">
        <f t="shared" si="119"/>
        <v>1.1</v>
      </c>
      <c r="M1231" s="175">
        <f t="shared" si="120"/>
        <v>0</v>
      </c>
      <c r="N1231" s="132">
        <f t="shared" si="116"/>
        <v>0.155</v>
      </c>
      <c r="O1231" s="176" t="str">
        <f t="shared" si="117"/>
        <v>是</v>
      </c>
      <c r="P1231" s="176" t="str">
        <f t="shared" si="121"/>
        <v>否</v>
      </c>
    </row>
    <row r="1232" ht="18.95" customHeight="1" spans="1:16">
      <c r="A1232" s="171" t="s">
        <v>135</v>
      </c>
      <c r="B1232" s="172" t="s">
        <v>135</v>
      </c>
      <c r="C1232" s="465" t="s">
        <v>2298</v>
      </c>
      <c r="D1232" s="173" t="s">
        <v>2302</v>
      </c>
      <c r="E1232" s="172" t="s">
        <v>147</v>
      </c>
      <c r="F1232" s="51" t="s">
        <v>2303</v>
      </c>
      <c r="G1232" s="36">
        <v>0</v>
      </c>
      <c r="H1232" s="36">
        <f>IFERROR(VLOOKUP(D1232,'数据-省本级预算数'!D:H,4,0),"0")</f>
        <v>0</v>
      </c>
      <c r="I1232" s="36"/>
      <c r="J1232" s="36">
        <f>VLOOKUP(F1232,'数据-省本级决算数'!$A:$B,2,0)</f>
        <v>0</v>
      </c>
      <c r="K1232" s="175"/>
      <c r="L1232" s="175"/>
      <c r="M1232" s="175">
        <f t="shared" si="120"/>
        <v>0</v>
      </c>
      <c r="N1232" s="132" t="str">
        <f t="shared" si="116"/>
        <v/>
      </c>
      <c r="O1232" s="176" t="str">
        <f t="shared" si="117"/>
        <v>否</v>
      </c>
      <c r="P1232" s="176" t="str">
        <f t="shared" si="121"/>
        <v>否</v>
      </c>
    </row>
    <row r="1233" ht="18.95" customHeight="1" spans="1:16">
      <c r="A1233" s="171" t="s">
        <v>135</v>
      </c>
      <c r="B1233" s="172"/>
      <c r="C1233" s="465" t="s">
        <v>2298</v>
      </c>
      <c r="D1233" s="173" t="s">
        <v>2304</v>
      </c>
      <c r="E1233" s="172" t="s">
        <v>147</v>
      </c>
      <c r="F1233" s="49" t="s">
        <v>2305</v>
      </c>
      <c r="G1233" s="36">
        <v>0</v>
      </c>
      <c r="H1233" s="36">
        <f>IFERROR(VLOOKUP(D1233,'数据-省本级预算数'!D:H,4,0),"0")</f>
        <v>0</v>
      </c>
      <c r="I1233" s="36"/>
      <c r="J1233" s="36">
        <f>VLOOKUP(F1233,'数据-省本级决算数'!$A:$B,2,0)</f>
        <v>-25</v>
      </c>
      <c r="K1233" s="175"/>
      <c r="L1233" s="175"/>
      <c r="M1233" s="175">
        <f t="shared" si="120"/>
        <v>0</v>
      </c>
      <c r="N1233" s="132" t="str">
        <f t="shared" si="116"/>
        <v/>
      </c>
      <c r="O1233" s="176" t="str">
        <f t="shared" si="117"/>
        <v>是</v>
      </c>
      <c r="P1233" s="176" t="str">
        <f t="shared" si="121"/>
        <v>否</v>
      </c>
    </row>
    <row r="1234" ht="18.95" customHeight="1" spans="1:16">
      <c r="A1234" s="171" t="s">
        <v>135</v>
      </c>
      <c r="B1234" s="465" t="s">
        <v>2278</v>
      </c>
      <c r="C1234" s="172"/>
      <c r="D1234" s="173" t="s">
        <v>2306</v>
      </c>
      <c r="E1234" s="172"/>
      <c r="F1234" s="37" t="s">
        <v>2307</v>
      </c>
      <c r="G1234" s="174">
        <f ca="1">SUMIF($C1233:$C2455,$D1234,$G1233:$G2454)</f>
        <v>0</v>
      </c>
      <c r="H1234" s="36">
        <f ca="1">SUMIF($C1233:$C2454,$D1234,$H1233:$H2453)</f>
        <v>1969</v>
      </c>
      <c r="I1234" s="36">
        <f>IFERROR(VLOOKUP(F1234,'数据-省本级调整数'!$A:$B,2,0),0)</f>
        <v>0</v>
      </c>
      <c r="J1234" s="36">
        <f>VLOOKUP(F1234,'数据-省本级决算数'!$A:$B,2,0)</f>
        <v>0</v>
      </c>
      <c r="K1234" s="175"/>
      <c r="L1234" s="175">
        <f ca="1" t="shared" si="119"/>
        <v>0</v>
      </c>
      <c r="M1234" s="175">
        <f t="shared" si="120"/>
        <v>0</v>
      </c>
      <c r="N1234" s="129" t="str">
        <f ca="1" t="shared" si="116"/>
        <v/>
      </c>
      <c r="O1234" s="176" t="str">
        <f ca="1" t="shared" si="117"/>
        <v>是</v>
      </c>
      <c r="P1234" s="176" t="str">
        <f t="shared" si="121"/>
        <v>是</v>
      </c>
    </row>
    <row r="1235" ht="18.95" customHeight="1" spans="1:16">
      <c r="A1235" s="171" t="s">
        <v>135</v>
      </c>
      <c r="B1235" s="172" t="s">
        <v>135</v>
      </c>
      <c r="C1235" s="465" t="s">
        <v>2306</v>
      </c>
      <c r="D1235" s="173" t="s">
        <v>2308</v>
      </c>
      <c r="E1235" s="172" t="s">
        <v>147</v>
      </c>
      <c r="F1235" s="37" t="s">
        <v>2309</v>
      </c>
      <c r="G1235" s="36">
        <v>0</v>
      </c>
      <c r="H1235" s="36">
        <f>IFERROR(VLOOKUP(D1235,'数据-省本级预算数'!D:H,4,0),"0")</f>
        <v>0</v>
      </c>
      <c r="I1235" s="36"/>
      <c r="J1235" s="36">
        <f>VLOOKUP(F1235,'数据-省本级决算数'!$A:$B,2,0)</f>
        <v>0</v>
      </c>
      <c r="K1235" s="175"/>
      <c r="L1235" s="175"/>
      <c r="M1235" s="175">
        <f t="shared" si="120"/>
        <v>0</v>
      </c>
      <c r="N1235" s="132" t="str">
        <f t="shared" si="116"/>
        <v/>
      </c>
      <c r="O1235" s="176" t="str">
        <f t="shared" si="117"/>
        <v>否</v>
      </c>
      <c r="P1235" s="176" t="str">
        <f t="shared" si="121"/>
        <v>否</v>
      </c>
    </row>
    <row r="1236" ht="18.75" customHeight="1" spans="1:16">
      <c r="A1236" s="171" t="s">
        <v>135</v>
      </c>
      <c r="B1236" s="172" t="s">
        <v>135</v>
      </c>
      <c r="C1236" s="465" t="s">
        <v>2306</v>
      </c>
      <c r="D1236" s="173" t="s">
        <v>2310</v>
      </c>
      <c r="E1236" s="172" t="s">
        <v>147</v>
      </c>
      <c r="F1236" s="51" t="s">
        <v>2311</v>
      </c>
      <c r="G1236" s="36">
        <v>0</v>
      </c>
      <c r="H1236" s="36">
        <f>IFERROR(VLOOKUP(D1236,'数据-省本级预算数'!D:H,4,0),"0")</f>
        <v>1969</v>
      </c>
      <c r="I1236" s="36"/>
      <c r="J1236" s="36">
        <f>VLOOKUP(F1236,'数据-省本级决算数'!$A:$B,2,0)</f>
        <v>0</v>
      </c>
      <c r="K1236" s="175"/>
      <c r="L1236" s="175">
        <f t="shared" si="119"/>
        <v>0</v>
      </c>
      <c r="M1236" s="175">
        <f t="shared" si="120"/>
        <v>0</v>
      </c>
      <c r="N1236" s="132" t="str">
        <f t="shared" si="116"/>
        <v/>
      </c>
      <c r="O1236" s="176" t="str">
        <f t="shared" si="117"/>
        <v>是</v>
      </c>
      <c r="P1236" s="176" t="str">
        <f t="shared" si="121"/>
        <v>否</v>
      </c>
    </row>
    <row r="1237" ht="18.95" customHeight="1" spans="1:16">
      <c r="A1237" s="171" t="s">
        <v>134</v>
      </c>
      <c r="B1237" s="172" t="s">
        <v>135</v>
      </c>
      <c r="C1237" s="172"/>
      <c r="D1237" s="173" t="s">
        <v>2312</v>
      </c>
      <c r="E1237" s="172"/>
      <c r="F1237" s="56" t="s">
        <v>2313</v>
      </c>
      <c r="G1237" s="174">
        <f ca="1">SUMIF($B1238:$B$1300,$D1237,$G1238:$G$1300)</f>
        <v>49572</v>
      </c>
      <c r="H1237" s="174">
        <f ca="1">SUMIF($B1238:$B$1300,$D1237,$H1238:$H$1300)</f>
        <v>44539</v>
      </c>
      <c r="I1237" s="174">
        <f>SUMIF($B1238:$B$1300,$D1237,$I1238:$I$1300)</f>
        <v>68197</v>
      </c>
      <c r="J1237" s="174">
        <f>VLOOKUP(F1237,'数据-省本级决算数'!$A:$B,2,0)</f>
        <v>68097</v>
      </c>
      <c r="K1237" s="182">
        <f ca="1" t="shared" si="118"/>
        <v>1.37</v>
      </c>
      <c r="L1237" s="182">
        <f ca="1" t="shared" si="119"/>
        <v>1.53</v>
      </c>
      <c r="M1237" s="182">
        <f t="shared" si="120"/>
        <v>1</v>
      </c>
      <c r="N1237" s="129">
        <f ca="1" t="shared" si="116"/>
        <v>0.374</v>
      </c>
      <c r="O1237" s="176" t="str">
        <f ca="1" t="shared" si="117"/>
        <v>是</v>
      </c>
      <c r="P1237" s="176" t="str">
        <f t="shared" si="121"/>
        <v>是</v>
      </c>
    </row>
    <row r="1238" ht="18.95" customHeight="1" spans="1:16">
      <c r="A1238" s="171" t="s">
        <v>135</v>
      </c>
      <c r="B1238" s="465" t="s">
        <v>2312</v>
      </c>
      <c r="C1238" s="172"/>
      <c r="D1238" s="173" t="s">
        <v>2314</v>
      </c>
      <c r="E1238" s="172"/>
      <c r="F1238" s="51" t="s">
        <v>2315</v>
      </c>
      <c r="G1238" s="36">
        <f ca="1">SUMIF($C1237:$C2459,$D1238,$G1237:$G2458)</f>
        <v>44147</v>
      </c>
      <c r="H1238" s="36">
        <f ca="1">SUMIF($C1237:$C2458,$D1238,$H1237:$H2457)</f>
        <v>38430</v>
      </c>
      <c r="I1238" s="36">
        <f>IFERROR(VLOOKUP(F1238,'数据-省本级调整数'!$A:$B,2,0),0)</f>
        <v>57782</v>
      </c>
      <c r="J1238" s="36">
        <f>VLOOKUP(F1238,'数据-省本级决算数'!$A:$B,2,0)</f>
        <v>57782</v>
      </c>
      <c r="K1238" s="175">
        <f ca="1" t="shared" si="118"/>
        <v>1.31</v>
      </c>
      <c r="L1238" s="175">
        <f ca="1" t="shared" si="119"/>
        <v>1.5</v>
      </c>
      <c r="M1238" s="175">
        <f t="shared" si="120"/>
        <v>1</v>
      </c>
      <c r="N1238" s="132">
        <f ca="1" t="shared" si="116"/>
        <v>0.309</v>
      </c>
      <c r="O1238" s="176" t="str">
        <f ca="1" t="shared" si="117"/>
        <v>是</v>
      </c>
      <c r="P1238" s="176" t="str">
        <f t="shared" si="121"/>
        <v>是</v>
      </c>
    </row>
    <row r="1239" ht="18.95" customHeight="1" spans="1:16">
      <c r="A1239" s="171" t="s">
        <v>135</v>
      </c>
      <c r="B1239" s="172" t="s">
        <v>135</v>
      </c>
      <c r="C1239" s="465" t="s">
        <v>2314</v>
      </c>
      <c r="D1239" s="173" t="s">
        <v>2316</v>
      </c>
      <c r="E1239" s="172" t="s">
        <v>147</v>
      </c>
      <c r="F1239" s="51" t="s">
        <v>141</v>
      </c>
      <c r="G1239" s="36">
        <v>588</v>
      </c>
      <c r="H1239" s="36">
        <f>IFERROR(VLOOKUP(D1239,'数据-省本级预算数'!D:H,4,0),"0")</f>
        <v>640</v>
      </c>
      <c r="I1239" s="36"/>
      <c r="J1239" s="36">
        <f>VLOOKUP(F1239,'数据-省本级决算数'!$A:$B,2,0)</f>
        <v>4776</v>
      </c>
      <c r="K1239" s="175">
        <f t="shared" si="118"/>
        <v>8.12</v>
      </c>
      <c r="L1239" s="175">
        <f t="shared" si="119"/>
        <v>7.46</v>
      </c>
      <c r="M1239" s="175">
        <f t="shared" si="120"/>
        <v>0</v>
      </c>
      <c r="N1239" s="132">
        <f t="shared" si="116"/>
        <v>7.122</v>
      </c>
      <c r="O1239" s="176" t="str">
        <f t="shared" si="117"/>
        <v>是</v>
      </c>
      <c r="P1239" s="176" t="str">
        <f t="shared" si="121"/>
        <v>否</v>
      </c>
    </row>
    <row r="1240" ht="18.95" customHeight="1" spans="1:16">
      <c r="A1240" s="171" t="s">
        <v>135</v>
      </c>
      <c r="B1240" s="172" t="s">
        <v>135</v>
      </c>
      <c r="C1240" s="465" t="s">
        <v>2314</v>
      </c>
      <c r="D1240" s="173" t="s">
        <v>2317</v>
      </c>
      <c r="E1240" s="172" t="s">
        <v>147</v>
      </c>
      <c r="F1240" s="51" t="s">
        <v>143</v>
      </c>
      <c r="G1240" s="36">
        <v>20</v>
      </c>
      <c r="H1240" s="36">
        <f>IFERROR(VLOOKUP(D1240,'数据-省本级预算数'!D:H,4,0),"0")</f>
        <v>0</v>
      </c>
      <c r="I1240" s="36"/>
      <c r="J1240" s="36">
        <f>VLOOKUP(F1240,'数据-省本级决算数'!$A:$B,2,0)</f>
        <v>590</v>
      </c>
      <c r="K1240" s="175">
        <f t="shared" si="118"/>
        <v>29.5</v>
      </c>
      <c r="L1240" s="175"/>
      <c r="M1240" s="175">
        <f t="shared" si="120"/>
        <v>0</v>
      </c>
      <c r="N1240" s="132">
        <f t="shared" si="116"/>
        <v>28.5</v>
      </c>
      <c r="O1240" s="176" t="str">
        <f t="shared" si="117"/>
        <v>是</v>
      </c>
      <c r="P1240" s="176" t="str">
        <f t="shared" si="121"/>
        <v>否</v>
      </c>
    </row>
    <row r="1241" ht="18.95" customHeight="1" spans="1:16">
      <c r="A1241" s="171" t="s">
        <v>135</v>
      </c>
      <c r="B1241" s="172" t="s">
        <v>135</v>
      </c>
      <c r="C1241" s="465" t="s">
        <v>2314</v>
      </c>
      <c r="D1241" s="173" t="s">
        <v>2318</v>
      </c>
      <c r="E1241" s="172" t="s">
        <v>147</v>
      </c>
      <c r="F1241" s="51" t="s">
        <v>145</v>
      </c>
      <c r="G1241" s="36">
        <v>199</v>
      </c>
      <c r="H1241" s="36">
        <f>IFERROR(VLOOKUP(D1241,'数据-省本级预算数'!D:H,4,0),"0")</f>
        <v>283</v>
      </c>
      <c r="I1241" s="36"/>
      <c r="J1241" s="36">
        <f>VLOOKUP(F1241,'数据-省本级决算数'!$A:$B,2,0)</f>
        <v>713</v>
      </c>
      <c r="K1241" s="175">
        <f t="shared" si="118"/>
        <v>3.58</v>
      </c>
      <c r="L1241" s="175">
        <f t="shared" si="119"/>
        <v>2.52</v>
      </c>
      <c r="M1241" s="175">
        <f t="shared" si="120"/>
        <v>0</v>
      </c>
      <c r="N1241" s="132">
        <f t="shared" si="116"/>
        <v>2.583</v>
      </c>
      <c r="O1241" s="176" t="str">
        <f t="shared" si="117"/>
        <v>是</v>
      </c>
      <c r="P1241" s="176" t="str">
        <f t="shared" si="121"/>
        <v>否</v>
      </c>
    </row>
    <row r="1242" ht="18.95" customHeight="1" spans="1:16">
      <c r="A1242" s="171" t="s">
        <v>135</v>
      </c>
      <c r="B1242" s="172" t="s">
        <v>135</v>
      </c>
      <c r="C1242" s="465" t="s">
        <v>2314</v>
      </c>
      <c r="D1242" s="173" t="s">
        <v>2319</v>
      </c>
      <c r="E1242" s="172" t="s">
        <v>147</v>
      </c>
      <c r="F1242" s="51" t="s">
        <v>2320</v>
      </c>
      <c r="G1242" s="36">
        <v>0</v>
      </c>
      <c r="H1242" s="36">
        <f>IFERROR(VLOOKUP(D1242,'数据-省本级预算数'!D:H,4,0),"0")</f>
        <v>0</v>
      </c>
      <c r="I1242" s="36"/>
      <c r="J1242" s="36">
        <f>VLOOKUP(F1242,'数据-省本级决算数'!$A:$B,2,0)</f>
        <v>0</v>
      </c>
      <c r="K1242" s="175"/>
      <c r="L1242" s="175"/>
      <c r="M1242" s="175">
        <f t="shared" si="120"/>
        <v>0</v>
      </c>
      <c r="N1242" s="132" t="str">
        <f t="shared" si="116"/>
        <v/>
      </c>
      <c r="O1242" s="176" t="str">
        <f t="shared" si="117"/>
        <v>否</v>
      </c>
      <c r="P1242" s="176" t="str">
        <f t="shared" si="121"/>
        <v>否</v>
      </c>
    </row>
    <row r="1243" ht="18.95" customHeight="1" spans="1:16">
      <c r="A1243" s="171" t="s">
        <v>135</v>
      </c>
      <c r="B1243" s="172" t="s">
        <v>135</v>
      </c>
      <c r="C1243" s="465" t="s">
        <v>2314</v>
      </c>
      <c r="D1243" s="173" t="s">
        <v>2321</v>
      </c>
      <c r="E1243" s="172" t="s">
        <v>147</v>
      </c>
      <c r="F1243" s="51" t="s">
        <v>2322</v>
      </c>
      <c r="G1243" s="36">
        <v>0</v>
      </c>
      <c r="H1243" s="36">
        <f>IFERROR(VLOOKUP(D1243,'数据-省本级预算数'!D:H,4,0),"0")</f>
        <v>0</v>
      </c>
      <c r="I1243" s="36"/>
      <c r="J1243" s="36">
        <f>VLOOKUP(F1243,'数据-省本级决算数'!$A:$B,2,0)</f>
        <v>0</v>
      </c>
      <c r="K1243" s="175"/>
      <c r="L1243" s="175"/>
      <c r="M1243" s="175">
        <f t="shared" si="120"/>
        <v>0</v>
      </c>
      <c r="N1243" s="132" t="str">
        <f t="shared" si="116"/>
        <v/>
      </c>
      <c r="O1243" s="176" t="str">
        <f t="shared" si="117"/>
        <v>否</v>
      </c>
      <c r="P1243" s="176" t="str">
        <f t="shared" si="121"/>
        <v>否</v>
      </c>
    </row>
    <row r="1244" ht="18.95" customHeight="1" spans="1:16">
      <c r="A1244" s="171" t="s">
        <v>135</v>
      </c>
      <c r="B1244" s="172" t="s">
        <v>135</v>
      </c>
      <c r="C1244" s="465" t="s">
        <v>2314</v>
      </c>
      <c r="D1244" s="173" t="s">
        <v>2323</v>
      </c>
      <c r="E1244" s="172" t="s">
        <v>147</v>
      </c>
      <c r="F1244" s="51" t="s">
        <v>2324</v>
      </c>
      <c r="G1244" s="36">
        <v>44</v>
      </c>
      <c r="H1244" s="36">
        <f>IFERROR(VLOOKUP(D1244,'数据-省本级预算数'!D:H,4,0),"0")</f>
        <v>124</v>
      </c>
      <c r="I1244" s="36"/>
      <c r="J1244" s="36">
        <f>VLOOKUP(F1244,'数据-省本级决算数'!$A:$B,2,0)</f>
        <v>44</v>
      </c>
      <c r="K1244" s="175">
        <f t="shared" si="118"/>
        <v>1</v>
      </c>
      <c r="L1244" s="175">
        <f t="shared" si="119"/>
        <v>0.35</v>
      </c>
      <c r="M1244" s="175">
        <f t="shared" si="120"/>
        <v>0</v>
      </c>
      <c r="N1244" s="132">
        <f t="shared" si="116"/>
        <v>0</v>
      </c>
      <c r="O1244" s="176" t="str">
        <f t="shared" si="117"/>
        <v>是</v>
      </c>
      <c r="P1244" s="176" t="str">
        <f t="shared" si="121"/>
        <v>否</v>
      </c>
    </row>
    <row r="1245" ht="18.95" customHeight="1" spans="1:16">
      <c r="A1245" s="171" t="s">
        <v>135</v>
      </c>
      <c r="B1245" s="172" t="s">
        <v>135</v>
      </c>
      <c r="C1245" s="465" t="s">
        <v>2314</v>
      </c>
      <c r="D1245" s="173" t="s">
        <v>2325</v>
      </c>
      <c r="E1245" s="172" t="s">
        <v>147</v>
      </c>
      <c r="F1245" s="51" t="s">
        <v>2326</v>
      </c>
      <c r="G1245" s="36">
        <v>0</v>
      </c>
      <c r="H1245" s="36">
        <f>IFERROR(VLOOKUP(D1245,'数据-省本级预算数'!D:H,4,0),"0")</f>
        <v>0</v>
      </c>
      <c r="I1245" s="36"/>
      <c r="J1245" s="36">
        <f>VLOOKUP(F1245,'数据-省本级决算数'!$A:$B,2,0)</f>
        <v>0</v>
      </c>
      <c r="K1245" s="175"/>
      <c r="L1245" s="175"/>
      <c r="M1245" s="175">
        <f t="shared" si="120"/>
        <v>0</v>
      </c>
      <c r="N1245" s="132" t="str">
        <f t="shared" si="116"/>
        <v/>
      </c>
      <c r="O1245" s="176" t="str">
        <f t="shared" si="117"/>
        <v>否</v>
      </c>
      <c r="P1245" s="176" t="str">
        <f t="shared" si="121"/>
        <v>否</v>
      </c>
    </row>
    <row r="1246" ht="18.95" customHeight="1" spans="1:16">
      <c r="A1246" s="171" t="s">
        <v>135</v>
      </c>
      <c r="B1246" s="172" t="s">
        <v>135</v>
      </c>
      <c r="C1246" s="465" t="s">
        <v>2314</v>
      </c>
      <c r="D1246" s="173" t="s">
        <v>2327</v>
      </c>
      <c r="E1246" s="172" t="s">
        <v>147</v>
      </c>
      <c r="F1246" s="51" t="s">
        <v>2328</v>
      </c>
      <c r="G1246" s="36">
        <v>2940</v>
      </c>
      <c r="H1246" s="36">
        <f>IFERROR(VLOOKUP(D1246,'数据-省本级预算数'!D:H,4,0),"0")</f>
        <v>2744</v>
      </c>
      <c r="I1246" s="36"/>
      <c r="J1246" s="36">
        <f>VLOOKUP(F1246,'数据-省本级决算数'!$A:$B,2,0)</f>
        <v>2412</v>
      </c>
      <c r="K1246" s="175">
        <f t="shared" si="118"/>
        <v>0.82</v>
      </c>
      <c r="L1246" s="175">
        <f t="shared" si="119"/>
        <v>0.88</v>
      </c>
      <c r="M1246" s="175">
        <f t="shared" si="120"/>
        <v>0</v>
      </c>
      <c r="N1246" s="132">
        <f t="shared" si="116"/>
        <v>-0.18</v>
      </c>
      <c r="O1246" s="176" t="str">
        <f t="shared" si="117"/>
        <v>是</v>
      </c>
      <c r="P1246" s="176" t="str">
        <f t="shared" si="121"/>
        <v>否</v>
      </c>
    </row>
    <row r="1247" ht="18.95" customHeight="1" spans="1:16">
      <c r="A1247" s="171" t="s">
        <v>135</v>
      </c>
      <c r="B1247" s="172" t="s">
        <v>135</v>
      </c>
      <c r="C1247" s="465" t="s">
        <v>2314</v>
      </c>
      <c r="D1247" s="173" t="s">
        <v>2329</v>
      </c>
      <c r="E1247" s="172" t="s">
        <v>147</v>
      </c>
      <c r="F1247" s="51" t="s">
        <v>2330</v>
      </c>
      <c r="G1247" s="36">
        <v>0</v>
      </c>
      <c r="H1247" s="36">
        <f>IFERROR(VLOOKUP(D1247,'数据-省本级预算数'!D:H,4,0),"0")</f>
        <v>0</v>
      </c>
      <c r="I1247" s="36"/>
      <c r="J1247" s="36">
        <f>VLOOKUP(F1247,'数据-省本级决算数'!$A:$B,2,0)</f>
        <v>0</v>
      </c>
      <c r="K1247" s="175"/>
      <c r="L1247" s="175"/>
      <c r="M1247" s="175">
        <f t="shared" si="120"/>
        <v>0</v>
      </c>
      <c r="N1247" s="132" t="str">
        <f t="shared" si="116"/>
        <v/>
      </c>
      <c r="O1247" s="176" t="str">
        <f t="shared" si="117"/>
        <v>否</v>
      </c>
      <c r="P1247" s="176" t="str">
        <f t="shared" si="121"/>
        <v>否</v>
      </c>
    </row>
    <row r="1248" ht="18.95" customHeight="1" spans="1:16">
      <c r="A1248" s="171" t="s">
        <v>135</v>
      </c>
      <c r="B1248" s="172" t="s">
        <v>135</v>
      </c>
      <c r="C1248" s="465" t="s">
        <v>2314</v>
      </c>
      <c r="D1248" s="173" t="s">
        <v>2331</v>
      </c>
      <c r="E1248" s="172" t="s">
        <v>147</v>
      </c>
      <c r="F1248" s="51" t="s">
        <v>2332</v>
      </c>
      <c r="G1248" s="36">
        <v>0</v>
      </c>
      <c r="H1248" s="36">
        <f>IFERROR(VLOOKUP(D1248,'数据-省本级预算数'!D:H,4,0),"0")</f>
        <v>0</v>
      </c>
      <c r="I1248" s="36"/>
      <c r="J1248" s="36">
        <f>VLOOKUP(F1248,'数据-省本级决算数'!$A:$B,2,0)</f>
        <v>0</v>
      </c>
      <c r="K1248" s="175"/>
      <c r="L1248" s="175"/>
      <c r="M1248" s="175">
        <f t="shared" si="120"/>
        <v>0</v>
      </c>
      <c r="N1248" s="132" t="str">
        <f t="shared" si="116"/>
        <v/>
      </c>
      <c r="O1248" s="176" t="str">
        <f t="shared" si="117"/>
        <v>否</v>
      </c>
      <c r="P1248" s="176" t="str">
        <f t="shared" si="121"/>
        <v>否</v>
      </c>
    </row>
    <row r="1249" ht="18.95" customHeight="1" spans="1:16">
      <c r="A1249" s="171" t="s">
        <v>135</v>
      </c>
      <c r="B1249" s="172" t="s">
        <v>135</v>
      </c>
      <c r="C1249" s="465" t="s">
        <v>2314</v>
      </c>
      <c r="D1249" s="173" t="s">
        <v>2333</v>
      </c>
      <c r="E1249" s="172" t="s">
        <v>147</v>
      </c>
      <c r="F1249" s="51" t="s">
        <v>2334</v>
      </c>
      <c r="G1249" s="36">
        <v>39656</v>
      </c>
      <c r="H1249" s="36">
        <f>IFERROR(VLOOKUP(D1249,'数据-省本级预算数'!D:H,4,0),"0")</f>
        <v>33944</v>
      </c>
      <c r="I1249" s="36"/>
      <c r="J1249" s="36">
        <f>VLOOKUP(F1249,'数据-省本级决算数'!$A:$B,2,0)</f>
        <v>49094</v>
      </c>
      <c r="K1249" s="175">
        <f t="shared" si="118"/>
        <v>1.24</v>
      </c>
      <c r="L1249" s="175">
        <f t="shared" si="119"/>
        <v>1.45</v>
      </c>
      <c r="M1249" s="175">
        <f t="shared" si="120"/>
        <v>0</v>
      </c>
      <c r="N1249" s="132">
        <f t="shared" si="116"/>
        <v>0.238</v>
      </c>
      <c r="O1249" s="176" t="str">
        <f t="shared" si="117"/>
        <v>是</v>
      </c>
      <c r="P1249" s="176" t="str">
        <f t="shared" si="121"/>
        <v>否</v>
      </c>
    </row>
    <row r="1250" ht="18.95" customHeight="1" spans="1:16">
      <c r="A1250" s="171" t="s">
        <v>135</v>
      </c>
      <c r="B1250" s="172" t="s">
        <v>135</v>
      </c>
      <c r="C1250" s="465" t="s">
        <v>2314</v>
      </c>
      <c r="D1250" s="173" t="s">
        <v>2335</v>
      </c>
      <c r="E1250" s="172" t="s">
        <v>147</v>
      </c>
      <c r="F1250" s="51" t="s">
        <v>2336</v>
      </c>
      <c r="G1250" s="36">
        <v>0</v>
      </c>
      <c r="H1250" s="36">
        <f>IFERROR(VLOOKUP(D1250,'数据-省本级预算数'!D:H,4,0),"0")</f>
        <v>0</v>
      </c>
      <c r="I1250" s="36"/>
      <c r="J1250" s="36">
        <f>VLOOKUP(F1250,'数据-省本级决算数'!$A:$B,2,0)</f>
        <v>3030</v>
      </c>
      <c r="K1250" s="175"/>
      <c r="L1250" s="175"/>
      <c r="M1250" s="175">
        <f t="shared" si="120"/>
        <v>0</v>
      </c>
      <c r="N1250" s="132" t="str">
        <f t="shared" si="116"/>
        <v/>
      </c>
      <c r="O1250" s="176" t="str">
        <f t="shared" si="117"/>
        <v>是</v>
      </c>
      <c r="P1250" s="176" t="str">
        <f t="shared" si="121"/>
        <v>否</v>
      </c>
    </row>
    <row r="1251" ht="18.95" customHeight="1" spans="1:16">
      <c r="A1251" s="171" t="s">
        <v>135</v>
      </c>
      <c r="B1251" s="172" t="s">
        <v>135</v>
      </c>
      <c r="C1251" s="465" t="s">
        <v>2314</v>
      </c>
      <c r="D1251" s="173" t="s">
        <v>2337</v>
      </c>
      <c r="E1251" s="172" t="s">
        <v>147</v>
      </c>
      <c r="F1251" s="51" t="s">
        <v>160</v>
      </c>
      <c r="G1251" s="36">
        <v>0</v>
      </c>
      <c r="H1251" s="36">
        <f>IFERROR(VLOOKUP(D1251,'数据-省本级预算数'!D:H,4,0),"0")</f>
        <v>0</v>
      </c>
      <c r="I1251" s="36"/>
      <c r="J1251" s="36">
        <f>VLOOKUP(F1251,'数据-省本级决算数'!$A:$B,2,0)</f>
        <v>103</v>
      </c>
      <c r="K1251" s="175"/>
      <c r="L1251" s="175"/>
      <c r="M1251" s="175">
        <f t="shared" si="120"/>
        <v>0</v>
      </c>
      <c r="N1251" s="132" t="str">
        <f t="shared" si="116"/>
        <v/>
      </c>
      <c r="O1251" s="176" t="str">
        <f t="shared" si="117"/>
        <v>是</v>
      </c>
      <c r="P1251" s="176" t="str">
        <f t="shared" si="121"/>
        <v>否</v>
      </c>
    </row>
    <row r="1252" ht="18.95" customHeight="1" spans="1:16">
      <c r="A1252" s="171" t="s">
        <v>135</v>
      </c>
      <c r="B1252" s="172" t="s">
        <v>135</v>
      </c>
      <c r="C1252" s="465" t="s">
        <v>2314</v>
      </c>
      <c r="D1252" s="173" t="s">
        <v>2338</v>
      </c>
      <c r="E1252" s="172" t="s">
        <v>147</v>
      </c>
      <c r="F1252" s="37" t="s">
        <v>2339</v>
      </c>
      <c r="G1252" s="36">
        <v>700</v>
      </c>
      <c r="H1252" s="36">
        <f>IFERROR(VLOOKUP(D1252,'数据-省本级预算数'!D:H,4,0),"0")</f>
        <v>695</v>
      </c>
      <c r="I1252" s="36"/>
      <c r="J1252" s="36">
        <f>VLOOKUP(F1252,'数据-省本级决算数'!$A:$B,2,0)</f>
        <v>2221</v>
      </c>
      <c r="K1252" s="175">
        <f t="shared" si="118"/>
        <v>3.17</v>
      </c>
      <c r="L1252" s="175">
        <f t="shared" si="119"/>
        <v>3.2</v>
      </c>
      <c r="M1252" s="175">
        <f t="shared" si="120"/>
        <v>0</v>
      </c>
      <c r="N1252" s="132">
        <f t="shared" si="116"/>
        <v>2.173</v>
      </c>
      <c r="O1252" s="176" t="str">
        <f t="shared" si="117"/>
        <v>是</v>
      </c>
      <c r="P1252" s="176" t="str">
        <f t="shared" si="121"/>
        <v>否</v>
      </c>
    </row>
    <row r="1253" ht="18.95" customHeight="1" spans="1:16">
      <c r="A1253" s="171" t="s">
        <v>135</v>
      </c>
      <c r="B1253" s="465" t="s">
        <v>2312</v>
      </c>
      <c r="C1253" s="172" t="s">
        <v>135</v>
      </c>
      <c r="D1253" s="173" t="s">
        <v>2340</v>
      </c>
      <c r="E1253" s="172"/>
      <c r="F1253" s="51" t="s">
        <v>2341</v>
      </c>
      <c r="G1253" s="174">
        <f ca="1">SUMIF($C1252:$C2474,$D1253,$G1252:$G2473)</f>
        <v>0</v>
      </c>
      <c r="H1253" s="36">
        <f ca="1">SUMIF($C1252:$C2473,$D1253,$H1252:$H2472)</f>
        <v>0</v>
      </c>
      <c r="I1253" s="36">
        <f>IFERROR(VLOOKUP(F1253,'数据-省本级调整数'!$A:$B,2,0),0)</f>
        <v>0</v>
      </c>
      <c r="J1253" s="36">
        <f>VLOOKUP(F1253,'数据-省本级决算数'!$A:$B,2,0)</f>
        <v>0</v>
      </c>
      <c r="K1253" s="175"/>
      <c r="L1253" s="175"/>
      <c r="M1253" s="175">
        <f t="shared" si="120"/>
        <v>0</v>
      </c>
      <c r="N1253" s="129" t="str">
        <f ca="1" t="shared" si="116"/>
        <v/>
      </c>
      <c r="O1253" s="176" t="str">
        <f ca="1" t="shared" si="117"/>
        <v>否</v>
      </c>
      <c r="P1253" s="176" t="str">
        <f t="shared" si="121"/>
        <v>是</v>
      </c>
    </row>
    <row r="1254" ht="18.95" customHeight="1" spans="1:16">
      <c r="A1254" s="171" t="s">
        <v>135</v>
      </c>
      <c r="B1254" s="172" t="s">
        <v>135</v>
      </c>
      <c r="C1254" s="465" t="s">
        <v>2340</v>
      </c>
      <c r="D1254" s="173" t="s">
        <v>2342</v>
      </c>
      <c r="E1254" s="172" t="s">
        <v>147</v>
      </c>
      <c r="F1254" s="51" t="s">
        <v>141</v>
      </c>
      <c r="G1254" s="36">
        <v>0</v>
      </c>
      <c r="H1254" s="36">
        <f>IFERROR(VLOOKUP(D1254,'数据-省本级预算数'!D:H,4,0),"0")</f>
        <v>0</v>
      </c>
      <c r="I1254" s="36"/>
      <c r="J1254" s="36">
        <f>VLOOKUP(F1254,'数据-省本级决算数'!$A:$B,2,0)</f>
        <v>4776</v>
      </c>
      <c r="K1254" s="175"/>
      <c r="L1254" s="175"/>
      <c r="M1254" s="175">
        <f t="shared" si="120"/>
        <v>0</v>
      </c>
      <c r="N1254" s="132" t="str">
        <f t="shared" si="116"/>
        <v/>
      </c>
      <c r="O1254" s="176" t="str">
        <f t="shared" si="117"/>
        <v>是</v>
      </c>
      <c r="P1254" s="176" t="str">
        <f t="shared" si="121"/>
        <v>否</v>
      </c>
    </row>
    <row r="1255" ht="18.95" customHeight="1" spans="1:16">
      <c r="A1255" s="171" t="s">
        <v>135</v>
      </c>
      <c r="B1255" s="172" t="s">
        <v>135</v>
      </c>
      <c r="C1255" s="465" t="s">
        <v>2340</v>
      </c>
      <c r="D1255" s="173" t="s">
        <v>2343</v>
      </c>
      <c r="E1255" s="172" t="s">
        <v>147</v>
      </c>
      <c r="F1255" s="51" t="s">
        <v>143</v>
      </c>
      <c r="G1255" s="36">
        <v>0</v>
      </c>
      <c r="H1255" s="36">
        <f>IFERROR(VLOOKUP(D1255,'数据-省本级预算数'!D:H,4,0),"0")</f>
        <v>0</v>
      </c>
      <c r="I1255" s="36"/>
      <c r="J1255" s="36">
        <f>VLOOKUP(F1255,'数据-省本级决算数'!$A:$B,2,0)</f>
        <v>590</v>
      </c>
      <c r="K1255" s="175"/>
      <c r="L1255" s="175"/>
      <c r="M1255" s="175">
        <f t="shared" si="120"/>
        <v>0</v>
      </c>
      <c r="N1255" s="132" t="str">
        <f t="shared" si="116"/>
        <v/>
      </c>
      <c r="O1255" s="176" t="str">
        <f t="shared" si="117"/>
        <v>是</v>
      </c>
      <c r="P1255" s="176" t="str">
        <f t="shared" si="121"/>
        <v>否</v>
      </c>
    </row>
    <row r="1256" ht="18.95" customHeight="1" spans="1:16">
      <c r="A1256" s="171" t="s">
        <v>135</v>
      </c>
      <c r="B1256" s="172" t="s">
        <v>135</v>
      </c>
      <c r="C1256" s="465" t="s">
        <v>2340</v>
      </c>
      <c r="D1256" s="173" t="s">
        <v>2344</v>
      </c>
      <c r="E1256" s="172" t="s">
        <v>147</v>
      </c>
      <c r="F1256" s="51" t="s">
        <v>145</v>
      </c>
      <c r="G1256" s="36">
        <v>0</v>
      </c>
      <c r="H1256" s="36">
        <f>IFERROR(VLOOKUP(D1256,'数据-省本级预算数'!D:H,4,0),"0")</f>
        <v>0</v>
      </c>
      <c r="I1256" s="36"/>
      <c r="J1256" s="36">
        <f>VLOOKUP(F1256,'数据-省本级决算数'!$A:$B,2,0)</f>
        <v>713</v>
      </c>
      <c r="K1256" s="175"/>
      <c r="L1256" s="175"/>
      <c r="M1256" s="175">
        <f t="shared" si="120"/>
        <v>0</v>
      </c>
      <c r="N1256" s="132" t="str">
        <f t="shared" si="116"/>
        <v/>
      </c>
      <c r="O1256" s="176" t="str">
        <f t="shared" si="117"/>
        <v>是</v>
      </c>
      <c r="P1256" s="176" t="str">
        <f t="shared" si="121"/>
        <v>否</v>
      </c>
    </row>
    <row r="1257" ht="18.95" customHeight="1" spans="1:16">
      <c r="A1257" s="171" t="s">
        <v>135</v>
      </c>
      <c r="B1257" s="172" t="s">
        <v>135</v>
      </c>
      <c r="C1257" s="465" t="s">
        <v>2340</v>
      </c>
      <c r="D1257" s="173" t="s">
        <v>2345</v>
      </c>
      <c r="E1257" s="172" t="s">
        <v>147</v>
      </c>
      <c r="F1257" s="51" t="s">
        <v>2346</v>
      </c>
      <c r="G1257" s="36">
        <v>0</v>
      </c>
      <c r="H1257" s="36">
        <f>IFERROR(VLOOKUP(D1257,'数据-省本级预算数'!D:H,4,0),"0")</f>
        <v>0</v>
      </c>
      <c r="I1257" s="36"/>
      <c r="J1257" s="36">
        <f>VLOOKUP(F1257,'数据-省本级决算数'!$A:$B,2,0)</f>
        <v>0</v>
      </c>
      <c r="K1257" s="175"/>
      <c r="L1257" s="175"/>
      <c r="M1257" s="175">
        <f t="shared" si="120"/>
        <v>0</v>
      </c>
      <c r="N1257" s="132" t="str">
        <f t="shared" si="116"/>
        <v/>
      </c>
      <c r="O1257" s="176" t="str">
        <f t="shared" si="117"/>
        <v>否</v>
      </c>
      <c r="P1257" s="176" t="str">
        <f t="shared" si="121"/>
        <v>否</v>
      </c>
    </row>
    <row r="1258" ht="18.95" customHeight="1" spans="1:16">
      <c r="A1258" s="171" t="s">
        <v>135</v>
      </c>
      <c r="B1258" s="172" t="s">
        <v>135</v>
      </c>
      <c r="C1258" s="465" t="s">
        <v>2340</v>
      </c>
      <c r="D1258" s="173" t="s">
        <v>2347</v>
      </c>
      <c r="E1258" s="172" t="s">
        <v>147</v>
      </c>
      <c r="F1258" s="51" t="s">
        <v>2348</v>
      </c>
      <c r="G1258" s="36">
        <v>0</v>
      </c>
      <c r="H1258" s="36">
        <f>IFERROR(VLOOKUP(D1258,'数据-省本级预算数'!D:H,4,0),"0")</f>
        <v>0</v>
      </c>
      <c r="I1258" s="36"/>
      <c r="J1258" s="36">
        <f>VLOOKUP(F1258,'数据-省本级决算数'!$A:$B,2,0)</f>
        <v>0</v>
      </c>
      <c r="K1258" s="175"/>
      <c r="L1258" s="175"/>
      <c r="M1258" s="175">
        <f t="shared" si="120"/>
        <v>0</v>
      </c>
      <c r="N1258" s="132" t="str">
        <f t="shared" si="116"/>
        <v/>
      </c>
      <c r="O1258" s="176" t="str">
        <f t="shared" si="117"/>
        <v>否</v>
      </c>
      <c r="P1258" s="176" t="str">
        <f t="shared" si="121"/>
        <v>否</v>
      </c>
    </row>
    <row r="1259" ht="18.95" customHeight="1" spans="1:16">
      <c r="A1259" s="171" t="s">
        <v>135</v>
      </c>
      <c r="B1259" s="172" t="s">
        <v>135</v>
      </c>
      <c r="C1259" s="465" t="s">
        <v>2340</v>
      </c>
      <c r="D1259" s="173" t="s">
        <v>2349</v>
      </c>
      <c r="E1259" s="172" t="s">
        <v>147</v>
      </c>
      <c r="F1259" s="51" t="s">
        <v>2350</v>
      </c>
      <c r="G1259" s="36">
        <v>0</v>
      </c>
      <c r="H1259" s="36">
        <f>IFERROR(VLOOKUP(D1259,'数据-省本级预算数'!D:H,4,0),"0")</f>
        <v>0</v>
      </c>
      <c r="I1259" s="36"/>
      <c r="J1259" s="36">
        <f>VLOOKUP(F1259,'数据-省本级决算数'!$A:$B,2,0)</f>
        <v>0</v>
      </c>
      <c r="K1259" s="175"/>
      <c r="L1259" s="175"/>
      <c r="M1259" s="175">
        <f t="shared" si="120"/>
        <v>0</v>
      </c>
      <c r="N1259" s="132" t="str">
        <f t="shared" si="116"/>
        <v/>
      </c>
      <c r="O1259" s="176" t="str">
        <f t="shared" si="117"/>
        <v>否</v>
      </c>
      <c r="P1259" s="176" t="str">
        <f t="shared" si="121"/>
        <v>否</v>
      </c>
    </row>
    <row r="1260" ht="18.95" customHeight="1" spans="1:16">
      <c r="A1260" s="171" t="s">
        <v>135</v>
      </c>
      <c r="B1260" s="172" t="s">
        <v>135</v>
      </c>
      <c r="C1260" s="465" t="s">
        <v>2340</v>
      </c>
      <c r="D1260" s="173" t="s">
        <v>2351</v>
      </c>
      <c r="E1260" s="172" t="s">
        <v>147</v>
      </c>
      <c r="F1260" s="51" t="s">
        <v>2352</v>
      </c>
      <c r="G1260" s="36">
        <v>0</v>
      </c>
      <c r="H1260" s="36">
        <f>IFERROR(VLOOKUP(D1260,'数据-省本级预算数'!D:H,4,0),"0")</f>
        <v>0</v>
      </c>
      <c r="I1260" s="36"/>
      <c r="J1260" s="36">
        <f>VLOOKUP(F1260,'数据-省本级决算数'!$A:$B,2,0)</f>
        <v>0</v>
      </c>
      <c r="K1260" s="175"/>
      <c r="L1260" s="175"/>
      <c r="M1260" s="175">
        <f t="shared" si="120"/>
        <v>0</v>
      </c>
      <c r="N1260" s="132" t="str">
        <f t="shared" si="116"/>
        <v/>
      </c>
      <c r="O1260" s="176" t="str">
        <f t="shared" si="117"/>
        <v>否</v>
      </c>
      <c r="P1260" s="176" t="str">
        <f t="shared" si="121"/>
        <v>否</v>
      </c>
    </row>
    <row r="1261" ht="18.95" customHeight="1" spans="1:16">
      <c r="A1261" s="171" t="s">
        <v>135</v>
      </c>
      <c r="B1261" s="172" t="s">
        <v>135</v>
      </c>
      <c r="C1261" s="465" t="s">
        <v>2340</v>
      </c>
      <c r="D1261" s="173" t="s">
        <v>2353</v>
      </c>
      <c r="E1261" s="172" t="s">
        <v>147</v>
      </c>
      <c r="F1261" s="51" t="s">
        <v>2354</v>
      </c>
      <c r="G1261" s="36">
        <v>0</v>
      </c>
      <c r="H1261" s="36">
        <f>IFERROR(VLOOKUP(D1261,'数据-省本级预算数'!D:H,4,0),"0")</f>
        <v>0</v>
      </c>
      <c r="I1261" s="36"/>
      <c r="J1261" s="36">
        <f>VLOOKUP(F1261,'数据-省本级决算数'!$A:$B,2,0)</f>
        <v>0</v>
      </c>
      <c r="K1261" s="175"/>
      <c r="L1261" s="175"/>
      <c r="M1261" s="175">
        <f t="shared" si="120"/>
        <v>0</v>
      </c>
      <c r="N1261" s="132" t="str">
        <f t="shared" si="116"/>
        <v/>
      </c>
      <c r="O1261" s="176" t="str">
        <f t="shared" si="117"/>
        <v>否</v>
      </c>
      <c r="P1261" s="176" t="str">
        <f t="shared" si="121"/>
        <v>否</v>
      </c>
    </row>
    <row r="1262" ht="18.95" customHeight="1" spans="1:16">
      <c r="A1262" s="171" t="s">
        <v>135</v>
      </c>
      <c r="B1262" s="172"/>
      <c r="C1262" s="465" t="s">
        <v>2340</v>
      </c>
      <c r="D1262" s="173" t="s">
        <v>2355</v>
      </c>
      <c r="E1262" s="172" t="s">
        <v>147</v>
      </c>
      <c r="F1262" s="51" t="s">
        <v>2356</v>
      </c>
      <c r="G1262" s="36">
        <v>0</v>
      </c>
      <c r="H1262" s="36">
        <f>IFERROR(VLOOKUP(D1262,'数据-省本级预算数'!D:H,4,0),"0")</f>
        <v>0</v>
      </c>
      <c r="I1262" s="36"/>
      <c r="J1262" s="36">
        <f>VLOOKUP(F1262,'数据-省本级决算数'!$A:$B,2,0)</f>
        <v>0</v>
      </c>
      <c r="K1262" s="175"/>
      <c r="L1262" s="175"/>
      <c r="M1262" s="175">
        <f t="shared" si="120"/>
        <v>0</v>
      </c>
      <c r="N1262" s="132" t="str">
        <f t="shared" si="116"/>
        <v/>
      </c>
      <c r="O1262" s="176" t="str">
        <f t="shared" si="117"/>
        <v>否</v>
      </c>
      <c r="P1262" s="176" t="str">
        <f t="shared" si="121"/>
        <v>否</v>
      </c>
    </row>
    <row r="1263" ht="18.95" customHeight="1" spans="1:16">
      <c r="A1263" s="171" t="s">
        <v>135</v>
      </c>
      <c r="B1263" s="172" t="s">
        <v>135</v>
      </c>
      <c r="C1263" s="465" t="s">
        <v>2340</v>
      </c>
      <c r="D1263" s="173" t="s">
        <v>2357</v>
      </c>
      <c r="E1263" s="172" t="s">
        <v>147</v>
      </c>
      <c r="F1263" s="51" t="s">
        <v>2358</v>
      </c>
      <c r="G1263" s="36">
        <v>0</v>
      </c>
      <c r="H1263" s="36">
        <f>IFERROR(VLOOKUP(D1263,'数据-省本级预算数'!D:H,4,0),"0")</f>
        <v>0</v>
      </c>
      <c r="I1263" s="36"/>
      <c r="J1263" s="36">
        <f>VLOOKUP(F1263,'数据-省本级决算数'!$A:$B,2,0)</f>
        <v>0</v>
      </c>
      <c r="K1263" s="175"/>
      <c r="L1263" s="175"/>
      <c r="M1263" s="175">
        <f t="shared" si="120"/>
        <v>0</v>
      </c>
      <c r="N1263" s="132" t="str">
        <f t="shared" si="116"/>
        <v/>
      </c>
      <c r="O1263" s="176" t="str">
        <f t="shared" si="117"/>
        <v>否</v>
      </c>
      <c r="P1263" s="176" t="str">
        <f t="shared" si="121"/>
        <v>否</v>
      </c>
    </row>
    <row r="1264" ht="18.95" customHeight="1" spans="1:16">
      <c r="A1264" s="171" t="s">
        <v>135</v>
      </c>
      <c r="B1264" s="172" t="s">
        <v>135</v>
      </c>
      <c r="C1264" s="465" t="s">
        <v>2340</v>
      </c>
      <c r="D1264" s="173" t="s">
        <v>2359</v>
      </c>
      <c r="E1264" s="172" t="s">
        <v>147</v>
      </c>
      <c r="F1264" s="51" t="s">
        <v>2360</v>
      </c>
      <c r="G1264" s="36">
        <v>0</v>
      </c>
      <c r="H1264" s="36">
        <f>IFERROR(VLOOKUP(D1264,'数据-省本级预算数'!D:H,4,0),"0")</f>
        <v>0</v>
      </c>
      <c r="I1264" s="36"/>
      <c r="J1264" s="36">
        <f>VLOOKUP(F1264,'数据-省本级决算数'!$A:$B,2,0)</f>
        <v>0</v>
      </c>
      <c r="K1264" s="175"/>
      <c r="L1264" s="175"/>
      <c r="M1264" s="175">
        <f t="shared" si="120"/>
        <v>0</v>
      </c>
      <c r="N1264" s="132" t="str">
        <f t="shared" si="116"/>
        <v/>
      </c>
      <c r="O1264" s="176" t="str">
        <f t="shared" si="117"/>
        <v>否</v>
      </c>
      <c r="P1264" s="176" t="str">
        <f t="shared" si="121"/>
        <v>否</v>
      </c>
    </row>
    <row r="1265" ht="18.95" customHeight="1" spans="1:16">
      <c r="A1265" s="171" t="s">
        <v>135</v>
      </c>
      <c r="B1265" s="172" t="s">
        <v>135</v>
      </c>
      <c r="C1265" s="465" t="s">
        <v>2340</v>
      </c>
      <c r="D1265" s="173" t="s">
        <v>2361</v>
      </c>
      <c r="E1265" s="172" t="s">
        <v>147</v>
      </c>
      <c r="F1265" s="51" t="s">
        <v>160</v>
      </c>
      <c r="G1265" s="36">
        <v>0</v>
      </c>
      <c r="H1265" s="36">
        <f>IFERROR(VLOOKUP(D1265,'数据-省本级预算数'!D:H,4,0),"0")</f>
        <v>0</v>
      </c>
      <c r="I1265" s="36"/>
      <c r="J1265" s="36">
        <f>VLOOKUP(F1265,'数据-省本级决算数'!$A:$B,2,0)</f>
        <v>103</v>
      </c>
      <c r="K1265" s="175"/>
      <c r="L1265" s="175"/>
      <c r="M1265" s="175">
        <f t="shared" si="120"/>
        <v>0</v>
      </c>
      <c r="N1265" s="132" t="str">
        <f t="shared" si="116"/>
        <v/>
      </c>
      <c r="O1265" s="176" t="str">
        <f t="shared" si="117"/>
        <v>是</v>
      </c>
      <c r="P1265" s="176" t="str">
        <f t="shared" si="121"/>
        <v>否</v>
      </c>
    </row>
    <row r="1266" ht="18.95" customHeight="1" spans="1:16">
      <c r="A1266" s="171" t="s">
        <v>135</v>
      </c>
      <c r="B1266" s="172" t="s">
        <v>135</v>
      </c>
      <c r="C1266" s="465" t="s">
        <v>2340</v>
      </c>
      <c r="D1266" s="173" t="s">
        <v>2362</v>
      </c>
      <c r="E1266" s="172" t="s">
        <v>147</v>
      </c>
      <c r="F1266" s="51" t="s">
        <v>2363</v>
      </c>
      <c r="G1266" s="36">
        <v>0</v>
      </c>
      <c r="H1266" s="36">
        <f>IFERROR(VLOOKUP(D1266,'数据-省本级预算数'!D:H,4,0),"0")</f>
        <v>0</v>
      </c>
      <c r="I1266" s="36"/>
      <c r="J1266" s="36">
        <f>VLOOKUP(F1266,'数据-省本级决算数'!$A:$B,2,0)</f>
        <v>0</v>
      </c>
      <c r="K1266" s="175"/>
      <c r="L1266" s="175"/>
      <c r="M1266" s="175">
        <f t="shared" si="120"/>
        <v>0</v>
      </c>
      <c r="N1266" s="132" t="str">
        <f t="shared" si="116"/>
        <v/>
      </c>
      <c r="O1266" s="176" t="str">
        <f t="shared" si="117"/>
        <v>否</v>
      </c>
      <c r="P1266" s="176" t="str">
        <f t="shared" si="121"/>
        <v>否</v>
      </c>
    </row>
    <row r="1267" ht="18.95" customHeight="1" spans="1:16">
      <c r="A1267" s="171" t="s">
        <v>135</v>
      </c>
      <c r="B1267" s="465" t="s">
        <v>2312</v>
      </c>
      <c r="C1267" s="172"/>
      <c r="D1267" s="464" t="s">
        <v>2364</v>
      </c>
      <c r="E1267" s="172"/>
      <c r="F1267" s="51" t="s">
        <v>2365</v>
      </c>
      <c r="G1267" s="174">
        <f ca="1">SUMIF($C1266:$C2488,$D1267,$G1266:$G2487)</f>
        <v>0</v>
      </c>
      <c r="H1267" s="36">
        <f ca="1">SUMIF($C1266:$C2487,$D1267,$H1266:$H2486)</f>
        <v>0</v>
      </c>
      <c r="I1267" s="36">
        <f>IFERROR(VLOOKUP(F1267,'数据-省本级调整数'!$A:$B,2,0),0)</f>
        <v>0</v>
      </c>
      <c r="J1267" s="36">
        <f>VLOOKUP(F1267,'数据-省本级决算数'!$A:$B,2,0)</f>
        <v>0</v>
      </c>
      <c r="K1267" s="175"/>
      <c r="L1267" s="175"/>
      <c r="M1267" s="175">
        <f t="shared" si="120"/>
        <v>0</v>
      </c>
      <c r="N1267" s="129" t="str">
        <f ca="1" t="shared" si="116"/>
        <v/>
      </c>
      <c r="O1267" s="176" t="str">
        <f ca="1" t="shared" si="117"/>
        <v>否</v>
      </c>
      <c r="P1267" s="176" t="str">
        <f t="shared" si="121"/>
        <v>是</v>
      </c>
    </row>
    <row r="1268" ht="18.95" customHeight="1" spans="1:16">
      <c r="A1268" s="171" t="s">
        <v>135</v>
      </c>
      <c r="B1268" s="172" t="s">
        <v>135</v>
      </c>
      <c r="C1268" s="464" t="s">
        <v>2364</v>
      </c>
      <c r="D1268" s="464" t="s">
        <v>2366</v>
      </c>
      <c r="E1268" s="172" t="s">
        <v>147</v>
      </c>
      <c r="F1268" s="51" t="s">
        <v>2367</v>
      </c>
      <c r="G1268" s="36">
        <v>0</v>
      </c>
      <c r="H1268" s="36" t="str">
        <f>IFERROR(VLOOKUP(D1268,'数据-省本级预算数'!D:H,4,0),"0")</f>
        <v>0</v>
      </c>
      <c r="I1268" s="36"/>
      <c r="J1268" s="36">
        <f>VLOOKUP(F1268,'数据-省本级决算数'!$A:$B,2,0)</f>
        <v>0</v>
      </c>
      <c r="K1268" s="175"/>
      <c r="L1268" s="175"/>
      <c r="M1268" s="175">
        <f t="shared" si="120"/>
        <v>0</v>
      </c>
      <c r="N1268" s="132" t="str">
        <f t="shared" si="116"/>
        <v/>
      </c>
      <c r="O1268" s="176" t="str">
        <f t="shared" si="117"/>
        <v>否</v>
      </c>
      <c r="P1268" s="176" t="str">
        <f t="shared" si="121"/>
        <v>否</v>
      </c>
    </row>
    <row r="1269" ht="18.95" customHeight="1" spans="1:16">
      <c r="A1269" s="171" t="s">
        <v>135</v>
      </c>
      <c r="B1269" s="172" t="s">
        <v>135</v>
      </c>
      <c r="C1269" s="464" t="s">
        <v>2364</v>
      </c>
      <c r="D1269" s="464" t="s">
        <v>2368</v>
      </c>
      <c r="E1269" s="172" t="s">
        <v>147</v>
      </c>
      <c r="F1269" s="51" t="s">
        <v>2369</v>
      </c>
      <c r="G1269" s="36">
        <v>0</v>
      </c>
      <c r="H1269" s="36" t="str">
        <f>IFERROR(VLOOKUP(D1269,'数据-省本级预算数'!D:H,4,0),"0")</f>
        <v>0</v>
      </c>
      <c r="I1269" s="36"/>
      <c r="J1269" s="36">
        <f>VLOOKUP(F1269,'数据-省本级决算数'!$A:$B,2,0)</f>
        <v>0</v>
      </c>
      <c r="K1269" s="175"/>
      <c r="L1269" s="175"/>
      <c r="M1269" s="175">
        <f t="shared" si="120"/>
        <v>0</v>
      </c>
      <c r="N1269" s="132" t="str">
        <f t="shared" si="116"/>
        <v/>
      </c>
      <c r="O1269" s="176" t="str">
        <f t="shared" si="117"/>
        <v>否</v>
      </c>
      <c r="P1269" s="176" t="str">
        <f t="shared" si="121"/>
        <v>否</v>
      </c>
    </row>
    <row r="1270" ht="18.95" customHeight="1" spans="1:16">
      <c r="A1270" s="171" t="s">
        <v>135</v>
      </c>
      <c r="B1270" s="172" t="s">
        <v>135</v>
      </c>
      <c r="C1270" s="464" t="s">
        <v>2364</v>
      </c>
      <c r="D1270" s="464" t="s">
        <v>2370</v>
      </c>
      <c r="E1270" s="172" t="s">
        <v>147</v>
      </c>
      <c r="F1270" s="51" t="s">
        <v>2371</v>
      </c>
      <c r="G1270" s="36">
        <v>0</v>
      </c>
      <c r="H1270" s="36" t="str">
        <f>IFERROR(VLOOKUP(D1270,'数据-省本级预算数'!D:H,4,0),"0")</f>
        <v>0</v>
      </c>
      <c r="I1270" s="36"/>
      <c r="J1270" s="36">
        <f>VLOOKUP(F1270,'数据-省本级决算数'!$A:$B,2,0)</f>
        <v>0</v>
      </c>
      <c r="K1270" s="175"/>
      <c r="L1270" s="175"/>
      <c r="M1270" s="175">
        <f t="shared" si="120"/>
        <v>0</v>
      </c>
      <c r="N1270" s="132" t="str">
        <f t="shared" si="116"/>
        <v/>
      </c>
      <c r="O1270" s="176" t="str">
        <f t="shared" si="117"/>
        <v>否</v>
      </c>
      <c r="P1270" s="176" t="str">
        <f t="shared" si="121"/>
        <v>否</v>
      </c>
    </row>
    <row r="1271" ht="18.95" customHeight="1" spans="1:16">
      <c r="A1271" s="171" t="s">
        <v>135</v>
      </c>
      <c r="B1271" s="172" t="s">
        <v>135</v>
      </c>
      <c r="C1271" s="464" t="s">
        <v>2364</v>
      </c>
      <c r="D1271" s="464" t="s">
        <v>2372</v>
      </c>
      <c r="E1271" s="172" t="s">
        <v>147</v>
      </c>
      <c r="F1271" s="51" t="s">
        <v>2373</v>
      </c>
      <c r="G1271" s="36">
        <v>0</v>
      </c>
      <c r="H1271" s="36" t="str">
        <f>IFERROR(VLOOKUP(D1271,'数据-省本级预算数'!D:H,4,0),"0")</f>
        <v>0</v>
      </c>
      <c r="I1271" s="36"/>
      <c r="J1271" s="36">
        <f>VLOOKUP(F1271,'数据-省本级决算数'!$A:$B,2,0)</f>
        <v>0</v>
      </c>
      <c r="K1271" s="175"/>
      <c r="L1271" s="175"/>
      <c r="M1271" s="175">
        <f t="shared" si="120"/>
        <v>0</v>
      </c>
      <c r="N1271" s="132" t="str">
        <f t="shared" si="116"/>
        <v/>
      </c>
      <c r="O1271" s="176" t="str">
        <f t="shared" si="117"/>
        <v>否</v>
      </c>
      <c r="P1271" s="176" t="str">
        <f t="shared" si="121"/>
        <v>否</v>
      </c>
    </row>
    <row r="1272" ht="18.95" customHeight="1" spans="1:16">
      <c r="A1272" s="171" t="s">
        <v>135</v>
      </c>
      <c r="B1272" s="172" t="s">
        <v>135</v>
      </c>
      <c r="C1272" s="464" t="s">
        <v>2364</v>
      </c>
      <c r="D1272" s="464" t="s">
        <v>2374</v>
      </c>
      <c r="E1272" s="172" t="s">
        <v>147</v>
      </c>
      <c r="F1272" s="51" t="s">
        <v>2375</v>
      </c>
      <c r="G1272" s="36">
        <v>0</v>
      </c>
      <c r="H1272" s="36" t="str">
        <f>IFERROR(VLOOKUP(D1272,'数据-省本级预算数'!D:H,4,0),"0")</f>
        <v>0</v>
      </c>
      <c r="I1272" s="36"/>
      <c r="J1272" s="36">
        <f>VLOOKUP(F1272,'数据-省本级决算数'!$A:$B,2,0)</f>
        <v>0</v>
      </c>
      <c r="K1272" s="175"/>
      <c r="L1272" s="175"/>
      <c r="M1272" s="175">
        <f t="shared" si="120"/>
        <v>0</v>
      </c>
      <c r="N1272" s="132" t="str">
        <f t="shared" si="116"/>
        <v/>
      </c>
      <c r="O1272" s="176" t="str">
        <f t="shared" si="117"/>
        <v>否</v>
      </c>
      <c r="P1272" s="176" t="str">
        <f t="shared" si="121"/>
        <v>否</v>
      </c>
    </row>
    <row r="1273" ht="18.95" customHeight="1" spans="1:16">
      <c r="A1273" s="171" t="s">
        <v>135</v>
      </c>
      <c r="B1273" s="465" t="s">
        <v>2312</v>
      </c>
      <c r="C1273" s="172"/>
      <c r="D1273" s="464" t="s">
        <v>2376</v>
      </c>
      <c r="E1273" s="172"/>
      <c r="F1273" s="51" t="s">
        <v>2377</v>
      </c>
      <c r="G1273" s="36">
        <f ca="1">SUMIF($C1272:$C2494,$D1273,$G1272:$G2493)</f>
        <v>2358</v>
      </c>
      <c r="H1273" s="36">
        <f ca="1">SUMIF($C1272:$C2493,$D1273,$H1272:$H2492)</f>
        <v>2000</v>
      </c>
      <c r="I1273" s="36">
        <f>IFERROR(VLOOKUP(F1273,'数据-省本级调整数'!$A:$B,2,0),0)</f>
        <v>3763</v>
      </c>
      <c r="J1273" s="36">
        <f>VLOOKUP(F1273,'数据-省本级决算数'!$A:$B,2,0)</f>
        <v>3663</v>
      </c>
      <c r="K1273" s="175">
        <f ca="1" t="shared" si="118"/>
        <v>1.55</v>
      </c>
      <c r="L1273" s="175">
        <f ca="1" t="shared" si="119"/>
        <v>1.83</v>
      </c>
      <c r="M1273" s="175">
        <f t="shared" si="120"/>
        <v>0.97</v>
      </c>
      <c r="N1273" s="132">
        <f ca="1" t="shared" si="116"/>
        <v>0.553</v>
      </c>
      <c r="O1273" s="176" t="str">
        <f ca="1" t="shared" si="117"/>
        <v>是</v>
      </c>
      <c r="P1273" s="176" t="str">
        <f t="shared" si="121"/>
        <v>是</v>
      </c>
    </row>
    <row r="1274" ht="18.95" customHeight="1" spans="1:16">
      <c r="A1274" s="171" t="s">
        <v>135</v>
      </c>
      <c r="B1274" s="172" t="s">
        <v>135</v>
      </c>
      <c r="C1274" s="464" t="s">
        <v>2376</v>
      </c>
      <c r="D1274" s="464" t="s">
        <v>2378</v>
      </c>
      <c r="E1274" s="172" t="s">
        <v>147</v>
      </c>
      <c r="F1274" s="51" t="s">
        <v>2379</v>
      </c>
      <c r="G1274" s="36">
        <v>0</v>
      </c>
      <c r="H1274" s="36" t="str">
        <f>IFERROR(VLOOKUP(D1274,'数据-省本级预算数'!D:H,4,0),"0")</f>
        <v>0</v>
      </c>
      <c r="I1274" s="36"/>
      <c r="J1274" s="36">
        <f>VLOOKUP(F1274,'数据-省本级决算数'!$A:$B,2,0)</f>
        <v>0</v>
      </c>
      <c r="K1274" s="175"/>
      <c r="L1274" s="175"/>
      <c r="M1274" s="175">
        <f t="shared" si="120"/>
        <v>0</v>
      </c>
      <c r="N1274" s="132" t="str">
        <f t="shared" si="116"/>
        <v/>
      </c>
      <c r="O1274" s="176" t="str">
        <f t="shared" si="117"/>
        <v>否</v>
      </c>
      <c r="P1274" s="176" t="str">
        <f t="shared" si="121"/>
        <v>否</v>
      </c>
    </row>
    <row r="1275" ht="18.95" customHeight="1" spans="1:16">
      <c r="A1275" s="171" t="s">
        <v>135</v>
      </c>
      <c r="B1275" s="172" t="s">
        <v>135</v>
      </c>
      <c r="C1275" s="464" t="s">
        <v>2376</v>
      </c>
      <c r="D1275" s="464" t="s">
        <v>2380</v>
      </c>
      <c r="E1275" s="172" t="s">
        <v>147</v>
      </c>
      <c r="F1275" s="51" t="s">
        <v>2381</v>
      </c>
      <c r="G1275" s="36">
        <v>0</v>
      </c>
      <c r="H1275" s="36" t="str">
        <f>IFERROR(VLOOKUP(D1275,'数据-省本级预算数'!D:H,4,0),"0")</f>
        <v>0</v>
      </c>
      <c r="I1275" s="36"/>
      <c r="J1275" s="36">
        <f>VLOOKUP(F1275,'数据-省本级决算数'!$A:$B,2,0)</f>
        <v>0</v>
      </c>
      <c r="K1275" s="175"/>
      <c r="L1275" s="175"/>
      <c r="M1275" s="175">
        <f t="shared" si="120"/>
        <v>0</v>
      </c>
      <c r="N1275" s="132" t="str">
        <f t="shared" si="116"/>
        <v/>
      </c>
      <c r="O1275" s="176" t="str">
        <f t="shared" si="117"/>
        <v>否</v>
      </c>
      <c r="P1275" s="176" t="str">
        <f t="shared" si="121"/>
        <v>否</v>
      </c>
    </row>
    <row r="1276" ht="18.95" customHeight="1" spans="1:16">
      <c r="A1276" s="171" t="s">
        <v>135</v>
      </c>
      <c r="B1276" s="172"/>
      <c r="C1276" s="464" t="s">
        <v>2376</v>
      </c>
      <c r="D1276" s="464" t="s">
        <v>2382</v>
      </c>
      <c r="E1276" s="172" t="s">
        <v>147</v>
      </c>
      <c r="F1276" s="51" t="s">
        <v>2383</v>
      </c>
      <c r="G1276" s="36">
        <v>2358</v>
      </c>
      <c r="H1276" s="36">
        <f>IFERROR(VLOOKUP(D1276,'数据-省本级预算数'!D:H,4,0),"0")</f>
        <v>2000</v>
      </c>
      <c r="I1276" s="36"/>
      <c r="J1276" s="36">
        <f>VLOOKUP(F1276,'数据-省本级决算数'!$A:$B,2,0)</f>
        <v>3663</v>
      </c>
      <c r="K1276" s="175">
        <f t="shared" si="118"/>
        <v>1.55</v>
      </c>
      <c r="L1276" s="175">
        <f t="shared" si="119"/>
        <v>1.83</v>
      </c>
      <c r="M1276" s="175">
        <f t="shared" si="120"/>
        <v>0</v>
      </c>
      <c r="N1276" s="132">
        <f t="shared" si="116"/>
        <v>0.553</v>
      </c>
      <c r="O1276" s="176" t="str">
        <f t="shared" si="117"/>
        <v>是</v>
      </c>
      <c r="P1276" s="176" t="str">
        <f t="shared" si="121"/>
        <v>否</v>
      </c>
    </row>
    <row r="1277" ht="18.95" customHeight="1" spans="1:16">
      <c r="A1277" s="171" t="s">
        <v>135</v>
      </c>
      <c r="B1277" s="172" t="s">
        <v>135</v>
      </c>
      <c r="C1277" s="464" t="s">
        <v>2376</v>
      </c>
      <c r="D1277" s="464" t="s">
        <v>2384</v>
      </c>
      <c r="E1277" s="172" t="s">
        <v>147</v>
      </c>
      <c r="F1277" s="51" t="s">
        <v>2385</v>
      </c>
      <c r="G1277" s="36">
        <v>0</v>
      </c>
      <c r="H1277" s="36" t="str">
        <f>IFERROR(VLOOKUP(D1277,'数据-省本级预算数'!D:H,4,0),"0")</f>
        <v>0</v>
      </c>
      <c r="I1277" s="36"/>
      <c r="J1277" s="36">
        <f>VLOOKUP(F1277,'数据-省本级决算数'!$A:$B,2,0)</f>
        <v>0</v>
      </c>
      <c r="K1277" s="175"/>
      <c r="L1277" s="175"/>
      <c r="M1277" s="175">
        <f t="shared" si="120"/>
        <v>0</v>
      </c>
      <c r="N1277" s="132" t="str">
        <f t="shared" ref="N1277:N1302" si="122">IF(ISERROR(J1277/G1277-1),"",J1277/G1277-1)</f>
        <v/>
      </c>
      <c r="O1277" s="176" t="str">
        <f t="shared" si="117"/>
        <v>否</v>
      </c>
      <c r="P1277" s="176" t="str">
        <f t="shared" si="121"/>
        <v>否</v>
      </c>
    </row>
    <row r="1278" ht="18.95" customHeight="1" spans="1:16">
      <c r="A1278" s="171" t="s">
        <v>135</v>
      </c>
      <c r="B1278" s="172" t="s">
        <v>135</v>
      </c>
      <c r="C1278" s="464" t="s">
        <v>2376</v>
      </c>
      <c r="D1278" s="464" t="s">
        <v>2386</v>
      </c>
      <c r="E1278" s="172" t="s">
        <v>147</v>
      </c>
      <c r="F1278" s="51" t="s">
        <v>2387</v>
      </c>
      <c r="G1278" s="36">
        <v>0</v>
      </c>
      <c r="H1278" s="36" t="str">
        <f>IFERROR(VLOOKUP(D1278,'数据-省本级预算数'!D:H,4,0),"0")</f>
        <v>0</v>
      </c>
      <c r="I1278" s="36"/>
      <c r="J1278" s="36">
        <f>VLOOKUP(F1278,'数据-省本级决算数'!$A:$B,2,0)</f>
        <v>0</v>
      </c>
      <c r="K1278" s="175"/>
      <c r="L1278" s="175"/>
      <c r="M1278" s="175">
        <f t="shared" si="120"/>
        <v>0</v>
      </c>
      <c r="N1278" s="132" t="str">
        <f t="shared" si="122"/>
        <v/>
      </c>
      <c r="O1278" s="176" t="str">
        <f t="shared" si="117"/>
        <v>否</v>
      </c>
      <c r="P1278" s="176" t="str">
        <f t="shared" si="121"/>
        <v>否</v>
      </c>
    </row>
    <row r="1279" ht="18.95" customHeight="1" spans="1:16">
      <c r="A1279" s="171" t="s">
        <v>135</v>
      </c>
      <c r="B1279" s="465" t="s">
        <v>2312</v>
      </c>
      <c r="C1279" s="172"/>
      <c r="D1279" s="464" t="s">
        <v>2388</v>
      </c>
      <c r="E1279" s="172"/>
      <c r="F1279" s="51" t="s">
        <v>2389</v>
      </c>
      <c r="G1279" s="36">
        <f ca="1">SUMIF($C1278:$C2500,$D1279,$G1278:$G2499)</f>
        <v>3067</v>
      </c>
      <c r="H1279" s="36">
        <f ca="1">SUMIF($C1278:$C2499,$D1279,$H1278:$H2498)</f>
        <v>4109</v>
      </c>
      <c r="I1279" s="36">
        <f>IFERROR(VLOOKUP(F1279,'数据-省本级调整数'!$A:$B,2,0),0)</f>
        <v>6652</v>
      </c>
      <c r="J1279" s="36">
        <f>VLOOKUP(F1279,'数据-省本级决算数'!$A:$B,2,0)</f>
        <v>6652</v>
      </c>
      <c r="K1279" s="175">
        <f ca="1" t="shared" si="118"/>
        <v>2.17</v>
      </c>
      <c r="L1279" s="175">
        <f ca="1" t="shared" si="119"/>
        <v>1.62</v>
      </c>
      <c r="M1279" s="175">
        <f t="shared" si="120"/>
        <v>1</v>
      </c>
      <c r="N1279" s="132">
        <f ca="1" t="shared" si="122"/>
        <v>1.169</v>
      </c>
      <c r="O1279" s="176" t="str">
        <f ca="1" t="shared" si="117"/>
        <v>是</v>
      </c>
      <c r="P1279" s="176" t="str">
        <f t="shared" si="121"/>
        <v>是</v>
      </c>
    </row>
    <row r="1280" ht="18.95" customHeight="1" spans="1:16">
      <c r="A1280" s="171" t="s">
        <v>135</v>
      </c>
      <c r="B1280" s="172" t="s">
        <v>135</v>
      </c>
      <c r="C1280" s="464" t="s">
        <v>2388</v>
      </c>
      <c r="D1280" s="464" t="s">
        <v>2390</v>
      </c>
      <c r="E1280" s="172" t="s">
        <v>147</v>
      </c>
      <c r="F1280" s="51" t="s">
        <v>2391</v>
      </c>
      <c r="G1280" s="36">
        <v>0</v>
      </c>
      <c r="H1280" s="36" t="str">
        <f>IFERROR(VLOOKUP(D1280,'数据-省本级预算数'!D:H,4,0),"0")</f>
        <v>0</v>
      </c>
      <c r="I1280" s="36"/>
      <c r="J1280" s="36">
        <f>VLOOKUP(F1280,'数据-省本级决算数'!$A:$B,2,0)</f>
        <v>0</v>
      </c>
      <c r="K1280" s="175"/>
      <c r="L1280" s="175"/>
      <c r="M1280" s="175">
        <f t="shared" si="120"/>
        <v>0</v>
      </c>
      <c r="N1280" s="132" t="str">
        <f t="shared" si="122"/>
        <v/>
      </c>
      <c r="O1280" s="176" t="str">
        <f t="shared" si="117"/>
        <v>否</v>
      </c>
      <c r="P1280" s="176" t="str">
        <f t="shared" si="121"/>
        <v>否</v>
      </c>
    </row>
    <row r="1281" ht="18.95" customHeight="1" spans="1:16">
      <c r="A1281" s="171" t="s">
        <v>135</v>
      </c>
      <c r="B1281" s="172" t="s">
        <v>135</v>
      </c>
      <c r="C1281" s="464" t="s">
        <v>2388</v>
      </c>
      <c r="D1281" s="464" t="s">
        <v>2392</v>
      </c>
      <c r="E1281" s="172" t="s">
        <v>147</v>
      </c>
      <c r="F1281" s="51" t="s">
        <v>2393</v>
      </c>
      <c r="G1281" s="36">
        <v>0</v>
      </c>
      <c r="H1281" s="36" t="str">
        <f>IFERROR(VLOOKUP(D1281,'数据-省本级预算数'!D:H,4,0),"0")</f>
        <v>0</v>
      </c>
      <c r="I1281" s="36"/>
      <c r="J1281" s="36">
        <f>VLOOKUP(F1281,'数据-省本级决算数'!$A:$B,2,0)</f>
        <v>0</v>
      </c>
      <c r="K1281" s="175"/>
      <c r="L1281" s="175"/>
      <c r="M1281" s="175">
        <f t="shared" si="120"/>
        <v>0</v>
      </c>
      <c r="N1281" s="132" t="str">
        <f t="shared" si="122"/>
        <v/>
      </c>
      <c r="O1281" s="176" t="str">
        <f t="shared" si="117"/>
        <v>否</v>
      </c>
      <c r="P1281" s="176" t="str">
        <f t="shared" si="121"/>
        <v>否</v>
      </c>
    </row>
    <row r="1282" ht="18.95" customHeight="1" spans="1:16">
      <c r="A1282" s="171" t="s">
        <v>135</v>
      </c>
      <c r="B1282" s="172" t="s">
        <v>135</v>
      </c>
      <c r="C1282" s="464" t="s">
        <v>2388</v>
      </c>
      <c r="D1282" s="464" t="s">
        <v>2394</v>
      </c>
      <c r="E1282" s="172" t="s">
        <v>147</v>
      </c>
      <c r="F1282" s="51" t="s">
        <v>2395</v>
      </c>
      <c r="G1282" s="36">
        <v>0</v>
      </c>
      <c r="H1282" s="36">
        <f>IFERROR(VLOOKUP(D1282,'数据-省本级预算数'!D:H,4,0),"0")</f>
        <v>1029</v>
      </c>
      <c r="I1282" s="36"/>
      <c r="J1282" s="36">
        <f>VLOOKUP(F1282,'数据-省本级决算数'!$A:$B,2,0)</f>
        <v>33</v>
      </c>
      <c r="K1282" s="175"/>
      <c r="L1282" s="175">
        <f t="shared" si="119"/>
        <v>0.03</v>
      </c>
      <c r="M1282" s="175">
        <f t="shared" si="120"/>
        <v>0</v>
      </c>
      <c r="N1282" s="132" t="str">
        <f t="shared" si="122"/>
        <v/>
      </c>
      <c r="O1282" s="176" t="str">
        <f t="shared" si="117"/>
        <v>是</v>
      </c>
      <c r="P1282" s="176" t="str">
        <f t="shared" si="121"/>
        <v>否</v>
      </c>
    </row>
    <row r="1283" ht="18.95" customHeight="1" spans="1:16">
      <c r="A1283" s="171" t="s">
        <v>135</v>
      </c>
      <c r="B1283" s="172" t="s">
        <v>135</v>
      </c>
      <c r="C1283" s="464" t="s">
        <v>2388</v>
      </c>
      <c r="D1283" s="464" t="s">
        <v>2396</v>
      </c>
      <c r="E1283" s="172" t="s">
        <v>147</v>
      </c>
      <c r="F1283" s="37" t="s">
        <v>2397</v>
      </c>
      <c r="G1283" s="36">
        <v>3000</v>
      </c>
      <c r="H1283" s="36">
        <f>IFERROR(VLOOKUP(D1283,'数据-省本级预算数'!D:H,4,0),"0")</f>
        <v>3000</v>
      </c>
      <c r="I1283" s="36"/>
      <c r="J1283" s="36">
        <f>VLOOKUP(F1283,'数据-省本级决算数'!$A:$B,2,0)</f>
        <v>6551</v>
      </c>
      <c r="K1283" s="175">
        <f t="shared" si="118"/>
        <v>2.18</v>
      </c>
      <c r="L1283" s="175">
        <f t="shared" si="119"/>
        <v>2.18</v>
      </c>
      <c r="M1283" s="175">
        <f t="shared" si="120"/>
        <v>0</v>
      </c>
      <c r="N1283" s="132">
        <f t="shared" si="122"/>
        <v>1.184</v>
      </c>
      <c r="O1283" s="176" t="str">
        <f t="shared" si="117"/>
        <v>是</v>
      </c>
      <c r="P1283" s="176" t="str">
        <f t="shared" si="121"/>
        <v>否</v>
      </c>
    </row>
    <row r="1284" ht="18.95" customHeight="1" spans="1:16">
      <c r="A1284" s="171" t="s">
        <v>135</v>
      </c>
      <c r="B1284" s="172" t="s">
        <v>135</v>
      </c>
      <c r="C1284" s="464" t="s">
        <v>2388</v>
      </c>
      <c r="D1284" s="464" t="s">
        <v>2398</v>
      </c>
      <c r="E1284" s="172" t="s">
        <v>147</v>
      </c>
      <c r="F1284" s="51" t="s">
        <v>2399</v>
      </c>
      <c r="G1284" s="36">
        <v>0</v>
      </c>
      <c r="H1284" s="36" t="str">
        <f>IFERROR(VLOOKUP(D1284,'数据-省本级预算数'!D:H,4,0),"0")</f>
        <v>0</v>
      </c>
      <c r="I1284" s="36"/>
      <c r="J1284" s="36">
        <f>VLOOKUP(F1284,'数据-省本级决算数'!$A:$B,2,0)</f>
        <v>0</v>
      </c>
      <c r="K1284" s="175"/>
      <c r="L1284" s="175"/>
      <c r="M1284" s="175">
        <f t="shared" si="120"/>
        <v>0</v>
      </c>
      <c r="N1284" s="132" t="str">
        <f t="shared" si="122"/>
        <v/>
      </c>
      <c r="O1284" s="176" t="str">
        <f t="shared" ref="O1284:O1325" si="123">IF(F1284&lt;&gt;"",IF(SUM(G1284:J1284)&lt;&gt;0,"是","否"),"空")</f>
        <v>否</v>
      </c>
      <c r="P1284" s="176" t="str">
        <f t="shared" si="121"/>
        <v>否</v>
      </c>
    </row>
    <row r="1285" ht="18.95" customHeight="1" spans="1:16">
      <c r="A1285" s="171" t="s">
        <v>135</v>
      </c>
      <c r="B1285" s="172" t="s">
        <v>135</v>
      </c>
      <c r="C1285" s="464" t="s">
        <v>2388</v>
      </c>
      <c r="D1285" s="464" t="s">
        <v>2400</v>
      </c>
      <c r="E1285" s="172" t="s">
        <v>147</v>
      </c>
      <c r="F1285" s="51" t="s">
        <v>2401</v>
      </c>
      <c r="G1285" s="36">
        <v>0</v>
      </c>
      <c r="H1285" s="36" t="str">
        <f>IFERROR(VLOOKUP(D1285,'数据-省本级预算数'!D:H,4,0),"0")</f>
        <v>0</v>
      </c>
      <c r="I1285" s="36"/>
      <c r="J1285" s="36">
        <f>VLOOKUP(F1285,'数据-省本级决算数'!$A:$B,2,0)</f>
        <v>0</v>
      </c>
      <c r="K1285" s="175"/>
      <c r="L1285" s="175"/>
      <c r="M1285" s="175">
        <f t="shared" ref="M1285:M1301" si="124">IFERROR(J1285/I1285,0)</f>
        <v>0</v>
      </c>
      <c r="N1285" s="132" t="str">
        <f t="shared" si="122"/>
        <v/>
      </c>
      <c r="O1285" s="176" t="str">
        <f t="shared" si="123"/>
        <v>否</v>
      </c>
      <c r="P1285" s="176" t="str">
        <f t="shared" ref="P1285:P1324" si="125">IF(C1285&lt;&gt;"",IF(OR(LEFT(D1285,3)="205",LEFT(D1285,3)="206",LEFT(D1285,3)="207",LEFT(D1285,3)="208",LEFT(D1285,3)="210",LEFT(D1285,3)="213"),"是","否"),"是")</f>
        <v>否</v>
      </c>
    </row>
    <row r="1286" ht="18.95" customHeight="1" spans="1:16">
      <c r="A1286" s="171" t="s">
        <v>135</v>
      </c>
      <c r="B1286" s="172" t="s">
        <v>135</v>
      </c>
      <c r="C1286" s="464" t="s">
        <v>2388</v>
      </c>
      <c r="D1286" s="464" t="s">
        <v>2402</v>
      </c>
      <c r="E1286" s="172" t="s">
        <v>147</v>
      </c>
      <c r="F1286" s="51" t="s">
        <v>2403</v>
      </c>
      <c r="G1286" s="36">
        <v>0</v>
      </c>
      <c r="H1286" s="36" t="str">
        <f>IFERROR(VLOOKUP(D1286,'数据-省本级预算数'!D:H,4,0),"0")</f>
        <v>0</v>
      </c>
      <c r="I1286" s="36"/>
      <c r="J1286" s="36">
        <f>VLOOKUP(F1286,'数据-省本级决算数'!$A:$B,2,0)</f>
        <v>0</v>
      </c>
      <c r="K1286" s="175"/>
      <c r="L1286" s="175"/>
      <c r="M1286" s="175">
        <f t="shared" si="124"/>
        <v>0</v>
      </c>
      <c r="N1286" s="132" t="str">
        <f t="shared" si="122"/>
        <v/>
      </c>
      <c r="O1286" s="176" t="str">
        <f t="shared" si="123"/>
        <v>否</v>
      </c>
      <c r="P1286" s="176" t="str">
        <f t="shared" si="125"/>
        <v>否</v>
      </c>
    </row>
    <row r="1287" ht="18.75" customHeight="1" spans="1:16">
      <c r="A1287" s="171" t="s">
        <v>135</v>
      </c>
      <c r="B1287" s="172" t="s">
        <v>135</v>
      </c>
      <c r="C1287" s="464" t="s">
        <v>2388</v>
      </c>
      <c r="D1287" s="464" t="s">
        <v>2404</v>
      </c>
      <c r="E1287" s="172" t="s">
        <v>147</v>
      </c>
      <c r="F1287" s="51" t="s">
        <v>2405</v>
      </c>
      <c r="G1287" s="36">
        <v>67</v>
      </c>
      <c r="H1287" s="36">
        <f>IFERROR(VLOOKUP(D1287,'数据-省本级预算数'!D:H,4,0),"0")</f>
        <v>80</v>
      </c>
      <c r="I1287" s="36"/>
      <c r="J1287" s="36">
        <f>VLOOKUP(F1287,'数据-省本级决算数'!$A:$B,2,0)</f>
        <v>68</v>
      </c>
      <c r="K1287" s="175">
        <f t="shared" ref="K1287:K1301" si="126">J1287/G1287</f>
        <v>1.01</v>
      </c>
      <c r="L1287" s="175">
        <f t="shared" ref="L1287:L1300" si="127">J1287/H1287</f>
        <v>0.85</v>
      </c>
      <c r="M1287" s="175">
        <f t="shared" si="124"/>
        <v>0</v>
      </c>
      <c r="N1287" s="132">
        <f t="shared" si="122"/>
        <v>0.015</v>
      </c>
      <c r="O1287" s="176" t="str">
        <f t="shared" si="123"/>
        <v>是</v>
      </c>
      <c r="P1287" s="176" t="str">
        <f t="shared" si="125"/>
        <v>否</v>
      </c>
    </row>
    <row r="1288" ht="18.95" customHeight="1" spans="1:16">
      <c r="A1288" s="171" t="s">
        <v>135</v>
      </c>
      <c r="B1288" s="172" t="s">
        <v>135</v>
      </c>
      <c r="C1288" s="464" t="s">
        <v>2388</v>
      </c>
      <c r="D1288" s="464" t="s">
        <v>2406</v>
      </c>
      <c r="E1288" s="172" t="s">
        <v>147</v>
      </c>
      <c r="F1288" s="51" t="s">
        <v>2407</v>
      </c>
      <c r="G1288" s="36">
        <v>0</v>
      </c>
      <c r="H1288" s="36" t="str">
        <f>IFERROR(VLOOKUP(D1288,'数据-省本级预算数'!D:H,4,0),"0")</f>
        <v>0</v>
      </c>
      <c r="I1288" s="36"/>
      <c r="J1288" s="36">
        <f>VLOOKUP(F1288,'数据-省本级决算数'!$A:$B,2,0)</f>
        <v>0</v>
      </c>
      <c r="K1288" s="175"/>
      <c r="L1288" s="175"/>
      <c r="M1288" s="175">
        <f t="shared" si="124"/>
        <v>0</v>
      </c>
      <c r="N1288" s="132" t="str">
        <f t="shared" si="122"/>
        <v/>
      </c>
      <c r="O1288" s="176" t="str">
        <f t="shared" si="123"/>
        <v>否</v>
      </c>
      <c r="P1288" s="176" t="str">
        <f t="shared" si="125"/>
        <v>否</v>
      </c>
    </row>
    <row r="1289" ht="18.95" customHeight="1" spans="1:16">
      <c r="A1289" s="171" t="s">
        <v>135</v>
      </c>
      <c r="B1289" s="172" t="s">
        <v>135</v>
      </c>
      <c r="C1289" s="464" t="s">
        <v>2388</v>
      </c>
      <c r="D1289" s="464" t="s">
        <v>2408</v>
      </c>
      <c r="E1289" s="172" t="s">
        <v>147</v>
      </c>
      <c r="F1289" s="51" t="s">
        <v>2409</v>
      </c>
      <c r="G1289" s="36">
        <v>0</v>
      </c>
      <c r="H1289" s="36" t="str">
        <f>IFERROR(VLOOKUP(D1289,'数据-省本级预算数'!D:H,4,0),"0")</f>
        <v>0</v>
      </c>
      <c r="I1289" s="36"/>
      <c r="J1289" s="36">
        <f>VLOOKUP(F1289,'数据-省本级决算数'!$A:$B,2,0)</f>
        <v>0</v>
      </c>
      <c r="K1289" s="175"/>
      <c r="L1289" s="175"/>
      <c r="M1289" s="175">
        <f t="shared" si="124"/>
        <v>0</v>
      </c>
      <c r="N1289" s="132" t="str">
        <f t="shared" si="122"/>
        <v/>
      </c>
      <c r="O1289" s="176" t="str">
        <f t="shared" si="123"/>
        <v>否</v>
      </c>
      <c r="P1289" s="176" t="str">
        <f t="shared" si="125"/>
        <v>否</v>
      </c>
    </row>
    <row r="1290" ht="18.95" customHeight="1" spans="1:16">
      <c r="A1290" s="171" t="s">
        <v>135</v>
      </c>
      <c r="B1290" s="172" t="s">
        <v>135</v>
      </c>
      <c r="C1290" s="464" t="s">
        <v>2388</v>
      </c>
      <c r="D1290" s="464" t="s">
        <v>2410</v>
      </c>
      <c r="E1290" s="172" t="s">
        <v>147</v>
      </c>
      <c r="F1290" s="51" t="s">
        <v>2411</v>
      </c>
      <c r="G1290" s="36">
        <v>0</v>
      </c>
      <c r="H1290" s="36" t="str">
        <f>IFERROR(VLOOKUP(D1290,'数据-省本级预算数'!D:H,4,0),"0")</f>
        <v>0</v>
      </c>
      <c r="I1290" s="36"/>
      <c r="J1290" s="36">
        <f>VLOOKUP(F1290,'数据-省本级决算数'!$A:$B,2,0)</f>
        <v>0</v>
      </c>
      <c r="K1290" s="175"/>
      <c r="L1290" s="175"/>
      <c r="M1290" s="175">
        <f t="shared" si="124"/>
        <v>0</v>
      </c>
      <c r="N1290" s="132" t="str">
        <f t="shared" si="122"/>
        <v/>
      </c>
      <c r="O1290" s="176" t="str">
        <f t="shared" si="123"/>
        <v>否</v>
      </c>
      <c r="P1290" s="176" t="str">
        <f t="shared" si="125"/>
        <v>否</v>
      </c>
    </row>
    <row r="1291" ht="18.95" customHeight="1" spans="1:16">
      <c r="A1291" s="171" t="s">
        <v>134</v>
      </c>
      <c r="B1291" s="172" t="s">
        <v>135</v>
      </c>
      <c r="C1291" s="172"/>
      <c r="D1291" s="173" t="s">
        <v>2412</v>
      </c>
      <c r="E1291" s="172" t="s">
        <v>147</v>
      </c>
      <c r="F1291" s="56" t="s">
        <v>2413</v>
      </c>
      <c r="G1291" s="174">
        <f>SUMIF($B1292:$B$1300,$D1291,$G1292:$G$1300)</f>
        <v>0</v>
      </c>
      <c r="H1291" s="36">
        <f>IFERROR(VLOOKUP(D1291,'数据-省本级预算数'!D:H,4,0),"0")</f>
        <v>250000</v>
      </c>
      <c r="I1291" s="36">
        <f>IFERROR(VLOOKUP(F1291,'数据-省本级调整数'!$A:$B,2,0),0)</f>
        <v>0</v>
      </c>
      <c r="J1291" s="36">
        <f>IFERROR(VLOOKUP(F1291,'数据-省本级决算数'!$A:$B,2,0),0)</f>
        <v>0</v>
      </c>
      <c r="K1291" s="175"/>
      <c r="L1291" s="175">
        <f t="shared" si="127"/>
        <v>0</v>
      </c>
      <c r="M1291" s="175">
        <f t="shared" si="124"/>
        <v>0</v>
      </c>
      <c r="N1291" s="132" t="str">
        <f t="shared" si="122"/>
        <v/>
      </c>
      <c r="O1291" s="176" t="str">
        <f t="shared" si="123"/>
        <v>是</v>
      </c>
      <c r="P1291" s="176" t="str">
        <f t="shared" si="125"/>
        <v>是</v>
      </c>
    </row>
    <row r="1292" ht="18.95" customHeight="1" spans="1:16">
      <c r="A1292" s="171" t="s">
        <v>134</v>
      </c>
      <c r="B1292" s="172"/>
      <c r="C1292" s="172"/>
      <c r="D1292" s="464" t="s">
        <v>2414</v>
      </c>
      <c r="E1292" s="172"/>
      <c r="F1292" s="56" t="s">
        <v>2415</v>
      </c>
      <c r="G1292" s="174">
        <f>SUMIF($B1293:$B$1300,$D1292,$G1293:$G$1300)</f>
        <v>698584</v>
      </c>
      <c r="H1292" s="174">
        <f>SUMIF($B1293:$B$1300,$D1292,$H1293:$H$1300)</f>
        <v>55000</v>
      </c>
      <c r="I1292" s="174">
        <f>IFERROR(VLOOKUP(F1292,'数据-省本级调整数'!$A:$B,2,0),0)</f>
        <v>53482</v>
      </c>
      <c r="J1292" s="174">
        <f>IFERROR(VLOOKUP(F1292,'数据-省本级决算数'!$A:$B,2,0),0)</f>
        <v>53482</v>
      </c>
      <c r="K1292" s="182">
        <f t="shared" si="126"/>
        <v>0.08</v>
      </c>
      <c r="L1292" s="182">
        <f t="shared" si="127"/>
        <v>0.97</v>
      </c>
      <c r="M1292" s="182">
        <f t="shared" si="124"/>
        <v>1</v>
      </c>
      <c r="N1292" s="129">
        <f t="shared" si="122"/>
        <v>-0.923</v>
      </c>
      <c r="O1292" s="176" t="str">
        <f t="shared" si="123"/>
        <v>是</v>
      </c>
      <c r="P1292" s="176" t="str">
        <f t="shared" si="125"/>
        <v>是</v>
      </c>
    </row>
    <row r="1293" spans="1:16">
      <c r="A1293" s="171"/>
      <c r="B1293" s="465" t="s">
        <v>2414</v>
      </c>
      <c r="C1293" s="172"/>
      <c r="D1293" s="173" t="s">
        <v>2416</v>
      </c>
      <c r="E1293" s="172" t="s">
        <v>147</v>
      </c>
      <c r="F1293" s="51" t="s">
        <v>2417</v>
      </c>
      <c r="G1293" s="174">
        <v>0</v>
      </c>
      <c r="H1293" s="36">
        <f>IFERROR(VLOOKUP(D1293,'数据-省本级预算数'!D:H,4,0),"0")</f>
        <v>0</v>
      </c>
      <c r="I1293" s="36">
        <f>IFERROR(VLOOKUP(F1293,'数据-省本级调整数'!$A:$B,2,0),0)</f>
        <v>0</v>
      </c>
      <c r="J1293" s="36">
        <f>IFERROR(VLOOKUP(F1293,'数据-省本级决算数'!$A:$B,2,0),0)</f>
        <v>0</v>
      </c>
      <c r="K1293" s="175"/>
      <c r="L1293" s="175"/>
      <c r="M1293" s="175">
        <f t="shared" si="124"/>
        <v>0</v>
      </c>
      <c r="N1293" s="129" t="str">
        <f t="shared" si="122"/>
        <v/>
      </c>
      <c r="O1293" s="176" t="str">
        <f t="shared" si="123"/>
        <v>否</v>
      </c>
      <c r="P1293" s="176" t="str">
        <f t="shared" si="125"/>
        <v>是</v>
      </c>
    </row>
    <row r="1294" ht="18.95" customHeight="1" spans="1:16">
      <c r="A1294" s="171" t="s">
        <v>135</v>
      </c>
      <c r="B1294" s="465" t="s">
        <v>2414</v>
      </c>
      <c r="C1294" s="172"/>
      <c r="D1294" s="173" t="s">
        <v>4004</v>
      </c>
      <c r="E1294" s="172" t="s">
        <v>147</v>
      </c>
      <c r="F1294" s="51" t="s">
        <v>2418</v>
      </c>
      <c r="G1294" s="36">
        <v>381</v>
      </c>
      <c r="H1294" s="36" t="str">
        <f>IFERROR(VLOOKUP(D1294,'数据-省本级预算数'!D:H,4,0),"0")</f>
        <v>0</v>
      </c>
      <c r="I1294" s="36">
        <f>IFERROR(VLOOKUP(F1294,'数据-省本级调整数'!$A:$B,2,0),0)</f>
        <v>0</v>
      </c>
      <c r="J1294" s="36">
        <f>IFERROR(VLOOKUP(F1294,'数据-省本级决算数'!$A:$B,2,0),0)</f>
        <v>0</v>
      </c>
      <c r="K1294" s="175">
        <f t="shared" si="126"/>
        <v>0</v>
      </c>
      <c r="L1294" s="175"/>
      <c r="M1294" s="175">
        <f t="shared" si="124"/>
        <v>0</v>
      </c>
      <c r="N1294" s="132">
        <f t="shared" si="122"/>
        <v>-1</v>
      </c>
      <c r="O1294" s="176" t="str">
        <f t="shared" si="123"/>
        <v>是</v>
      </c>
      <c r="P1294" s="176" t="str">
        <f t="shared" si="125"/>
        <v>是</v>
      </c>
    </row>
    <row r="1295" ht="18.95" customHeight="1" spans="1:16">
      <c r="A1295" s="171" t="s">
        <v>135</v>
      </c>
      <c r="B1295" s="465" t="s">
        <v>2414</v>
      </c>
      <c r="C1295" s="172"/>
      <c r="D1295" s="173" t="s">
        <v>4005</v>
      </c>
      <c r="E1295" s="172" t="s">
        <v>147</v>
      </c>
      <c r="F1295" s="51" t="s">
        <v>2419</v>
      </c>
      <c r="G1295" s="174">
        <v>0</v>
      </c>
      <c r="H1295" s="36" t="str">
        <f>IFERROR(VLOOKUP(D1295,'数据-省本级预算数'!D:H,4,0),"0")</f>
        <v>0</v>
      </c>
      <c r="I1295" s="36">
        <f>IFERROR(VLOOKUP(F1295,'数据-省本级调整数'!$A:$B,2,0),0)</f>
        <v>0</v>
      </c>
      <c r="J1295" s="36">
        <f>IFERROR(VLOOKUP(F1295,'数据-省本级决算数'!$A:$B,2,0),0)</f>
        <v>0</v>
      </c>
      <c r="K1295" s="175"/>
      <c r="L1295" s="175"/>
      <c r="M1295" s="175">
        <f t="shared" si="124"/>
        <v>0</v>
      </c>
      <c r="N1295" s="129" t="str">
        <f t="shared" si="122"/>
        <v/>
      </c>
      <c r="O1295" s="176" t="str">
        <f t="shared" si="123"/>
        <v>否</v>
      </c>
      <c r="P1295" s="176" t="str">
        <f t="shared" si="125"/>
        <v>是</v>
      </c>
    </row>
    <row r="1296" ht="18.95" customHeight="1" spans="1:16">
      <c r="A1296" s="171" t="s">
        <v>135</v>
      </c>
      <c r="B1296" s="465" t="s">
        <v>2414</v>
      </c>
      <c r="C1296" s="172"/>
      <c r="D1296" s="173" t="s">
        <v>4006</v>
      </c>
      <c r="E1296" s="172" t="s">
        <v>147</v>
      </c>
      <c r="F1296" s="51" t="s">
        <v>2420</v>
      </c>
      <c r="G1296" s="36">
        <v>1545</v>
      </c>
      <c r="H1296" s="36">
        <v>5000</v>
      </c>
      <c r="I1296" s="36">
        <f>IFERROR(VLOOKUP(F1296,'数据-省本级调整数'!$A:$B,2,0),0)</f>
        <v>0</v>
      </c>
      <c r="J1296" s="36">
        <f>IFERROR(VLOOKUP(F1296,'数据-省本级决算数'!$A:$B,2,0),0)</f>
        <v>0</v>
      </c>
      <c r="K1296" s="175">
        <f t="shared" si="126"/>
        <v>0</v>
      </c>
      <c r="L1296" s="175"/>
      <c r="M1296" s="175">
        <f t="shared" si="124"/>
        <v>0</v>
      </c>
      <c r="N1296" s="132">
        <f t="shared" si="122"/>
        <v>-1</v>
      </c>
      <c r="O1296" s="176" t="str">
        <f t="shared" si="123"/>
        <v>是</v>
      </c>
      <c r="P1296" s="176" t="str">
        <f t="shared" si="125"/>
        <v>是</v>
      </c>
    </row>
    <row r="1297" ht="18.95" customHeight="1" spans="1:18">
      <c r="A1297" s="171" t="s">
        <v>135</v>
      </c>
      <c r="B1297" s="465" t="s">
        <v>2414</v>
      </c>
      <c r="C1297" s="172"/>
      <c r="D1297" s="173" t="s">
        <v>2421</v>
      </c>
      <c r="E1297" s="172" t="s">
        <v>147</v>
      </c>
      <c r="F1297" s="51" t="s">
        <v>2422</v>
      </c>
      <c r="G1297" s="36">
        <v>696658</v>
      </c>
      <c r="H1297" s="36">
        <f>IFERROR(VLOOKUP(D1297,'数据-省本级预算数'!D:H,4,0),"0")</f>
        <v>50000</v>
      </c>
      <c r="I1297" s="36">
        <f>IFERROR(VLOOKUP(F1297,'数据-省本级调整数'!$A:$B,2,0),0)</f>
        <v>0</v>
      </c>
      <c r="J1297" s="36">
        <f>IFERROR(VLOOKUP(F1297,'数据-省本级决算数'!$A:$B,2,0),0)</f>
        <v>0</v>
      </c>
      <c r="K1297" s="175">
        <f t="shared" si="126"/>
        <v>0</v>
      </c>
      <c r="L1297" s="175">
        <f t="shared" si="127"/>
        <v>0</v>
      </c>
      <c r="M1297" s="175">
        <f t="shared" si="124"/>
        <v>0</v>
      </c>
      <c r="N1297" s="132">
        <f t="shared" si="122"/>
        <v>-1</v>
      </c>
      <c r="O1297" s="176" t="str">
        <f t="shared" si="123"/>
        <v>是</v>
      </c>
      <c r="P1297" s="176" t="str">
        <f t="shared" si="125"/>
        <v>是</v>
      </c>
    </row>
    <row r="1298" ht="18.95" customHeight="1" spans="1:18">
      <c r="A1298" s="171" t="s">
        <v>135</v>
      </c>
      <c r="B1298" s="465" t="s">
        <v>2414</v>
      </c>
      <c r="C1298" s="172"/>
      <c r="D1298" s="173" t="s">
        <v>4007</v>
      </c>
      <c r="E1298" s="172" t="s">
        <v>147</v>
      </c>
      <c r="F1298" s="51" t="s">
        <v>2423</v>
      </c>
      <c r="G1298" s="174">
        <v>0</v>
      </c>
      <c r="H1298" s="36" t="str">
        <f>IFERROR(VLOOKUP(D1298,'数据-省本级预算数'!D:H,4,0),"0")</f>
        <v>0</v>
      </c>
      <c r="I1298" s="36">
        <f>IFERROR(VLOOKUP(F1298,'数据-省本级调整数'!$A:$B,2,0),0)</f>
        <v>0</v>
      </c>
      <c r="J1298" s="36">
        <f>IFERROR(VLOOKUP(F1298,'数据-省本级决算数'!$A:$B,2,0),0)</f>
        <v>0</v>
      </c>
      <c r="K1298" s="175"/>
      <c r="L1298" s="175"/>
      <c r="M1298" s="175">
        <f t="shared" si="124"/>
        <v>0</v>
      </c>
      <c r="N1298" s="129" t="str">
        <f t="shared" si="122"/>
        <v/>
      </c>
      <c r="O1298" s="176" t="str">
        <f t="shared" si="123"/>
        <v>否</v>
      </c>
      <c r="P1298" s="176" t="str">
        <f t="shared" si="125"/>
        <v>是</v>
      </c>
    </row>
    <row r="1299" ht="18.95" customHeight="1" spans="1:18">
      <c r="A1299" s="171" t="s">
        <v>134</v>
      </c>
      <c r="B1299" s="172" t="s">
        <v>135</v>
      </c>
      <c r="C1299" s="172"/>
      <c r="D1299" s="173" t="s">
        <v>2426</v>
      </c>
      <c r="E1299" s="172" t="s">
        <v>135</v>
      </c>
      <c r="F1299" s="56" t="s">
        <v>2427</v>
      </c>
      <c r="G1299" s="174">
        <f>SUMIF($B1300:$B$1300,$D1299,$G1300:$G$1300)</f>
        <v>0</v>
      </c>
      <c r="H1299" s="174">
        <f>SUMIF($B1300:$B$1300,$D1299,$H1300:$H$1300)</f>
        <v>307550</v>
      </c>
      <c r="I1299" s="36">
        <f>IFERROR(VLOOKUP(F1299,'数据-省本级调整数'!$A:$B,2,0),0)</f>
        <v>67011</v>
      </c>
      <c r="J1299" s="36">
        <f>IFERROR(VLOOKUP(F1299,'数据-省本级决算数'!$A:$B,2,0),0)</f>
        <v>42821</v>
      </c>
      <c r="K1299" s="175"/>
      <c r="L1299" s="175">
        <f t="shared" si="127"/>
        <v>0.14</v>
      </c>
      <c r="M1299" s="175">
        <f t="shared" si="124"/>
        <v>0.64</v>
      </c>
      <c r="N1299" s="129" t="str">
        <f t="shared" si="122"/>
        <v/>
      </c>
      <c r="O1299" s="176" t="str">
        <f t="shared" si="123"/>
        <v>是</v>
      </c>
      <c r="P1299" s="176" t="str">
        <f t="shared" si="125"/>
        <v>是</v>
      </c>
    </row>
    <row r="1300" ht="18.95" customHeight="1" spans="1:18">
      <c r="A1300" s="171" t="s">
        <v>135</v>
      </c>
      <c r="B1300" s="465" t="s">
        <v>2426</v>
      </c>
      <c r="C1300" s="172"/>
      <c r="D1300" s="173" t="s">
        <v>2428</v>
      </c>
      <c r="E1300" s="172" t="s">
        <v>147</v>
      </c>
      <c r="F1300" s="51" t="s">
        <v>2429</v>
      </c>
      <c r="G1300" s="174">
        <v>0</v>
      </c>
      <c r="H1300" s="36">
        <f>IFERROR(VLOOKUP(D1300,'数据-省本级预算数'!D:H,4,0),"0")</f>
        <v>307550</v>
      </c>
      <c r="I1300" s="36">
        <f>IFERROR(VLOOKUP(F1300,'数据-省本级调整数'!$A:$B,2,0),0)</f>
        <v>0</v>
      </c>
      <c r="J1300" s="36">
        <f>IFERROR(VLOOKUP(F1300,'数据-省本级决算数'!$A:$B,2,0),0)</f>
        <v>0</v>
      </c>
      <c r="K1300" s="175"/>
      <c r="L1300" s="175">
        <f t="shared" si="127"/>
        <v>0</v>
      </c>
      <c r="M1300" s="175">
        <f t="shared" si="124"/>
        <v>0</v>
      </c>
      <c r="N1300" s="129" t="str">
        <f t="shared" si="122"/>
        <v/>
      </c>
      <c r="O1300" s="176" t="str">
        <f t="shared" si="123"/>
        <v>是</v>
      </c>
      <c r="P1300" s="176" t="str">
        <f t="shared" si="125"/>
        <v>是</v>
      </c>
    </row>
    <row r="1301" ht="18.95" customHeight="1" spans="1:18">
      <c r="A1301" s="171" t="s">
        <v>135</v>
      </c>
      <c r="B1301" s="465" t="s">
        <v>2426</v>
      </c>
      <c r="C1301" s="172"/>
      <c r="D1301" s="464" t="s">
        <v>2430</v>
      </c>
      <c r="E1301" s="172" t="s">
        <v>147</v>
      </c>
      <c r="F1301" s="51" t="s">
        <v>2431</v>
      </c>
      <c r="G1301" s="36">
        <v>48631</v>
      </c>
      <c r="H1301" s="36">
        <f>IFERROR(VLOOKUP(D1301,'数据-省本级预算数'!D:H,4,0),"0")</f>
        <v>0</v>
      </c>
      <c r="I1301" s="36">
        <f>IFERROR(VLOOKUP(F1301,'数据-省本级调整数'!$A:$B,2,0),0)</f>
        <v>0</v>
      </c>
      <c r="J1301" s="36">
        <f>IFERROR(VLOOKUP(F1301,'数据-省本级决算数'!$A:$B,2,0),0)</f>
        <v>0</v>
      </c>
      <c r="K1301" s="175">
        <f t="shared" si="126"/>
        <v>0</v>
      </c>
      <c r="L1301" s="175"/>
      <c r="M1301" s="175">
        <f t="shared" si="124"/>
        <v>0</v>
      </c>
      <c r="N1301" s="132">
        <f t="shared" si="122"/>
        <v>-1</v>
      </c>
      <c r="O1301" s="176" t="str">
        <f t="shared" si="123"/>
        <v>是</v>
      </c>
      <c r="P1301" s="176" t="str">
        <f t="shared" si="125"/>
        <v>是</v>
      </c>
    </row>
    <row r="1302" ht="18.95" customHeight="1" spans="1:18">
      <c r="A1302" s="181"/>
      <c r="B1302" s="181"/>
      <c r="C1302" s="162"/>
      <c r="D1302" s="180"/>
      <c r="E1302" s="180"/>
      <c r="F1302" s="64" t="s">
        <v>2432</v>
      </c>
      <c r="G1302" s="183">
        <f ca="1">SUMIF($A:$A,"类",G:G)</f>
        <v>8539542</v>
      </c>
      <c r="H1302" s="183">
        <f ca="1">SUMIF($A:$A,"类",H:H)</f>
        <v>8360000</v>
      </c>
      <c r="I1302" s="183">
        <f>SUMIF($A:$A,"类",I:I)</f>
        <v>9047442</v>
      </c>
      <c r="J1302" s="183">
        <f>SUMIF($A:$A,"类",J:J)</f>
        <v>8139710</v>
      </c>
      <c r="K1302" s="175">
        <f ca="1" t="shared" ref="K1302" si="128">J1302/G1302</f>
        <v>0.95</v>
      </c>
      <c r="L1302" s="175">
        <f ca="1" t="shared" ref="L1302" si="129">J1302/H1302</f>
        <v>0.97</v>
      </c>
      <c r="M1302" s="175">
        <f t="shared" ref="M1302" si="130">IFERROR(J1302/I1302,0)</f>
        <v>0.9</v>
      </c>
      <c r="N1302" s="129">
        <f ca="1" t="shared" si="122"/>
        <v>-0.047</v>
      </c>
      <c r="O1302" s="176" t="str">
        <f ca="1" t="shared" si="123"/>
        <v>是</v>
      </c>
      <c r="P1302" s="176" t="str">
        <f t="shared" si="125"/>
        <v>是</v>
      </c>
    </row>
    <row r="1303" ht="18.95" hidden="1" customHeight="1" spans="1:18">
      <c r="A1303" s="184"/>
      <c r="B1303" s="184"/>
      <c r="C1303" s="162"/>
      <c r="D1303" s="185"/>
      <c r="E1303" s="185"/>
      <c r="F1303" s="71" t="s">
        <v>2433</v>
      </c>
      <c r="G1303" s="186">
        <f>SUM(G1304:G1305)</f>
        <v>290000</v>
      </c>
      <c r="H1303" s="186"/>
      <c r="I1303" s="186"/>
      <c r="J1303" s="186">
        <f>SUM(J1304:J1305)</f>
        <v>1924000</v>
      </c>
      <c r="K1303" s="175"/>
      <c r="L1303" s="175"/>
      <c r="M1303" s="175"/>
      <c r="N1303" s="149"/>
      <c r="O1303" s="176" t="str">
        <f t="shared" si="123"/>
        <v>是</v>
      </c>
      <c r="P1303" s="176" t="str">
        <f t="shared" si="125"/>
        <v>是</v>
      </c>
    </row>
    <row r="1304" ht="18.95" hidden="1" customHeight="1" spans="1:18">
      <c r="A1304" s="184"/>
      <c r="B1304" s="184"/>
      <c r="C1304" s="162"/>
      <c r="D1304" s="185"/>
      <c r="E1304" s="185"/>
      <c r="F1304" s="187" t="s">
        <v>2434</v>
      </c>
      <c r="G1304" s="188"/>
      <c r="H1304" s="188"/>
      <c r="I1304" s="188"/>
      <c r="J1304" s="188">
        <v>1924000</v>
      </c>
      <c r="K1304" s="175"/>
      <c r="L1304" s="175"/>
      <c r="M1304" s="175"/>
      <c r="N1304" s="189"/>
      <c r="O1304" s="176" t="str">
        <f t="shared" si="123"/>
        <v>是</v>
      </c>
      <c r="P1304" s="176" t="str">
        <f t="shared" si="125"/>
        <v>是</v>
      </c>
    </row>
    <row r="1305" ht="18.95" hidden="1" customHeight="1" spans="1:18">
      <c r="A1305" s="184"/>
      <c r="B1305" s="184"/>
      <c r="C1305" s="162"/>
      <c r="D1305" s="185"/>
      <c r="E1305" s="185"/>
      <c r="F1305" s="187" t="s">
        <v>2435</v>
      </c>
      <c r="G1305" s="188">
        <v>290000</v>
      </c>
      <c r="H1305" s="188"/>
      <c r="I1305" s="188"/>
      <c r="J1305" s="188"/>
      <c r="K1305" s="175"/>
      <c r="L1305" s="175"/>
      <c r="M1305" s="175"/>
      <c r="N1305" s="189"/>
      <c r="O1305" s="176" t="str">
        <f t="shared" si="123"/>
        <v>是</v>
      </c>
      <c r="P1305" s="176" t="str">
        <f t="shared" si="125"/>
        <v>是</v>
      </c>
    </row>
    <row r="1306" ht="18.95" hidden="1" customHeight="1" spans="1:18">
      <c r="A1306" s="184"/>
      <c r="B1306" s="184"/>
      <c r="C1306" s="162"/>
      <c r="D1306" s="185"/>
      <c r="E1306" s="185"/>
      <c r="F1306" s="71" t="s">
        <v>2436</v>
      </c>
      <c r="G1306" s="186">
        <f>SUM(G1307:G1308)</f>
        <v>600000</v>
      </c>
      <c r="H1306" s="186"/>
      <c r="I1306" s="186"/>
      <c r="J1306" s="186">
        <f>SUM(J1307:J1308)</f>
        <v>7343000</v>
      </c>
      <c r="K1306" s="175"/>
      <c r="L1306" s="175"/>
      <c r="M1306" s="175"/>
      <c r="N1306" s="189"/>
      <c r="O1306" s="176" t="str">
        <f t="shared" si="123"/>
        <v>是</v>
      </c>
      <c r="P1306" s="176" t="str">
        <f t="shared" si="125"/>
        <v>是</v>
      </c>
    </row>
    <row r="1307" ht="18.95" hidden="1" customHeight="1" spans="1:18">
      <c r="A1307" s="184"/>
      <c r="B1307" s="184"/>
      <c r="C1307" s="162"/>
      <c r="D1307" s="185"/>
      <c r="E1307" s="185"/>
      <c r="F1307" s="187" t="s">
        <v>2437</v>
      </c>
      <c r="G1307" s="188">
        <v>600000</v>
      </c>
      <c r="H1307" s="188"/>
      <c r="I1307" s="188"/>
      <c r="J1307" s="188">
        <v>983000</v>
      </c>
      <c r="K1307" s="175"/>
      <c r="L1307" s="175"/>
      <c r="M1307" s="175"/>
      <c r="N1307" s="189"/>
      <c r="O1307" s="176" t="str">
        <f t="shared" si="123"/>
        <v>是</v>
      </c>
      <c r="P1307" s="176" t="str">
        <f t="shared" si="125"/>
        <v>是</v>
      </c>
    </row>
    <row r="1308" ht="18.95" hidden="1" customHeight="1" spans="1:18">
      <c r="A1308" s="184"/>
      <c r="B1308" s="184"/>
      <c r="C1308" s="162"/>
      <c r="D1308" s="185"/>
      <c r="E1308" s="185"/>
      <c r="F1308" s="187" t="s">
        <v>2438</v>
      </c>
      <c r="G1308" s="188"/>
      <c r="H1308" s="188"/>
      <c r="I1308" s="188"/>
      <c r="J1308" s="188">
        <v>6360000</v>
      </c>
      <c r="K1308" s="175"/>
      <c r="L1308" s="175"/>
      <c r="M1308" s="188"/>
      <c r="N1308" s="189"/>
      <c r="O1308" s="176" t="str">
        <f t="shared" si="123"/>
        <v>是</v>
      </c>
      <c r="P1308" s="176" t="str">
        <f t="shared" si="125"/>
        <v>是</v>
      </c>
    </row>
    <row r="1309" ht="18.95" hidden="1" customHeight="1" spans="1:18">
      <c r="A1309" s="181"/>
      <c r="B1309" s="181"/>
      <c r="C1309" s="162"/>
      <c r="D1309" s="190"/>
      <c r="E1309" s="190"/>
      <c r="F1309" s="71" t="s">
        <v>2439</v>
      </c>
      <c r="G1309" s="186">
        <f>SUM(G1310:G1311,G1314,G1317:G1319)</f>
        <v>24966398</v>
      </c>
      <c r="H1309" s="186"/>
      <c r="I1309" s="186"/>
      <c r="J1309" s="186">
        <f>SUM(J1310:J1311,J1314,J1317:J1319,J1322)</f>
        <v>27110617</v>
      </c>
      <c r="K1309" s="175"/>
      <c r="L1309" s="175"/>
      <c r="M1309" s="186"/>
      <c r="N1309" s="149"/>
      <c r="O1309" s="176" t="str">
        <f t="shared" si="123"/>
        <v>是</v>
      </c>
      <c r="P1309" s="176" t="str">
        <f t="shared" si="125"/>
        <v>是</v>
      </c>
      <c r="R1309" s="191"/>
    </row>
    <row r="1310" ht="18.95" hidden="1" customHeight="1" spans="1:18">
      <c r="A1310" s="181"/>
      <c r="B1310" s="181"/>
      <c r="C1310" s="162"/>
      <c r="D1310" s="190"/>
      <c r="E1310" s="190"/>
      <c r="F1310" s="73" t="s">
        <v>2440</v>
      </c>
      <c r="G1310" s="188">
        <v>1001226</v>
      </c>
      <c r="H1310" s="188"/>
      <c r="I1310" s="188"/>
      <c r="J1310" s="188">
        <v>999819</v>
      </c>
      <c r="K1310" s="175"/>
      <c r="L1310" s="175"/>
      <c r="M1310" s="188"/>
      <c r="N1310" s="189"/>
      <c r="O1310" s="176" t="str">
        <f t="shared" si="123"/>
        <v>是</v>
      </c>
      <c r="P1310" s="176" t="str">
        <f t="shared" si="125"/>
        <v>是</v>
      </c>
      <c r="Q1310" s="191"/>
    </row>
    <row r="1311" ht="18.95" hidden="1" customHeight="1" spans="1:18">
      <c r="A1311" s="181"/>
      <c r="B1311" s="181"/>
      <c r="C1311" s="162"/>
      <c r="D1311" s="190"/>
      <c r="E1311" s="190"/>
      <c r="F1311" s="73" t="s">
        <v>2441</v>
      </c>
      <c r="G1311" s="189">
        <f>SUM(G1312:G1313)</f>
        <v>10247848</v>
      </c>
      <c r="H1311" s="189"/>
      <c r="I1311" s="189"/>
      <c r="J1311" s="189">
        <f>SUM(J1312:J1313)</f>
        <v>13158092</v>
      </c>
      <c r="K1311" s="175"/>
      <c r="L1311" s="175"/>
      <c r="M1311" s="189"/>
      <c r="N1311" s="189"/>
      <c r="O1311" s="176" t="str">
        <f t="shared" si="123"/>
        <v>是</v>
      </c>
      <c r="P1311" s="176" t="str">
        <f t="shared" si="125"/>
        <v>是</v>
      </c>
    </row>
    <row r="1312" ht="18.95" hidden="1" customHeight="1" spans="1:18">
      <c r="A1312" s="181"/>
      <c r="B1312" s="181"/>
      <c r="C1312" s="162"/>
      <c r="D1312" s="190"/>
      <c r="E1312" s="190"/>
      <c r="F1312" s="73" t="s">
        <v>2442</v>
      </c>
      <c r="G1312" s="189">
        <v>22027</v>
      </c>
      <c r="H1312" s="189"/>
      <c r="I1312" s="189"/>
      <c r="J1312" s="189">
        <v>22000</v>
      </c>
      <c r="K1312" s="175"/>
      <c r="L1312" s="175"/>
      <c r="M1312" s="189"/>
      <c r="N1312" s="189"/>
      <c r="O1312" s="176" t="str">
        <f t="shared" si="123"/>
        <v>是</v>
      </c>
      <c r="P1312" s="176" t="str">
        <f t="shared" si="125"/>
        <v>是</v>
      </c>
    </row>
    <row r="1313" ht="18.95" hidden="1" customHeight="1" spans="1:19">
      <c r="A1313" s="181"/>
      <c r="B1313" s="181"/>
      <c r="C1313" s="162"/>
      <c r="D1313" s="190"/>
      <c r="E1313" s="190"/>
      <c r="F1313" s="73" t="s">
        <v>2443</v>
      </c>
      <c r="G1313" s="189">
        <v>10225821</v>
      </c>
      <c r="H1313" s="189"/>
      <c r="I1313" s="189"/>
      <c r="J1313" s="189">
        <v>13136092</v>
      </c>
      <c r="K1313" s="175"/>
      <c r="L1313" s="175"/>
      <c r="M1313" s="189"/>
      <c r="N1313" s="189"/>
      <c r="O1313" s="176" t="str">
        <f t="shared" si="123"/>
        <v>是</v>
      </c>
      <c r="P1313" s="176" t="str">
        <f t="shared" si="125"/>
        <v>是</v>
      </c>
    </row>
    <row r="1314" ht="18.95" hidden="1" customHeight="1" spans="1:19">
      <c r="A1314" s="181"/>
      <c r="B1314" s="181"/>
      <c r="C1314" s="162"/>
      <c r="D1314" s="190"/>
      <c r="E1314" s="190"/>
      <c r="F1314" s="73" t="s">
        <v>2444</v>
      </c>
      <c r="G1314" s="189">
        <f>SUM(G1315:G1316)</f>
        <v>11805794</v>
      </c>
      <c r="H1314" s="189"/>
      <c r="I1314" s="189"/>
      <c r="J1314" s="189">
        <f>SUM(J1315:J1316)</f>
        <v>11244512</v>
      </c>
      <c r="K1314" s="175"/>
      <c r="L1314" s="175"/>
      <c r="M1314" s="189"/>
      <c r="N1314" s="189"/>
      <c r="O1314" s="176" t="str">
        <f t="shared" si="123"/>
        <v>是</v>
      </c>
      <c r="P1314" s="176" t="str">
        <f t="shared" si="125"/>
        <v>是</v>
      </c>
    </row>
    <row r="1315" ht="18.95" hidden="1" customHeight="1" spans="1:19">
      <c r="A1315" s="181"/>
      <c r="B1315" s="181"/>
      <c r="C1315" s="162"/>
      <c r="D1315" s="190"/>
      <c r="E1315" s="190"/>
      <c r="F1315" s="73" t="s">
        <v>2445</v>
      </c>
      <c r="G1315" s="188">
        <v>36735</v>
      </c>
      <c r="H1315" s="188"/>
      <c r="I1315" s="188"/>
      <c r="J1315" s="188">
        <v>69298</v>
      </c>
      <c r="K1315" s="175"/>
      <c r="L1315" s="175"/>
      <c r="M1315" s="188"/>
      <c r="N1315" s="189"/>
      <c r="O1315" s="176" t="str">
        <f t="shared" si="123"/>
        <v>是</v>
      </c>
      <c r="P1315" s="176" t="str">
        <f t="shared" si="125"/>
        <v>是</v>
      </c>
    </row>
    <row r="1316" ht="18.95" hidden="1" customHeight="1" spans="1:19">
      <c r="A1316" s="181"/>
      <c r="B1316" s="181"/>
      <c r="C1316" s="162"/>
      <c r="D1316" s="190"/>
      <c r="E1316" s="190"/>
      <c r="F1316" s="73" t="s">
        <v>2446</v>
      </c>
      <c r="G1316" s="188">
        <v>11769059</v>
      </c>
      <c r="H1316" s="188"/>
      <c r="I1316" s="188"/>
      <c r="J1316" s="188">
        <v>11175214</v>
      </c>
      <c r="K1316" s="175"/>
      <c r="L1316" s="175"/>
      <c r="M1316" s="188"/>
      <c r="N1316" s="189"/>
      <c r="O1316" s="176" t="str">
        <f t="shared" si="123"/>
        <v>是</v>
      </c>
      <c r="P1316" s="176" t="str">
        <f t="shared" si="125"/>
        <v>是</v>
      </c>
    </row>
    <row r="1317" ht="18.95" hidden="1" customHeight="1" spans="1:19">
      <c r="A1317" s="181"/>
      <c r="B1317" s="181"/>
      <c r="C1317" s="162"/>
      <c r="D1317" s="190"/>
      <c r="E1317" s="190"/>
      <c r="F1317" s="73" t="s">
        <v>2447</v>
      </c>
      <c r="G1317" s="188"/>
      <c r="H1317" s="188"/>
      <c r="I1317" s="188"/>
      <c r="J1317" s="188">
        <v>68000</v>
      </c>
      <c r="K1317" s="175"/>
      <c r="L1317" s="175"/>
      <c r="M1317" s="188"/>
      <c r="N1317" s="189"/>
      <c r="O1317" s="176" t="str">
        <f t="shared" si="123"/>
        <v>是</v>
      </c>
      <c r="P1317" s="176" t="str">
        <f t="shared" si="125"/>
        <v>是</v>
      </c>
    </row>
    <row r="1318" ht="18.95" hidden="1" customHeight="1" spans="1:19">
      <c r="A1318" s="181"/>
      <c r="B1318" s="181"/>
      <c r="C1318" s="162"/>
      <c r="D1318" s="190"/>
      <c r="E1318" s="190"/>
      <c r="F1318" s="73" t="s">
        <v>4008</v>
      </c>
      <c r="G1318" s="188">
        <v>92482</v>
      </c>
      <c r="H1318" s="188"/>
      <c r="I1318" s="188"/>
      <c r="J1318" s="188"/>
      <c r="K1318" s="175"/>
      <c r="L1318" s="175"/>
      <c r="M1318" s="188"/>
      <c r="N1318" s="189"/>
      <c r="O1318" s="176" t="str">
        <f t="shared" si="123"/>
        <v>是</v>
      </c>
      <c r="P1318" s="176" t="str">
        <f t="shared" si="125"/>
        <v>是</v>
      </c>
    </row>
    <row r="1319" ht="18.95" hidden="1" customHeight="1" spans="1:19">
      <c r="A1319" s="181"/>
      <c r="B1319" s="181"/>
      <c r="C1319" s="162"/>
      <c r="D1319" s="190"/>
      <c r="E1319" s="190"/>
      <c r="F1319" s="73" t="s">
        <v>2449</v>
      </c>
      <c r="G1319" s="188">
        <v>1819048</v>
      </c>
      <c r="H1319" s="188"/>
      <c r="I1319" s="188"/>
      <c r="J1319" s="188">
        <v>929052</v>
      </c>
      <c r="K1319" s="175"/>
      <c r="L1319" s="175"/>
      <c r="M1319" s="188"/>
      <c r="N1319" s="189"/>
      <c r="O1319" s="176" t="str">
        <f t="shared" si="123"/>
        <v>是</v>
      </c>
      <c r="P1319" s="176" t="str">
        <f t="shared" si="125"/>
        <v>是</v>
      </c>
    </row>
    <row r="1320" ht="18.95" hidden="1" customHeight="1" spans="1:19">
      <c r="A1320" s="181"/>
      <c r="B1320" s="181"/>
      <c r="C1320" s="162"/>
      <c r="D1320" s="190"/>
      <c r="E1320" s="190"/>
      <c r="F1320" s="74" t="s">
        <v>2450</v>
      </c>
      <c r="G1320" s="188">
        <v>1732062</v>
      </c>
      <c r="H1320" s="188"/>
      <c r="I1320" s="188"/>
      <c r="J1320" s="188">
        <v>929052</v>
      </c>
      <c r="K1320" s="175"/>
      <c r="L1320" s="175"/>
      <c r="M1320" s="188"/>
      <c r="N1320" s="189"/>
      <c r="O1320" s="176" t="str">
        <f t="shared" si="123"/>
        <v>是</v>
      </c>
      <c r="P1320" s="176" t="str">
        <f t="shared" si="125"/>
        <v>是</v>
      </c>
      <c r="Q1320" s="191"/>
    </row>
    <row r="1321" ht="18.95" hidden="1" customHeight="1" spans="1:19">
      <c r="A1321" s="181"/>
      <c r="B1321" s="181"/>
      <c r="C1321" s="162"/>
      <c r="D1321" s="190"/>
      <c r="E1321" s="190"/>
      <c r="F1321" s="74" t="s">
        <v>2451</v>
      </c>
      <c r="G1321" s="188">
        <f>G1319-G1320</f>
        <v>86986</v>
      </c>
      <c r="H1321" s="188"/>
      <c r="I1321" s="188"/>
      <c r="J1321" s="188"/>
      <c r="K1321" s="175"/>
      <c r="L1321" s="175"/>
      <c r="M1321" s="188"/>
      <c r="N1321" s="189"/>
      <c r="O1321" s="176" t="str">
        <f t="shared" si="123"/>
        <v>是</v>
      </c>
      <c r="P1321" s="176" t="str">
        <f t="shared" si="125"/>
        <v>是</v>
      </c>
    </row>
    <row r="1322" ht="18.95" hidden="1" customHeight="1" spans="1:19">
      <c r="A1322" s="181"/>
      <c r="B1322" s="181"/>
      <c r="C1322" s="162"/>
      <c r="D1322" s="190"/>
      <c r="E1322" s="190"/>
      <c r="F1322" s="467" t="s">
        <v>2452</v>
      </c>
      <c r="G1322" s="188">
        <v>154490</v>
      </c>
      <c r="H1322" s="188"/>
      <c r="I1322" s="188"/>
      <c r="J1322" s="188">
        <v>711142</v>
      </c>
      <c r="K1322" s="175"/>
      <c r="L1322" s="175"/>
      <c r="M1322" s="188"/>
      <c r="N1322" s="189"/>
      <c r="O1322" s="176" t="str">
        <f t="shared" si="123"/>
        <v>是</v>
      </c>
      <c r="P1322" s="176" t="str">
        <f t="shared" si="125"/>
        <v>是</v>
      </c>
      <c r="Q1322" s="191"/>
      <c r="R1322" s="191"/>
    </row>
    <row r="1323" ht="18.95" hidden="1" customHeight="1" spans="1:19">
      <c r="A1323" s="181"/>
      <c r="B1323" s="181"/>
      <c r="C1323" s="162"/>
      <c r="D1323" s="190"/>
      <c r="E1323" s="190"/>
      <c r="F1323" s="73" t="s">
        <v>2453</v>
      </c>
      <c r="G1323" s="188"/>
      <c r="H1323" s="188"/>
      <c r="I1323" s="188"/>
      <c r="J1323" s="188"/>
      <c r="K1323" s="175"/>
      <c r="L1323" s="175"/>
      <c r="M1323" s="188"/>
      <c r="N1323" s="189"/>
      <c r="O1323" s="176" t="str">
        <f t="shared" si="123"/>
        <v>否</v>
      </c>
      <c r="P1323" s="176" t="str">
        <f t="shared" si="125"/>
        <v>是</v>
      </c>
    </row>
    <row r="1324" ht="18.95" hidden="1" customHeight="1" spans="1:19">
      <c r="A1324" s="181"/>
      <c r="B1324" s="181"/>
      <c r="C1324" s="162"/>
      <c r="D1324" s="190"/>
      <c r="E1324" s="190"/>
      <c r="F1324" s="73" t="s">
        <v>2454</v>
      </c>
      <c r="G1324" s="188">
        <v>146</v>
      </c>
      <c r="H1324" s="188"/>
      <c r="I1324" s="188"/>
      <c r="J1324" s="188"/>
      <c r="K1324" s="175"/>
      <c r="L1324" s="175"/>
      <c r="M1324" s="188"/>
      <c r="N1324" s="189"/>
      <c r="O1324" s="176" t="str">
        <f t="shared" si="123"/>
        <v>是</v>
      </c>
      <c r="P1324" s="176" t="str">
        <f t="shared" si="125"/>
        <v>是</v>
      </c>
    </row>
    <row r="1325" hidden="1" spans="1:19">
      <c r="A1325" s="181"/>
      <c r="B1325" s="181"/>
      <c r="C1325" s="162"/>
      <c r="D1325" s="190"/>
      <c r="E1325" s="190"/>
      <c r="F1325" s="64" t="s">
        <v>2455</v>
      </c>
      <c r="G1325" s="149">
        <f ca="1">SUM(G1302:G1303,G1306,G1309,G1322:G1324)</f>
        <v>34550576</v>
      </c>
      <c r="H1325" s="149">
        <f ca="1" t="shared" ref="H1325:I1325" si="131">SUM(H1302:H1303,H1306,H1309,H1322:H1324)</f>
        <v>8360000</v>
      </c>
      <c r="I1325" s="149">
        <f t="shared" si="131"/>
        <v>9047442</v>
      </c>
      <c r="J1325" s="149">
        <f>SUM(J1302:J1303,J1306,J1309)</f>
        <v>44517327</v>
      </c>
      <c r="K1325" s="149"/>
      <c r="L1325" s="149"/>
      <c r="M1325" s="149"/>
      <c r="N1325" s="149"/>
      <c r="O1325" s="176" t="str">
        <f ca="1" t="shared" si="123"/>
        <v>是</v>
      </c>
      <c r="P1325" s="176" t="str">
        <f>IF(B1325&lt;&gt;"",IF(OR(LEFT(B1325,3)="205",LEFT(B1325,3)="206",LEFT(B1325,3)="207",LEFT(B1325,3)="208",LEFT(B1325,3)="210",LEFT(B1325,3)="213"),"是","否"),"是")</f>
        <v>是</v>
      </c>
      <c r="R1325" s="191"/>
      <c r="S1325" s="191"/>
    </row>
  </sheetData>
  <autoFilter xmlns:etc="http://www.wps.cn/officeDocument/2017/etCustomData" ref="A3:P1325" etc:filterBottomFollowUsedRange="0">
    <extLst/>
  </autoFilter>
  <mergeCells count="1">
    <mergeCell ref="F1:N1"/>
  </mergeCells>
  <conditionalFormatting sqref="N273">
    <cfRule type="cellIs" dxfId="1" priority="6" stopIfTrue="1" operator="lessThanOrEqual">
      <formula>-1</formula>
    </cfRule>
    <cfRule type="cellIs" dxfId="2" priority="5" stopIfTrue="1" operator="greaterThanOrEqual">
      <formula>10</formula>
    </cfRule>
  </conditionalFormatting>
  <conditionalFormatting sqref="N1146">
    <cfRule type="cellIs" dxfId="1" priority="8" stopIfTrue="1" operator="lessThanOrEqual">
      <formula>-1</formula>
    </cfRule>
    <cfRule type="cellIs" dxfId="2" priority="7" stopIfTrue="1" operator="greaterThanOrEqual">
      <formula>10</formula>
    </cfRule>
  </conditionalFormatting>
  <conditionalFormatting sqref="N1147">
    <cfRule type="cellIs" dxfId="1" priority="10" stopIfTrue="1" operator="lessThanOrEqual">
      <formula>-1</formula>
    </cfRule>
    <cfRule type="cellIs" dxfId="2" priority="9" stopIfTrue="1" operator="greaterThanOrEqual">
      <formula>10</formula>
    </cfRule>
  </conditionalFormatting>
  <conditionalFormatting sqref="N1148">
    <cfRule type="cellIs" dxfId="1" priority="12" stopIfTrue="1" operator="lessThanOrEqual">
      <formula>-1</formula>
    </cfRule>
    <cfRule type="cellIs" dxfId="2" priority="11" stopIfTrue="1" operator="greaterThanOrEqual">
      <formula>10</formula>
    </cfRule>
  </conditionalFormatting>
  <conditionalFormatting sqref="N1149">
    <cfRule type="cellIs" dxfId="1" priority="14" stopIfTrue="1" operator="lessThanOrEqual">
      <formula>-1</formula>
    </cfRule>
    <cfRule type="cellIs" dxfId="2" priority="13" stopIfTrue="1" operator="greaterThanOrEqual">
      <formula>10</formula>
    </cfRule>
  </conditionalFormatting>
  <conditionalFormatting sqref="N1150">
    <cfRule type="cellIs" dxfId="1" priority="16" stopIfTrue="1" operator="lessThanOrEqual">
      <formula>-1</formula>
    </cfRule>
    <cfRule type="cellIs" dxfId="2" priority="15" stopIfTrue="1" operator="greaterThanOrEqual">
      <formula>10</formula>
    </cfRule>
  </conditionalFormatting>
  <conditionalFormatting sqref="F1304:F1305">
    <cfRule type="expression" dxfId="0" priority="1" stopIfTrue="1">
      <formula>"len($A:$A)=3"</formula>
    </cfRule>
  </conditionalFormatting>
  <conditionalFormatting sqref="F1307:F1308">
    <cfRule type="expression" dxfId="0" priority="2" stopIfTrue="1">
      <formula>"len($A:$A)=3"</formula>
    </cfRule>
  </conditionalFormatting>
  <conditionalFormatting sqref="N52:N53">
    <cfRule type="cellIs" dxfId="2" priority="3" stopIfTrue="1" operator="greaterThanOrEqual">
      <formula>10</formula>
    </cfRule>
    <cfRule type="cellIs" dxfId="1" priority="4" stopIfTrue="1" operator="lessThanOrEqual">
      <formula>-1</formula>
    </cfRule>
  </conditionalFormatting>
  <conditionalFormatting sqref="N277:N278">
    <cfRule type="cellIs" dxfId="1" priority="18" stopIfTrue="1" operator="lessThanOrEqual">
      <formula>-1</formula>
    </cfRule>
    <cfRule type="cellIs" dxfId="2" priority="17" stopIfTrue="1" operator="greaterThanOrEqual">
      <formula>10</formula>
    </cfRule>
  </conditionalFormatting>
  <conditionalFormatting sqref="N1303:N1308">
    <cfRule type="cellIs" dxfId="1" priority="19" stopIfTrue="1" operator="lessThanOrEqual">
      <formula>-1</formula>
    </cfRule>
  </conditionalFormatting>
  <conditionalFormatting sqref="N279:N1145 N274:N276 N1:N2 N4:N44 N46:N272 N1309:N65455 N1151:N1302">
    <cfRule type="cellIs" dxfId="1" priority="21" stopIfTrue="1" operator="lessThanOrEqual">
      <formula>-1</formula>
    </cfRule>
  </conditionalFormatting>
  <conditionalFormatting sqref="N279:N1145 N274:N276 N4:N44 N46:N272 N1151:N1302">
    <cfRule type="cellIs" dxfId="2" priority="20" stopIfTrue="1" operator="greaterThanOrEqual">
      <formula>10</formula>
    </cfRule>
  </conditionalFormatting>
  <dataValidations count="1">
    <dataValidation type="textLength" operator="lessThanOrEqual" allowBlank="1" showInputMessage="1" showErrorMessage="1" errorTitle="提示" error="此处最多只能输入 [20] 个字符。" sqref="D651 B1126:B1128 C908:C917 C1268:C1272 C1274:C1278 C1280:C1290 D4:D649 D653:D718 D721:D791 D795:D949 D953:D1124 D1128:D1301">
      <formula1>20</formula1>
    </dataValidation>
  </dataValidations>
  <printOptions horizontalCentered="1"/>
  <pageMargins left="0.432638888888889" right="0.432638888888889" top="0.786805555555556" bottom="0.590277777777778" header="0.393055555555556" footer="0.393055555555556"/>
  <pageSetup paperSize="9" scale="65" fitToHeight="0" orientation="portrait"/>
  <headerFooter alignWithMargins="0">
    <oddFooter>&amp;C— &amp;P —</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9">
    <tabColor rgb="FF00B050"/>
  </sheetPr>
  <dimension ref="A1:K1316"/>
  <sheetViews>
    <sheetView showZeros="0" workbookViewId="0">
      <pane ySplit="3" topLeftCell="A4" activePane="bottomLeft" state="frozen"/>
      <selection/>
      <selection pane="bottomLeft" activeCell="N1125" sqref="N1125"/>
    </sheetView>
  </sheetViews>
  <sheetFormatPr defaultColWidth="9" defaultRowHeight="14.25"/>
  <cols>
    <col min="6" max="6" width="44.625" customWidth="1"/>
    <col min="7" max="9" width="14.625" customWidth="1"/>
    <col min="10" max="10" width="6.625" customWidth="1"/>
    <col min="11" max="11" width="6.375" customWidth="1"/>
    <col min="262" max="262" width="44.625" customWidth="1"/>
    <col min="263" max="265" width="14.625" customWidth="1"/>
    <col min="266" max="266" width="6.625" customWidth="1"/>
    <col min="267" max="267" width="6.375" customWidth="1"/>
    <col min="518" max="518" width="44.625" customWidth="1"/>
    <col min="519" max="521" width="14.625" customWidth="1"/>
    <col min="522" max="522" width="6.625" customWidth="1"/>
    <col min="523" max="523" width="6.375" customWidth="1"/>
    <col min="774" max="774" width="44.625" customWidth="1"/>
    <col min="775" max="777" width="14.625" customWidth="1"/>
    <col min="778" max="778" width="6.625" customWidth="1"/>
    <col min="779" max="779" width="6.375" customWidth="1"/>
    <col min="1030" max="1030" width="44.625" customWidth="1"/>
    <col min="1031" max="1033" width="14.625" customWidth="1"/>
    <col min="1034" max="1034" width="6.625" customWidth="1"/>
    <col min="1035" max="1035" width="6.375" customWidth="1"/>
    <col min="1286" max="1286" width="44.625" customWidth="1"/>
    <col min="1287" max="1289" width="14.625" customWidth="1"/>
    <col min="1290" max="1290" width="6.625" customWidth="1"/>
    <col min="1291" max="1291" width="6.375" customWidth="1"/>
    <col min="1542" max="1542" width="44.625" customWidth="1"/>
    <col min="1543" max="1545" width="14.625" customWidth="1"/>
    <col min="1546" max="1546" width="6.625" customWidth="1"/>
    <col min="1547" max="1547" width="6.375" customWidth="1"/>
    <col min="1798" max="1798" width="44.625" customWidth="1"/>
    <col min="1799" max="1801" width="14.625" customWidth="1"/>
    <col min="1802" max="1802" width="6.625" customWidth="1"/>
    <col min="1803" max="1803" width="6.375" customWidth="1"/>
    <col min="2054" max="2054" width="44.625" customWidth="1"/>
    <col min="2055" max="2057" width="14.625" customWidth="1"/>
    <col min="2058" max="2058" width="6.625" customWidth="1"/>
    <col min="2059" max="2059" width="6.375" customWidth="1"/>
    <col min="2310" max="2310" width="44.625" customWidth="1"/>
    <col min="2311" max="2313" width="14.625" customWidth="1"/>
    <col min="2314" max="2314" width="6.625" customWidth="1"/>
    <col min="2315" max="2315" width="6.375" customWidth="1"/>
    <col min="2566" max="2566" width="44.625" customWidth="1"/>
    <col min="2567" max="2569" width="14.625" customWidth="1"/>
    <col min="2570" max="2570" width="6.625" customWidth="1"/>
    <col min="2571" max="2571" width="6.375" customWidth="1"/>
    <col min="2822" max="2822" width="44.625" customWidth="1"/>
    <col min="2823" max="2825" width="14.625" customWidth="1"/>
    <col min="2826" max="2826" width="6.625" customWidth="1"/>
    <col min="2827" max="2827" width="6.375" customWidth="1"/>
    <col min="3078" max="3078" width="44.625" customWidth="1"/>
    <col min="3079" max="3081" width="14.625" customWidth="1"/>
    <col min="3082" max="3082" width="6.625" customWidth="1"/>
    <col min="3083" max="3083" width="6.375" customWidth="1"/>
    <col min="3334" max="3334" width="44.625" customWidth="1"/>
    <col min="3335" max="3337" width="14.625" customWidth="1"/>
    <col min="3338" max="3338" width="6.625" customWidth="1"/>
    <col min="3339" max="3339" width="6.375" customWidth="1"/>
    <col min="3590" max="3590" width="44.625" customWidth="1"/>
    <col min="3591" max="3593" width="14.625" customWidth="1"/>
    <col min="3594" max="3594" width="6.625" customWidth="1"/>
    <col min="3595" max="3595" width="6.375" customWidth="1"/>
    <col min="3846" max="3846" width="44.625" customWidth="1"/>
    <col min="3847" max="3849" width="14.625" customWidth="1"/>
    <col min="3850" max="3850" width="6.625" customWidth="1"/>
    <col min="3851" max="3851" width="6.375" customWidth="1"/>
    <col min="4102" max="4102" width="44.625" customWidth="1"/>
    <col min="4103" max="4105" width="14.625" customWidth="1"/>
    <col min="4106" max="4106" width="6.625" customWidth="1"/>
    <col min="4107" max="4107" width="6.375" customWidth="1"/>
    <col min="4358" max="4358" width="44.625" customWidth="1"/>
    <col min="4359" max="4361" width="14.625" customWidth="1"/>
    <col min="4362" max="4362" width="6.625" customWidth="1"/>
    <col min="4363" max="4363" width="6.375" customWidth="1"/>
    <col min="4614" max="4614" width="44.625" customWidth="1"/>
    <col min="4615" max="4617" width="14.625" customWidth="1"/>
    <col min="4618" max="4618" width="6.625" customWidth="1"/>
    <col min="4619" max="4619" width="6.375" customWidth="1"/>
    <col min="4870" max="4870" width="44.625" customWidth="1"/>
    <col min="4871" max="4873" width="14.625" customWidth="1"/>
    <col min="4874" max="4874" width="6.625" customWidth="1"/>
    <col min="4875" max="4875" width="6.375" customWidth="1"/>
    <col min="5126" max="5126" width="44.625" customWidth="1"/>
    <col min="5127" max="5129" width="14.625" customWidth="1"/>
    <col min="5130" max="5130" width="6.625" customWidth="1"/>
    <col min="5131" max="5131" width="6.375" customWidth="1"/>
    <col min="5382" max="5382" width="44.625" customWidth="1"/>
    <col min="5383" max="5385" width="14.625" customWidth="1"/>
    <col min="5386" max="5386" width="6.625" customWidth="1"/>
    <col min="5387" max="5387" width="6.375" customWidth="1"/>
    <col min="5638" max="5638" width="44.625" customWidth="1"/>
    <col min="5639" max="5641" width="14.625" customWidth="1"/>
    <col min="5642" max="5642" width="6.625" customWidth="1"/>
    <col min="5643" max="5643" width="6.375" customWidth="1"/>
    <col min="5894" max="5894" width="44.625" customWidth="1"/>
    <col min="5895" max="5897" width="14.625" customWidth="1"/>
    <col min="5898" max="5898" width="6.625" customWidth="1"/>
    <col min="5899" max="5899" width="6.375" customWidth="1"/>
    <col min="6150" max="6150" width="44.625" customWidth="1"/>
    <col min="6151" max="6153" width="14.625" customWidth="1"/>
    <col min="6154" max="6154" width="6.625" customWidth="1"/>
    <col min="6155" max="6155" width="6.375" customWidth="1"/>
    <col min="6406" max="6406" width="44.625" customWidth="1"/>
    <col min="6407" max="6409" width="14.625" customWidth="1"/>
    <col min="6410" max="6410" width="6.625" customWidth="1"/>
    <col min="6411" max="6411" width="6.375" customWidth="1"/>
    <col min="6662" max="6662" width="44.625" customWidth="1"/>
    <col min="6663" max="6665" width="14.625" customWidth="1"/>
    <col min="6666" max="6666" width="6.625" customWidth="1"/>
    <col min="6667" max="6667" width="6.375" customWidth="1"/>
    <col min="6918" max="6918" width="44.625" customWidth="1"/>
    <col min="6919" max="6921" width="14.625" customWidth="1"/>
    <col min="6922" max="6922" width="6.625" customWidth="1"/>
    <col min="6923" max="6923" width="6.375" customWidth="1"/>
    <col min="7174" max="7174" width="44.625" customWidth="1"/>
    <col min="7175" max="7177" width="14.625" customWidth="1"/>
    <col min="7178" max="7178" width="6.625" customWidth="1"/>
    <col min="7179" max="7179" width="6.375" customWidth="1"/>
    <col min="7430" max="7430" width="44.625" customWidth="1"/>
    <col min="7431" max="7433" width="14.625" customWidth="1"/>
    <col min="7434" max="7434" width="6.625" customWidth="1"/>
    <col min="7435" max="7435" width="6.375" customWidth="1"/>
    <col min="7686" max="7686" width="44.625" customWidth="1"/>
    <col min="7687" max="7689" width="14.625" customWidth="1"/>
    <col min="7690" max="7690" width="6.625" customWidth="1"/>
    <col min="7691" max="7691" width="6.375" customWidth="1"/>
    <col min="7942" max="7942" width="44.625" customWidth="1"/>
    <col min="7943" max="7945" width="14.625" customWidth="1"/>
    <col min="7946" max="7946" width="6.625" customWidth="1"/>
    <col min="7947" max="7947" width="6.375" customWidth="1"/>
    <col min="8198" max="8198" width="44.625" customWidth="1"/>
    <col min="8199" max="8201" width="14.625" customWidth="1"/>
    <col min="8202" max="8202" width="6.625" customWidth="1"/>
    <col min="8203" max="8203" width="6.375" customWidth="1"/>
    <col min="8454" max="8454" width="44.625" customWidth="1"/>
    <col min="8455" max="8457" width="14.625" customWidth="1"/>
    <col min="8458" max="8458" width="6.625" customWidth="1"/>
    <col min="8459" max="8459" width="6.375" customWidth="1"/>
    <col min="8710" max="8710" width="44.625" customWidth="1"/>
    <col min="8711" max="8713" width="14.625" customWidth="1"/>
    <col min="8714" max="8714" width="6.625" customWidth="1"/>
    <col min="8715" max="8715" width="6.375" customWidth="1"/>
    <col min="8966" max="8966" width="44.625" customWidth="1"/>
    <col min="8967" max="8969" width="14.625" customWidth="1"/>
    <col min="8970" max="8970" width="6.625" customWidth="1"/>
    <col min="8971" max="8971" width="6.375" customWidth="1"/>
    <col min="9222" max="9222" width="44.625" customWidth="1"/>
    <col min="9223" max="9225" width="14.625" customWidth="1"/>
    <col min="9226" max="9226" width="6.625" customWidth="1"/>
    <col min="9227" max="9227" width="6.375" customWidth="1"/>
    <col min="9478" max="9478" width="44.625" customWidth="1"/>
    <col min="9479" max="9481" width="14.625" customWidth="1"/>
    <col min="9482" max="9482" width="6.625" customWidth="1"/>
    <col min="9483" max="9483" width="6.375" customWidth="1"/>
    <col min="9734" max="9734" width="44.625" customWidth="1"/>
    <col min="9735" max="9737" width="14.625" customWidth="1"/>
    <col min="9738" max="9738" width="6.625" customWidth="1"/>
    <col min="9739" max="9739" width="6.375" customWidth="1"/>
    <col min="9990" max="9990" width="44.625" customWidth="1"/>
    <col min="9991" max="9993" width="14.625" customWidth="1"/>
    <col min="9994" max="9994" width="6.625" customWidth="1"/>
    <col min="9995" max="9995" width="6.375" customWidth="1"/>
    <col min="10246" max="10246" width="44.625" customWidth="1"/>
    <col min="10247" max="10249" width="14.625" customWidth="1"/>
    <col min="10250" max="10250" width="6.625" customWidth="1"/>
    <col min="10251" max="10251" width="6.375" customWidth="1"/>
    <col min="10502" max="10502" width="44.625" customWidth="1"/>
    <col min="10503" max="10505" width="14.625" customWidth="1"/>
    <col min="10506" max="10506" width="6.625" customWidth="1"/>
    <col min="10507" max="10507" width="6.375" customWidth="1"/>
    <col min="10758" max="10758" width="44.625" customWidth="1"/>
    <col min="10759" max="10761" width="14.625" customWidth="1"/>
    <col min="10762" max="10762" width="6.625" customWidth="1"/>
    <col min="10763" max="10763" width="6.375" customWidth="1"/>
    <col min="11014" max="11014" width="44.625" customWidth="1"/>
    <col min="11015" max="11017" width="14.625" customWidth="1"/>
    <col min="11018" max="11018" width="6.625" customWidth="1"/>
    <col min="11019" max="11019" width="6.375" customWidth="1"/>
    <col min="11270" max="11270" width="44.625" customWidth="1"/>
    <col min="11271" max="11273" width="14.625" customWidth="1"/>
    <col min="11274" max="11274" width="6.625" customWidth="1"/>
    <col min="11275" max="11275" width="6.375" customWidth="1"/>
    <col min="11526" max="11526" width="44.625" customWidth="1"/>
    <col min="11527" max="11529" width="14.625" customWidth="1"/>
    <col min="11530" max="11530" width="6.625" customWidth="1"/>
    <col min="11531" max="11531" width="6.375" customWidth="1"/>
    <col min="11782" max="11782" width="44.625" customWidth="1"/>
    <col min="11783" max="11785" width="14.625" customWidth="1"/>
    <col min="11786" max="11786" width="6.625" customWidth="1"/>
    <col min="11787" max="11787" width="6.375" customWidth="1"/>
    <col min="12038" max="12038" width="44.625" customWidth="1"/>
    <col min="12039" max="12041" width="14.625" customWidth="1"/>
    <col min="12042" max="12042" width="6.625" customWidth="1"/>
    <col min="12043" max="12043" width="6.375" customWidth="1"/>
    <col min="12294" max="12294" width="44.625" customWidth="1"/>
    <col min="12295" max="12297" width="14.625" customWidth="1"/>
    <col min="12298" max="12298" width="6.625" customWidth="1"/>
    <col min="12299" max="12299" width="6.375" customWidth="1"/>
    <col min="12550" max="12550" width="44.625" customWidth="1"/>
    <col min="12551" max="12553" width="14.625" customWidth="1"/>
    <col min="12554" max="12554" width="6.625" customWidth="1"/>
    <col min="12555" max="12555" width="6.375" customWidth="1"/>
    <col min="12806" max="12806" width="44.625" customWidth="1"/>
    <col min="12807" max="12809" width="14.625" customWidth="1"/>
    <col min="12810" max="12810" width="6.625" customWidth="1"/>
    <col min="12811" max="12811" width="6.375" customWidth="1"/>
    <col min="13062" max="13062" width="44.625" customWidth="1"/>
    <col min="13063" max="13065" width="14.625" customWidth="1"/>
    <col min="13066" max="13066" width="6.625" customWidth="1"/>
    <col min="13067" max="13067" width="6.375" customWidth="1"/>
    <col min="13318" max="13318" width="44.625" customWidth="1"/>
    <col min="13319" max="13321" width="14.625" customWidth="1"/>
    <col min="13322" max="13322" width="6.625" customWidth="1"/>
    <col min="13323" max="13323" width="6.375" customWidth="1"/>
    <col min="13574" max="13574" width="44.625" customWidth="1"/>
    <col min="13575" max="13577" width="14.625" customWidth="1"/>
    <col min="13578" max="13578" width="6.625" customWidth="1"/>
    <col min="13579" max="13579" width="6.375" customWidth="1"/>
    <col min="13830" max="13830" width="44.625" customWidth="1"/>
    <col min="13831" max="13833" width="14.625" customWidth="1"/>
    <col min="13834" max="13834" width="6.625" customWidth="1"/>
    <col min="13835" max="13835" width="6.375" customWidth="1"/>
    <col min="14086" max="14086" width="44.625" customWidth="1"/>
    <col min="14087" max="14089" width="14.625" customWidth="1"/>
    <col min="14090" max="14090" width="6.625" customWidth="1"/>
    <col min="14091" max="14091" width="6.375" customWidth="1"/>
    <col min="14342" max="14342" width="44.625" customWidth="1"/>
    <col min="14343" max="14345" width="14.625" customWidth="1"/>
    <col min="14346" max="14346" width="6.625" customWidth="1"/>
    <col min="14347" max="14347" width="6.375" customWidth="1"/>
    <col min="14598" max="14598" width="44.625" customWidth="1"/>
    <col min="14599" max="14601" width="14.625" customWidth="1"/>
    <col min="14602" max="14602" width="6.625" customWidth="1"/>
    <col min="14603" max="14603" width="6.375" customWidth="1"/>
    <col min="14854" max="14854" width="44.625" customWidth="1"/>
    <col min="14855" max="14857" width="14.625" customWidth="1"/>
    <col min="14858" max="14858" width="6.625" customWidth="1"/>
    <col min="14859" max="14859" width="6.375" customWidth="1"/>
    <col min="15110" max="15110" width="44.625" customWidth="1"/>
    <col min="15111" max="15113" width="14.625" customWidth="1"/>
    <col min="15114" max="15114" width="6.625" customWidth="1"/>
    <col min="15115" max="15115" width="6.375" customWidth="1"/>
    <col min="15366" max="15366" width="44.625" customWidth="1"/>
    <col min="15367" max="15369" width="14.625" customWidth="1"/>
    <col min="15370" max="15370" width="6.625" customWidth="1"/>
    <col min="15371" max="15371" width="6.375" customWidth="1"/>
    <col min="15622" max="15622" width="44.625" customWidth="1"/>
    <col min="15623" max="15625" width="14.625" customWidth="1"/>
    <col min="15626" max="15626" width="6.625" customWidth="1"/>
    <col min="15627" max="15627" width="6.375" customWidth="1"/>
    <col min="15878" max="15878" width="44.625" customWidth="1"/>
    <col min="15879" max="15881" width="14.625" customWidth="1"/>
    <col min="15882" max="15882" width="6.625" customWidth="1"/>
    <col min="15883" max="15883" width="6.375" customWidth="1"/>
    <col min="16134" max="16134" width="44.625" customWidth="1"/>
    <col min="16135" max="16137" width="14.625" customWidth="1"/>
    <col min="16138" max="16138" width="6.625" customWidth="1"/>
    <col min="16139" max="16139" width="6.375" customWidth="1"/>
  </cols>
  <sheetData>
    <row r="1" ht="42" customHeight="1" spans="1:11">
      <c r="F1" s="118" t="s">
        <v>4009</v>
      </c>
      <c r="G1" s="118"/>
      <c r="H1" s="118"/>
      <c r="I1" s="118"/>
    </row>
    <row r="2" ht="18.95" customHeight="1" spans="1:11">
      <c r="F2" s="119" t="s">
        <v>4010</v>
      </c>
      <c r="G2" s="120"/>
      <c r="H2" s="121"/>
      <c r="I2" s="119" t="s">
        <v>30</v>
      </c>
    </row>
    <row r="3" ht="30.75" customHeight="1" spans="1:11">
      <c r="A3" s="122" t="s">
        <v>2723</v>
      </c>
      <c r="B3" s="122" t="s">
        <v>121</v>
      </c>
      <c r="C3" s="122" t="s">
        <v>122</v>
      </c>
      <c r="D3" s="122" t="s">
        <v>123</v>
      </c>
      <c r="E3" s="122" t="s">
        <v>124</v>
      </c>
      <c r="F3" s="123" t="s">
        <v>125</v>
      </c>
      <c r="G3" s="124" t="s">
        <v>4011</v>
      </c>
      <c r="H3" s="125" t="s">
        <v>4012</v>
      </c>
      <c r="I3" s="125" t="s">
        <v>4013</v>
      </c>
      <c r="J3" s="126" t="s">
        <v>2726</v>
      </c>
      <c r="K3" s="126" t="s">
        <v>2727</v>
      </c>
    </row>
    <row r="4" ht="18.95" customHeight="1" spans="1:11">
      <c r="A4" s="127" t="s">
        <v>134</v>
      </c>
      <c r="B4" s="97" t="s">
        <v>135</v>
      </c>
      <c r="C4" s="97" t="s">
        <v>135</v>
      </c>
      <c r="D4" s="90" t="s">
        <v>136</v>
      </c>
      <c r="E4" s="97" t="s">
        <v>135</v>
      </c>
      <c r="F4" s="25" t="s">
        <v>2728</v>
      </c>
      <c r="G4" s="128">
        <v>4008588</v>
      </c>
      <c r="H4" s="128">
        <v>4158800</v>
      </c>
      <c r="I4" s="129">
        <v>0.037</v>
      </c>
      <c r="J4" s="130" t="s">
        <v>147</v>
      </c>
      <c r="K4" s="130" t="s">
        <v>147</v>
      </c>
    </row>
    <row r="5" ht="18.95" hidden="1" customHeight="1" spans="1:11">
      <c r="A5" s="127" t="s">
        <v>135</v>
      </c>
      <c r="B5" s="97" t="s">
        <v>136</v>
      </c>
      <c r="C5" s="97" t="s">
        <v>135</v>
      </c>
      <c r="D5" s="90" t="s">
        <v>138</v>
      </c>
      <c r="E5" s="97" t="s">
        <v>135</v>
      </c>
      <c r="F5" s="32" t="s">
        <v>139</v>
      </c>
      <c r="G5" s="131">
        <v>108524</v>
      </c>
      <c r="H5" s="131">
        <v>114100</v>
      </c>
      <c r="I5" s="132">
        <v>0.051</v>
      </c>
      <c r="J5" s="130" t="s">
        <v>147</v>
      </c>
      <c r="K5" s="130" t="s">
        <v>147</v>
      </c>
    </row>
    <row r="6" ht="18.95" hidden="1" customHeight="1" spans="1:11">
      <c r="A6" s="127" t="s">
        <v>135</v>
      </c>
      <c r="B6" s="97" t="s">
        <v>135</v>
      </c>
      <c r="C6" s="97" t="s">
        <v>138</v>
      </c>
      <c r="D6" s="90" t="s">
        <v>140</v>
      </c>
      <c r="E6" s="97" t="s">
        <v>147</v>
      </c>
      <c r="F6" s="32" t="s">
        <v>2729</v>
      </c>
      <c r="G6" s="133">
        <v>62179</v>
      </c>
      <c r="H6" s="133">
        <v>65500</v>
      </c>
      <c r="I6" s="132">
        <v>0.053</v>
      </c>
      <c r="J6" s="130" t="s">
        <v>147</v>
      </c>
      <c r="K6" s="130" t="s">
        <v>2730</v>
      </c>
    </row>
    <row r="7" ht="18.95" hidden="1" customHeight="1" spans="1:11">
      <c r="A7" s="127" t="s">
        <v>135</v>
      </c>
      <c r="B7" s="97" t="s">
        <v>135</v>
      </c>
      <c r="C7" s="97" t="s">
        <v>138</v>
      </c>
      <c r="D7" s="90" t="s">
        <v>142</v>
      </c>
      <c r="E7" s="97" t="s">
        <v>147</v>
      </c>
      <c r="F7" s="32" t="s">
        <v>2731</v>
      </c>
      <c r="G7" s="133">
        <v>13119</v>
      </c>
      <c r="H7" s="133">
        <v>13500</v>
      </c>
      <c r="I7" s="132">
        <v>0.029</v>
      </c>
      <c r="J7" s="130" t="s">
        <v>147</v>
      </c>
      <c r="K7" s="130" t="s">
        <v>2730</v>
      </c>
    </row>
    <row r="8" ht="18.95" hidden="1" customHeight="1" spans="1:11">
      <c r="A8" s="127" t="s">
        <v>135</v>
      </c>
      <c r="B8" s="97" t="s">
        <v>135</v>
      </c>
      <c r="C8" s="97" t="s">
        <v>138</v>
      </c>
      <c r="D8" s="90" t="s">
        <v>144</v>
      </c>
      <c r="E8" s="97" t="s">
        <v>147</v>
      </c>
      <c r="F8" s="32" t="s">
        <v>2732</v>
      </c>
      <c r="G8" s="133">
        <v>479</v>
      </c>
      <c r="H8" s="133">
        <v>500</v>
      </c>
      <c r="I8" s="132">
        <v>0.044</v>
      </c>
      <c r="J8" s="130" t="s">
        <v>147</v>
      </c>
      <c r="K8" s="130" t="s">
        <v>2730</v>
      </c>
    </row>
    <row r="9" ht="18.95" hidden="1" customHeight="1" spans="1:11">
      <c r="A9" s="127" t="s">
        <v>135</v>
      </c>
      <c r="B9" s="97" t="s">
        <v>135</v>
      </c>
      <c r="C9" s="97" t="s">
        <v>138</v>
      </c>
      <c r="D9" s="90" t="s">
        <v>146</v>
      </c>
      <c r="E9" s="97" t="s">
        <v>147</v>
      </c>
      <c r="F9" s="32" t="s">
        <v>2733</v>
      </c>
      <c r="G9" s="133">
        <v>10840</v>
      </c>
      <c r="H9" s="133">
        <v>11500</v>
      </c>
      <c r="I9" s="132">
        <v>0.061</v>
      </c>
      <c r="J9" s="130" t="s">
        <v>147</v>
      </c>
      <c r="K9" s="130" t="s">
        <v>2730</v>
      </c>
    </row>
    <row r="10" ht="18.95" hidden="1" customHeight="1" spans="1:11">
      <c r="A10" s="127" t="s">
        <v>135</v>
      </c>
      <c r="B10" s="97" t="s">
        <v>135</v>
      </c>
      <c r="C10" s="97" t="s">
        <v>138</v>
      </c>
      <c r="D10" s="90" t="s">
        <v>149</v>
      </c>
      <c r="E10" s="97" t="s">
        <v>147</v>
      </c>
      <c r="F10" s="32" t="s">
        <v>2734</v>
      </c>
      <c r="G10" s="133">
        <v>1161</v>
      </c>
      <c r="H10" s="133">
        <v>1250</v>
      </c>
      <c r="I10" s="132">
        <v>0.077</v>
      </c>
      <c r="J10" s="130" t="s">
        <v>147</v>
      </c>
      <c r="K10" s="130" t="s">
        <v>2730</v>
      </c>
    </row>
    <row r="11" ht="18.95" hidden="1" customHeight="1" spans="1:11">
      <c r="A11" s="127" t="s">
        <v>135</v>
      </c>
      <c r="B11" s="97" t="s">
        <v>135</v>
      </c>
      <c r="C11" s="97" t="s">
        <v>138</v>
      </c>
      <c r="D11" s="90" t="s">
        <v>151</v>
      </c>
      <c r="E11" s="97" t="s">
        <v>147</v>
      </c>
      <c r="F11" s="32" t="s">
        <v>2735</v>
      </c>
      <c r="G11" s="133">
        <v>1163</v>
      </c>
      <c r="H11" s="133">
        <v>1210</v>
      </c>
      <c r="I11" s="132">
        <v>0.04</v>
      </c>
      <c r="J11" s="130" t="s">
        <v>147</v>
      </c>
      <c r="K11" s="130" t="s">
        <v>2730</v>
      </c>
    </row>
    <row r="12" ht="18.95" hidden="1" customHeight="1" spans="1:11">
      <c r="A12" s="127" t="s">
        <v>135</v>
      </c>
      <c r="B12" s="97" t="s">
        <v>135</v>
      </c>
      <c r="C12" s="97" t="s">
        <v>138</v>
      </c>
      <c r="D12" s="90" t="s">
        <v>153</v>
      </c>
      <c r="E12" s="97" t="s">
        <v>147</v>
      </c>
      <c r="F12" s="37" t="s">
        <v>2736</v>
      </c>
      <c r="G12" s="133">
        <v>1075</v>
      </c>
      <c r="H12" s="133">
        <v>1120</v>
      </c>
      <c r="I12" s="132">
        <v>0.042</v>
      </c>
      <c r="J12" s="130" t="s">
        <v>147</v>
      </c>
      <c r="K12" s="130" t="s">
        <v>2730</v>
      </c>
    </row>
    <row r="13" ht="18.95" hidden="1" customHeight="1" spans="1:11">
      <c r="A13" s="127" t="s">
        <v>135</v>
      </c>
      <c r="B13" s="97" t="s">
        <v>135</v>
      </c>
      <c r="C13" s="97" t="s">
        <v>138</v>
      </c>
      <c r="D13" s="90" t="s">
        <v>155</v>
      </c>
      <c r="E13" s="97" t="s">
        <v>147</v>
      </c>
      <c r="F13" s="32" t="s">
        <v>2737</v>
      </c>
      <c r="G13" s="133">
        <v>7322</v>
      </c>
      <c r="H13" s="133">
        <v>7600</v>
      </c>
      <c r="I13" s="132">
        <v>0.038</v>
      </c>
      <c r="J13" s="130" t="s">
        <v>147</v>
      </c>
      <c r="K13" s="130" t="s">
        <v>2730</v>
      </c>
    </row>
    <row r="14" ht="18.95" hidden="1" customHeight="1" spans="1:11">
      <c r="A14" s="127" t="s">
        <v>135</v>
      </c>
      <c r="B14" s="97" t="s">
        <v>135</v>
      </c>
      <c r="C14" s="97" t="s">
        <v>138</v>
      </c>
      <c r="D14" s="90" t="s">
        <v>157</v>
      </c>
      <c r="E14" s="97" t="s">
        <v>147</v>
      </c>
      <c r="F14" s="32" t="s">
        <v>2738</v>
      </c>
      <c r="G14" s="133">
        <v>175</v>
      </c>
      <c r="H14" s="133">
        <v>190</v>
      </c>
      <c r="I14" s="132">
        <v>0.086</v>
      </c>
      <c r="J14" s="130" t="s">
        <v>147</v>
      </c>
      <c r="K14" s="130" t="s">
        <v>2730</v>
      </c>
    </row>
    <row r="15" ht="18.95" hidden="1" customHeight="1" spans="1:11">
      <c r="A15" s="127" t="s">
        <v>135</v>
      </c>
      <c r="B15" s="97" t="s">
        <v>135</v>
      </c>
      <c r="C15" s="97" t="s">
        <v>138</v>
      </c>
      <c r="D15" s="90" t="s">
        <v>159</v>
      </c>
      <c r="E15" s="97" t="s">
        <v>147</v>
      </c>
      <c r="F15" s="32" t="s">
        <v>2739</v>
      </c>
      <c r="G15" s="133">
        <v>91</v>
      </c>
      <c r="H15" s="133">
        <v>100</v>
      </c>
      <c r="I15" s="132">
        <v>0.099</v>
      </c>
      <c r="J15" s="130" t="s">
        <v>147</v>
      </c>
      <c r="K15" s="130" t="s">
        <v>2730</v>
      </c>
    </row>
    <row r="16" ht="18.95" hidden="1" customHeight="1" spans="1:11">
      <c r="A16" s="127" t="s">
        <v>135</v>
      </c>
      <c r="B16" s="97" t="s">
        <v>135</v>
      </c>
      <c r="C16" s="97" t="s">
        <v>138</v>
      </c>
      <c r="D16" s="90" t="s">
        <v>161</v>
      </c>
      <c r="E16" s="97" t="s">
        <v>147</v>
      </c>
      <c r="F16" s="38" t="s">
        <v>2740</v>
      </c>
      <c r="G16" s="133">
        <v>10920</v>
      </c>
      <c r="H16" s="134">
        <v>11630</v>
      </c>
      <c r="I16" s="135">
        <v>0.065</v>
      </c>
      <c r="J16" s="130" t="s">
        <v>147</v>
      </c>
      <c r="K16" s="130" t="s">
        <v>2730</v>
      </c>
    </row>
    <row r="17" ht="18.95" hidden="1" customHeight="1" spans="1:11">
      <c r="A17" s="127" t="s">
        <v>135</v>
      </c>
      <c r="B17" s="97" t="s">
        <v>136</v>
      </c>
      <c r="C17" s="97" t="s">
        <v>135</v>
      </c>
      <c r="D17" s="90" t="s">
        <v>163</v>
      </c>
      <c r="E17" s="97"/>
      <c r="F17" s="32" t="s">
        <v>164</v>
      </c>
      <c r="G17" s="131">
        <v>82267</v>
      </c>
      <c r="H17" s="131">
        <v>86400</v>
      </c>
      <c r="I17" s="132">
        <v>0.05</v>
      </c>
      <c r="J17" s="130" t="s">
        <v>147</v>
      </c>
      <c r="K17" s="130" t="s">
        <v>147</v>
      </c>
    </row>
    <row r="18" ht="18.95" hidden="1" customHeight="1" spans="1:11">
      <c r="A18" s="127" t="s">
        <v>135</v>
      </c>
      <c r="B18" s="97" t="s">
        <v>135</v>
      </c>
      <c r="C18" s="97" t="s">
        <v>163</v>
      </c>
      <c r="D18" s="90" t="s">
        <v>165</v>
      </c>
      <c r="E18" s="97" t="s">
        <v>147</v>
      </c>
      <c r="F18" s="32" t="s">
        <v>2729</v>
      </c>
      <c r="G18" s="133">
        <v>46876</v>
      </c>
      <c r="H18" s="133">
        <v>49200</v>
      </c>
      <c r="I18" s="132">
        <v>0.05</v>
      </c>
      <c r="J18" s="130" t="s">
        <v>147</v>
      </c>
      <c r="K18" s="130" t="s">
        <v>2730</v>
      </c>
    </row>
    <row r="19" ht="18.95" hidden="1" customHeight="1" spans="1:11">
      <c r="A19" s="127" t="s">
        <v>135</v>
      </c>
      <c r="B19" s="97" t="s">
        <v>135</v>
      </c>
      <c r="C19" s="97" t="s">
        <v>163</v>
      </c>
      <c r="D19" s="90" t="s">
        <v>166</v>
      </c>
      <c r="E19" s="97" t="s">
        <v>147</v>
      </c>
      <c r="F19" s="32" t="s">
        <v>2731</v>
      </c>
      <c r="G19" s="133">
        <v>13162</v>
      </c>
      <c r="H19" s="133">
        <v>13700</v>
      </c>
      <c r="I19" s="132">
        <v>0.041</v>
      </c>
      <c r="J19" s="130" t="s">
        <v>147</v>
      </c>
      <c r="K19" s="130" t="s">
        <v>2730</v>
      </c>
    </row>
    <row r="20" ht="18.95" hidden="1" customHeight="1" spans="1:11">
      <c r="A20" s="127" t="s">
        <v>135</v>
      </c>
      <c r="B20" s="97" t="s">
        <v>135</v>
      </c>
      <c r="C20" s="97" t="s">
        <v>163</v>
      </c>
      <c r="D20" s="90" t="s">
        <v>167</v>
      </c>
      <c r="E20" s="97" t="s">
        <v>147</v>
      </c>
      <c r="F20" s="32" t="s">
        <v>2732</v>
      </c>
      <c r="G20" s="133">
        <v>445</v>
      </c>
      <c r="H20" s="133">
        <v>460</v>
      </c>
      <c r="I20" s="132">
        <v>0.034</v>
      </c>
      <c r="J20" s="130" t="s">
        <v>147</v>
      </c>
      <c r="K20" s="130" t="s">
        <v>2730</v>
      </c>
    </row>
    <row r="21" ht="18.95" hidden="1" customHeight="1" spans="1:11">
      <c r="A21" s="127" t="s">
        <v>135</v>
      </c>
      <c r="B21" s="97" t="s">
        <v>135</v>
      </c>
      <c r="C21" s="97" t="s">
        <v>163</v>
      </c>
      <c r="D21" s="90" t="s">
        <v>168</v>
      </c>
      <c r="E21" s="97" t="s">
        <v>147</v>
      </c>
      <c r="F21" s="32" t="s">
        <v>2741</v>
      </c>
      <c r="G21" s="133">
        <v>7507</v>
      </c>
      <c r="H21" s="133">
        <v>8000</v>
      </c>
      <c r="I21" s="132">
        <v>0.066</v>
      </c>
      <c r="J21" s="130" t="s">
        <v>147</v>
      </c>
      <c r="K21" s="130" t="s">
        <v>2730</v>
      </c>
    </row>
    <row r="22" ht="18.95" hidden="1" customHeight="1" spans="1:11">
      <c r="A22" s="127" t="s">
        <v>135</v>
      </c>
      <c r="B22" s="97" t="s">
        <v>135</v>
      </c>
      <c r="C22" s="97" t="s">
        <v>163</v>
      </c>
      <c r="D22" s="90" t="s">
        <v>170</v>
      </c>
      <c r="E22" s="97" t="s">
        <v>147</v>
      </c>
      <c r="F22" s="32" t="s">
        <v>2742</v>
      </c>
      <c r="G22" s="133">
        <v>3195</v>
      </c>
      <c r="H22" s="133">
        <v>3350</v>
      </c>
      <c r="I22" s="132">
        <v>0.049</v>
      </c>
      <c r="J22" s="130" t="s">
        <v>147</v>
      </c>
      <c r="K22" s="130" t="s">
        <v>2730</v>
      </c>
    </row>
    <row r="23" ht="18.95" hidden="1" customHeight="1" spans="1:11">
      <c r="A23" s="127" t="s">
        <v>135</v>
      </c>
      <c r="B23" s="97" t="s">
        <v>135</v>
      </c>
      <c r="C23" s="97" t="s">
        <v>163</v>
      </c>
      <c r="D23" s="90" t="s">
        <v>172</v>
      </c>
      <c r="E23" s="97" t="s">
        <v>147</v>
      </c>
      <c r="F23" s="32" t="s">
        <v>2743</v>
      </c>
      <c r="G23" s="133">
        <v>1826</v>
      </c>
      <c r="H23" s="133">
        <v>1900</v>
      </c>
      <c r="I23" s="132">
        <v>0.041</v>
      </c>
      <c r="J23" s="130" t="s">
        <v>147</v>
      </c>
      <c r="K23" s="130" t="s">
        <v>2730</v>
      </c>
    </row>
    <row r="24" ht="18.95" hidden="1" customHeight="1" spans="1:11">
      <c r="A24" s="127" t="s">
        <v>135</v>
      </c>
      <c r="B24" s="97" t="s">
        <v>135</v>
      </c>
      <c r="C24" s="97" t="s">
        <v>163</v>
      </c>
      <c r="D24" s="90" t="s">
        <v>174</v>
      </c>
      <c r="E24" s="97" t="s">
        <v>147</v>
      </c>
      <c r="F24" s="32" t="s">
        <v>2739</v>
      </c>
      <c r="G24" s="133">
        <v>272</v>
      </c>
      <c r="H24" s="133">
        <v>290</v>
      </c>
      <c r="I24" s="132">
        <v>0.066</v>
      </c>
      <c r="J24" s="130" t="s">
        <v>147</v>
      </c>
      <c r="K24" s="130" t="s">
        <v>2730</v>
      </c>
    </row>
    <row r="25" ht="18.95" hidden="1" customHeight="1" spans="1:11">
      <c r="A25" s="127" t="s">
        <v>135</v>
      </c>
      <c r="B25" s="97" t="s">
        <v>135</v>
      </c>
      <c r="C25" s="97" t="s">
        <v>163</v>
      </c>
      <c r="D25" s="90" t="s">
        <v>175</v>
      </c>
      <c r="E25" s="97" t="s">
        <v>147</v>
      </c>
      <c r="F25" s="38" t="s">
        <v>2744</v>
      </c>
      <c r="G25" s="133">
        <v>8984</v>
      </c>
      <c r="H25" s="134">
        <v>9500</v>
      </c>
      <c r="I25" s="135">
        <v>0.057</v>
      </c>
      <c r="J25" s="130" t="s">
        <v>147</v>
      </c>
      <c r="K25" s="130" t="s">
        <v>2730</v>
      </c>
    </row>
    <row r="26" ht="18.95" hidden="1" customHeight="1" spans="1:11">
      <c r="A26" s="127" t="s">
        <v>135</v>
      </c>
      <c r="B26" s="97" t="s">
        <v>136</v>
      </c>
      <c r="C26" s="97" t="s">
        <v>135</v>
      </c>
      <c r="D26" s="468" t="s">
        <v>177</v>
      </c>
      <c r="E26" s="97"/>
      <c r="F26" s="32" t="s">
        <v>178</v>
      </c>
      <c r="G26" s="131">
        <v>1076334</v>
      </c>
      <c r="H26" s="131">
        <v>1128000</v>
      </c>
      <c r="I26" s="132">
        <v>0.048</v>
      </c>
      <c r="J26" s="130" t="s">
        <v>147</v>
      </c>
      <c r="K26" s="130" t="s">
        <v>147</v>
      </c>
    </row>
    <row r="27" ht="18.95" hidden="1" customHeight="1" spans="1:11">
      <c r="A27" s="127" t="s">
        <v>135</v>
      </c>
      <c r="B27" s="97" t="s">
        <v>135</v>
      </c>
      <c r="C27" s="97" t="s">
        <v>177</v>
      </c>
      <c r="D27" s="90" t="s">
        <v>179</v>
      </c>
      <c r="E27" s="97" t="s">
        <v>147</v>
      </c>
      <c r="F27" s="32" t="s">
        <v>2729</v>
      </c>
      <c r="G27" s="133">
        <v>531486</v>
      </c>
      <c r="H27" s="133">
        <v>560500</v>
      </c>
      <c r="I27" s="132">
        <v>0.055</v>
      </c>
      <c r="J27" s="130" t="s">
        <v>147</v>
      </c>
      <c r="K27" s="130" t="s">
        <v>2730</v>
      </c>
    </row>
    <row r="28" ht="18.95" hidden="1" customHeight="1" spans="1:11">
      <c r="A28" s="127" t="s">
        <v>135</v>
      </c>
      <c r="B28" s="97" t="s">
        <v>135</v>
      </c>
      <c r="C28" s="97" t="s">
        <v>177</v>
      </c>
      <c r="D28" s="90" t="s">
        <v>180</v>
      </c>
      <c r="E28" s="97" t="s">
        <v>147</v>
      </c>
      <c r="F28" s="32" t="s">
        <v>2731</v>
      </c>
      <c r="G28" s="133">
        <v>185330</v>
      </c>
      <c r="H28" s="133">
        <v>194000</v>
      </c>
      <c r="I28" s="132">
        <v>0.047</v>
      </c>
      <c r="J28" s="130" t="s">
        <v>147</v>
      </c>
      <c r="K28" s="130" t="s">
        <v>2730</v>
      </c>
    </row>
    <row r="29" ht="18.95" hidden="1" customHeight="1" spans="1:11">
      <c r="A29" s="127" t="s">
        <v>135</v>
      </c>
      <c r="B29" s="97" t="s">
        <v>135</v>
      </c>
      <c r="C29" s="97" t="s">
        <v>177</v>
      </c>
      <c r="D29" s="90" t="s">
        <v>181</v>
      </c>
      <c r="E29" s="97" t="s">
        <v>147</v>
      </c>
      <c r="F29" s="32" t="s">
        <v>2732</v>
      </c>
      <c r="G29" s="133">
        <v>20066</v>
      </c>
      <c r="H29" s="133">
        <v>21000</v>
      </c>
      <c r="I29" s="132">
        <v>0.047</v>
      </c>
      <c r="J29" s="130" t="s">
        <v>147</v>
      </c>
      <c r="K29" s="130" t="s">
        <v>2730</v>
      </c>
    </row>
    <row r="30" ht="18.95" hidden="1" customHeight="1" spans="1:11">
      <c r="A30" s="127" t="s">
        <v>135</v>
      </c>
      <c r="B30" s="97" t="s">
        <v>135</v>
      </c>
      <c r="C30" s="97" t="s">
        <v>177</v>
      </c>
      <c r="D30" s="90" t="s">
        <v>182</v>
      </c>
      <c r="E30" s="97" t="s">
        <v>147</v>
      </c>
      <c r="F30" s="32" t="s">
        <v>2745</v>
      </c>
      <c r="G30" s="133">
        <v>465</v>
      </c>
      <c r="H30" s="133">
        <v>500</v>
      </c>
      <c r="I30" s="132">
        <v>0.075</v>
      </c>
      <c r="J30" s="130" t="s">
        <v>147</v>
      </c>
      <c r="K30" s="130" t="s">
        <v>2730</v>
      </c>
    </row>
    <row r="31" ht="18.95" hidden="1" customHeight="1" spans="1:11">
      <c r="A31" s="127" t="s">
        <v>135</v>
      </c>
      <c r="B31" s="97" t="s">
        <v>135</v>
      </c>
      <c r="C31" s="97" t="s">
        <v>177</v>
      </c>
      <c r="D31" s="90" t="s">
        <v>184</v>
      </c>
      <c r="E31" s="97" t="s">
        <v>147</v>
      </c>
      <c r="F31" s="32" t="s">
        <v>2746</v>
      </c>
      <c r="G31" s="133">
        <v>4519</v>
      </c>
      <c r="H31" s="133">
        <v>5000</v>
      </c>
      <c r="I31" s="132">
        <v>0.106</v>
      </c>
      <c r="J31" s="130" t="s">
        <v>147</v>
      </c>
      <c r="K31" s="130" t="s">
        <v>2730</v>
      </c>
    </row>
    <row r="32" ht="18.95" hidden="1" customHeight="1" spans="1:11">
      <c r="A32" s="127" t="s">
        <v>135</v>
      </c>
      <c r="B32" s="97" t="s">
        <v>135</v>
      </c>
      <c r="C32" s="97" t="s">
        <v>177</v>
      </c>
      <c r="D32" s="90" t="s">
        <v>186</v>
      </c>
      <c r="E32" s="97" t="s">
        <v>147</v>
      </c>
      <c r="F32" s="32" t="s">
        <v>2747</v>
      </c>
      <c r="G32" s="133">
        <v>746</v>
      </c>
      <c r="H32" s="133">
        <v>800</v>
      </c>
      <c r="I32" s="132">
        <v>0.072</v>
      </c>
      <c r="J32" s="130" t="s">
        <v>147</v>
      </c>
      <c r="K32" s="130" t="s">
        <v>2730</v>
      </c>
    </row>
    <row r="33" ht="18.95" hidden="1" customHeight="1" spans="1:11">
      <c r="A33" s="127" t="s">
        <v>135</v>
      </c>
      <c r="B33" s="97" t="s">
        <v>135</v>
      </c>
      <c r="C33" s="97" t="s">
        <v>177</v>
      </c>
      <c r="D33" s="90" t="s">
        <v>188</v>
      </c>
      <c r="E33" s="97" t="s">
        <v>147</v>
      </c>
      <c r="F33" s="32" t="s">
        <v>2748</v>
      </c>
      <c r="G33" s="133">
        <v>2030</v>
      </c>
      <c r="H33" s="133">
        <v>2120</v>
      </c>
      <c r="I33" s="132">
        <v>0.044</v>
      </c>
      <c r="J33" s="130" t="s">
        <v>147</v>
      </c>
      <c r="K33" s="130" t="s">
        <v>2730</v>
      </c>
    </row>
    <row r="34" ht="18.95" hidden="1" customHeight="1" spans="1:11">
      <c r="A34" s="127" t="s">
        <v>135</v>
      </c>
      <c r="B34" s="97" t="s">
        <v>135</v>
      </c>
      <c r="C34" s="97" t="s">
        <v>177</v>
      </c>
      <c r="D34" s="90" t="s">
        <v>190</v>
      </c>
      <c r="E34" s="97" t="s">
        <v>147</v>
      </c>
      <c r="F34" s="32" t="s">
        <v>2749</v>
      </c>
      <c r="G34" s="133">
        <v>18398</v>
      </c>
      <c r="H34" s="133">
        <v>19000</v>
      </c>
      <c r="I34" s="132">
        <v>0.033</v>
      </c>
      <c r="J34" s="130" t="s">
        <v>147</v>
      </c>
      <c r="K34" s="130" t="s">
        <v>2730</v>
      </c>
    </row>
    <row r="35" ht="18.95" hidden="1" customHeight="1" spans="1:11">
      <c r="A35" s="127" t="s">
        <v>135</v>
      </c>
      <c r="B35" s="97" t="s">
        <v>135</v>
      </c>
      <c r="C35" s="97" t="s">
        <v>177</v>
      </c>
      <c r="D35" s="90" t="s">
        <v>192</v>
      </c>
      <c r="E35" s="97" t="s">
        <v>147</v>
      </c>
      <c r="F35" s="37" t="s">
        <v>2750</v>
      </c>
      <c r="G35" s="133">
        <v>1387</v>
      </c>
      <c r="H35" s="133">
        <v>1450</v>
      </c>
      <c r="I35" s="132">
        <v>0.045</v>
      </c>
      <c r="J35" s="130" t="s">
        <v>147</v>
      </c>
      <c r="K35" s="130" t="s">
        <v>2730</v>
      </c>
    </row>
    <row r="36" ht="18.95" hidden="1" customHeight="1" spans="1:11">
      <c r="A36" s="127" t="s">
        <v>135</v>
      </c>
      <c r="B36" s="97" t="s">
        <v>135</v>
      </c>
      <c r="C36" s="97" t="s">
        <v>177</v>
      </c>
      <c r="D36" s="90" t="s">
        <v>194</v>
      </c>
      <c r="E36" s="97" t="s">
        <v>147</v>
      </c>
      <c r="F36" s="37" t="s">
        <v>2739</v>
      </c>
      <c r="G36" s="133">
        <v>15608</v>
      </c>
      <c r="H36" s="133">
        <v>16000</v>
      </c>
      <c r="I36" s="132">
        <v>0.025</v>
      </c>
      <c r="J36" s="130" t="s">
        <v>147</v>
      </c>
      <c r="K36" s="130" t="s">
        <v>2730</v>
      </c>
    </row>
    <row r="37" ht="18.95" hidden="1" customHeight="1" spans="1:11">
      <c r="A37" s="127" t="s">
        <v>135</v>
      </c>
      <c r="B37" s="97" t="s">
        <v>135</v>
      </c>
      <c r="C37" s="97" t="s">
        <v>177</v>
      </c>
      <c r="D37" s="90" t="s">
        <v>195</v>
      </c>
      <c r="E37" s="97" t="s">
        <v>147</v>
      </c>
      <c r="F37" s="38" t="s">
        <v>4014</v>
      </c>
      <c r="G37" s="133">
        <v>296299</v>
      </c>
      <c r="H37" s="134">
        <v>307630</v>
      </c>
      <c r="I37" s="135">
        <v>0.038</v>
      </c>
      <c r="J37" s="130" t="s">
        <v>147</v>
      </c>
      <c r="K37" s="130" t="s">
        <v>2730</v>
      </c>
    </row>
    <row r="38" ht="18.95" hidden="1" customHeight="1" spans="1:11">
      <c r="A38" s="127" t="s">
        <v>135</v>
      </c>
      <c r="B38" s="97" t="s">
        <v>136</v>
      </c>
      <c r="C38" s="97" t="s">
        <v>135</v>
      </c>
      <c r="D38" s="90" t="s">
        <v>197</v>
      </c>
      <c r="E38" s="97"/>
      <c r="F38" s="32" t="s">
        <v>198</v>
      </c>
      <c r="G38" s="131">
        <v>239646</v>
      </c>
      <c r="H38" s="131">
        <v>250800</v>
      </c>
      <c r="I38" s="132">
        <v>0.047</v>
      </c>
      <c r="J38" s="130" t="s">
        <v>147</v>
      </c>
      <c r="K38" s="130" t="s">
        <v>147</v>
      </c>
    </row>
    <row r="39" ht="18.95" hidden="1" customHeight="1" spans="1:11">
      <c r="A39" s="127" t="s">
        <v>135</v>
      </c>
      <c r="B39" s="97" t="s">
        <v>135</v>
      </c>
      <c r="C39" s="97" t="s">
        <v>197</v>
      </c>
      <c r="D39" s="90" t="s">
        <v>199</v>
      </c>
      <c r="E39" s="97" t="s">
        <v>147</v>
      </c>
      <c r="F39" s="32" t="s">
        <v>2729</v>
      </c>
      <c r="G39" s="133">
        <v>47321</v>
      </c>
      <c r="H39" s="133">
        <v>49600</v>
      </c>
      <c r="I39" s="132">
        <v>0.048</v>
      </c>
      <c r="J39" s="130" t="s">
        <v>147</v>
      </c>
      <c r="K39" s="130" t="s">
        <v>2730</v>
      </c>
    </row>
    <row r="40" ht="18.95" hidden="1" customHeight="1" spans="1:11">
      <c r="A40" s="127" t="s">
        <v>135</v>
      </c>
      <c r="B40" s="97" t="s">
        <v>135</v>
      </c>
      <c r="C40" s="97" t="s">
        <v>197</v>
      </c>
      <c r="D40" s="90" t="s">
        <v>200</v>
      </c>
      <c r="E40" s="97" t="s">
        <v>147</v>
      </c>
      <c r="F40" s="32" t="s">
        <v>2731</v>
      </c>
      <c r="G40" s="133">
        <v>22926</v>
      </c>
      <c r="H40" s="133">
        <v>24000</v>
      </c>
      <c r="I40" s="132">
        <v>0.047</v>
      </c>
      <c r="J40" s="130" t="s">
        <v>147</v>
      </c>
      <c r="K40" s="130" t="s">
        <v>2730</v>
      </c>
    </row>
    <row r="41" ht="18.95" hidden="1" customHeight="1" spans="1:11">
      <c r="A41" s="127" t="s">
        <v>135</v>
      </c>
      <c r="B41" s="97" t="s">
        <v>135</v>
      </c>
      <c r="C41" s="97" t="s">
        <v>197</v>
      </c>
      <c r="D41" s="90" t="s">
        <v>201</v>
      </c>
      <c r="E41" s="97" t="s">
        <v>147</v>
      </c>
      <c r="F41" s="32" t="s">
        <v>2732</v>
      </c>
      <c r="G41" s="133">
        <v>426</v>
      </c>
      <c r="H41" s="133">
        <v>450</v>
      </c>
      <c r="I41" s="132">
        <v>0.056</v>
      </c>
      <c r="J41" s="130" t="s">
        <v>147</v>
      </c>
      <c r="K41" s="130" t="s">
        <v>2730</v>
      </c>
    </row>
    <row r="42" ht="18.95" hidden="1" customHeight="1" spans="1:11">
      <c r="A42" s="127" t="s">
        <v>135</v>
      </c>
      <c r="B42" s="97" t="s">
        <v>135</v>
      </c>
      <c r="C42" s="97" t="s">
        <v>197</v>
      </c>
      <c r="D42" s="90" t="s">
        <v>202</v>
      </c>
      <c r="E42" s="97" t="s">
        <v>147</v>
      </c>
      <c r="F42" s="32" t="s">
        <v>2751</v>
      </c>
      <c r="G42" s="133">
        <v>92638</v>
      </c>
      <c r="H42" s="133">
        <v>96300</v>
      </c>
      <c r="I42" s="132">
        <v>0.04</v>
      </c>
      <c r="J42" s="130" t="s">
        <v>147</v>
      </c>
      <c r="K42" s="130" t="s">
        <v>2730</v>
      </c>
    </row>
    <row r="43" ht="18.95" hidden="1" customHeight="1" spans="1:11">
      <c r="A43" s="127" t="s">
        <v>135</v>
      </c>
      <c r="B43" s="97" t="s">
        <v>135</v>
      </c>
      <c r="C43" s="97" t="s">
        <v>197</v>
      </c>
      <c r="D43" s="90" t="s">
        <v>204</v>
      </c>
      <c r="E43" s="97" t="s">
        <v>147</v>
      </c>
      <c r="F43" s="32" t="s">
        <v>2752</v>
      </c>
      <c r="G43" s="133">
        <v>671</v>
      </c>
      <c r="H43" s="133">
        <v>700</v>
      </c>
      <c r="I43" s="132">
        <v>0.043</v>
      </c>
      <c r="J43" s="130" t="s">
        <v>147</v>
      </c>
      <c r="K43" s="130" t="s">
        <v>2730</v>
      </c>
    </row>
    <row r="44" ht="18.95" hidden="1" customHeight="1" spans="1:11">
      <c r="A44" s="127" t="s">
        <v>135</v>
      </c>
      <c r="B44" s="97" t="s">
        <v>135</v>
      </c>
      <c r="C44" s="97" t="s">
        <v>197</v>
      </c>
      <c r="D44" s="90" t="s">
        <v>206</v>
      </c>
      <c r="E44" s="97" t="s">
        <v>147</v>
      </c>
      <c r="F44" s="32" t="s">
        <v>2753</v>
      </c>
      <c r="G44" s="133">
        <v>10660</v>
      </c>
      <c r="H44" s="133">
        <v>11600</v>
      </c>
      <c r="I44" s="132">
        <v>0.088</v>
      </c>
      <c r="J44" s="130" t="s">
        <v>147</v>
      </c>
      <c r="K44" s="130" t="s">
        <v>2730</v>
      </c>
    </row>
    <row r="45" ht="18.95" hidden="1" customHeight="1" spans="1:11">
      <c r="A45" s="127" t="s">
        <v>135</v>
      </c>
      <c r="B45" s="97" t="s">
        <v>135</v>
      </c>
      <c r="C45" s="97" t="s">
        <v>197</v>
      </c>
      <c r="D45" s="90" t="s">
        <v>208</v>
      </c>
      <c r="E45" s="97" t="s">
        <v>147</v>
      </c>
      <c r="F45" s="32" t="s">
        <v>2754</v>
      </c>
      <c r="G45" s="133">
        <v>704</v>
      </c>
      <c r="H45" s="133">
        <v>750</v>
      </c>
      <c r="I45" s="132">
        <v>0.065</v>
      </c>
      <c r="J45" s="130" t="s">
        <v>147</v>
      </c>
      <c r="K45" s="130" t="s">
        <v>2730</v>
      </c>
    </row>
    <row r="46" ht="18.95" hidden="1" customHeight="1" spans="1:11">
      <c r="A46" s="127" t="s">
        <v>135</v>
      </c>
      <c r="B46" s="97" t="s">
        <v>135</v>
      </c>
      <c r="C46" s="97" t="s">
        <v>197</v>
      </c>
      <c r="D46" s="90" t="s">
        <v>211</v>
      </c>
      <c r="E46" s="97" t="s">
        <v>147</v>
      </c>
      <c r="F46" s="32" t="s">
        <v>2755</v>
      </c>
      <c r="G46" s="133">
        <v>2835</v>
      </c>
      <c r="H46" s="133">
        <v>3000</v>
      </c>
      <c r="I46" s="132">
        <v>0.058</v>
      </c>
      <c r="J46" s="130" t="s">
        <v>147</v>
      </c>
      <c r="K46" s="130" t="s">
        <v>2730</v>
      </c>
    </row>
    <row r="47" ht="18.95" hidden="1" customHeight="1" spans="1:11">
      <c r="A47" s="127" t="s">
        <v>135</v>
      </c>
      <c r="B47" s="97" t="s">
        <v>135</v>
      </c>
      <c r="C47" s="97" t="s">
        <v>197</v>
      </c>
      <c r="D47" s="468" t="s">
        <v>213</v>
      </c>
      <c r="E47" s="97" t="s">
        <v>147</v>
      </c>
      <c r="F47" s="32" t="s">
        <v>2756</v>
      </c>
      <c r="G47" s="133">
        <v>0</v>
      </c>
      <c r="H47" s="133">
        <v>0</v>
      </c>
      <c r="I47" s="132" t="s">
        <v>135</v>
      </c>
      <c r="J47" s="130" t="s">
        <v>2730</v>
      </c>
      <c r="K47" s="130" t="s">
        <v>2730</v>
      </c>
    </row>
    <row r="48" ht="18.95" hidden="1" customHeight="1" spans="1:11">
      <c r="A48" s="127" t="s">
        <v>135</v>
      </c>
      <c r="B48" s="97" t="s">
        <v>135</v>
      </c>
      <c r="C48" s="97" t="s">
        <v>197</v>
      </c>
      <c r="D48" s="90" t="s">
        <v>215</v>
      </c>
      <c r="E48" s="97" t="s">
        <v>147</v>
      </c>
      <c r="F48" s="32" t="s">
        <v>2739</v>
      </c>
      <c r="G48" s="133">
        <v>3693</v>
      </c>
      <c r="H48" s="133">
        <v>4000</v>
      </c>
      <c r="I48" s="132">
        <v>0.083</v>
      </c>
      <c r="J48" s="130" t="s">
        <v>147</v>
      </c>
      <c r="K48" s="130" t="s">
        <v>2730</v>
      </c>
    </row>
    <row r="49" ht="18.95" hidden="1" customHeight="1" spans="1:11">
      <c r="A49" s="127" t="s">
        <v>135</v>
      </c>
      <c r="B49" s="97" t="s">
        <v>135</v>
      </c>
      <c r="C49" s="97" t="s">
        <v>197</v>
      </c>
      <c r="D49" s="90" t="s">
        <v>216</v>
      </c>
      <c r="E49" s="97" t="s">
        <v>147</v>
      </c>
      <c r="F49" s="38" t="s">
        <v>2757</v>
      </c>
      <c r="G49" s="133">
        <v>57772</v>
      </c>
      <c r="H49" s="136">
        <v>60400</v>
      </c>
      <c r="I49" s="135">
        <v>0.045</v>
      </c>
      <c r="J49" s="130" t="s">
        <v>147</v>
      </c>
      <c r="K49" s="130" t="s">
        <v>2730</v>
      </c>
    </row>
    <row r="50" ht="18.95" hidden="1" customHeight="1" spans="1:11">
      <c r="A50" s="127" t="s">
        <v>135</v>
      </c>
      <c r="B50" s="97" t="s">
        <v>136</v>
      </c>
      <c r="C50" s="97" t="s">
        <v>135</v>
      </c>
      <c r="D50" s="90" t="s">
        <v>218</v>
      </c>
      <c r="E50" s="97" t="s">
        <v>135</v>
      </c>
      <c r="F50" s="32" t="s">
        <v>219</v>
      </c>
      <c r="G50" s="131">
        <v>46780</v>
      </c>
      <c r="H50" s="131">
        <v>49000</v>
      </c>
      <c r="I50" s="132">
        <v>0.047</v>
      </c>
      <c r="J50" s="130" t="s">
        <v>147</v>
      </c>
      <c r="K50" s="130" t="s">
        <v>147</v>
      </c>
    </row>
    <row r="51" ht="18.95" hidden="1" customHeight="1" spans="1:11">
      <c r="A51" s="127" t="s">
        <v>135</v>
      </c>
      <c r="B51" s="97" t="s">
        <v>135</v>
      </c>
      <c r="C51" s="97" t="s">
        <v>218</v>
      </c>
      <c r="D51" s="90" t="s">
        <v>220</v>
      </c>
      <c r="E51" s="97" t="s">
        <v>147</v>
      </c>
      <c r="F51" s="32" t="s">
        <v>2729</v>
      </c>
      <c r="G51" s="133">
        <v>22035</v>
      </c>
      <c r="H51" s="133">
        <v>23400</v>
      </c>
      <c r="I51" s="132">
        <v>0.062</v>
      </c>
      <c r="J51" s="130" t="s">
        <v>147</v>
      </c>
      <c r="K51" s="130" t="s">
        <v>2730</v>
      </c>
    </row>
    <row r="52" ht="18.95" hidden="1" customHeight="1" spans="1:11">
      <c r="A52" s="127" t="s">
        <v>135</v>
      </c>
      <c r="B52" s="97" t="s">
        <v>135</v>
      </c>
      <c r="C52" s="97" t="s">
        <v>218</v>
      </c>
      <c r="D52" s="90" t="s">
        <v>221</v>
      </c>
      <c r="E52" s="97" t="s">
        <v>147</v>
      </c>
      <c r="F52" s="32" t="s">
        <v>2731</v>
      </c>
      <c r="G52" s="133">
        <v>2319</v>
      </c>
      <c r="H52" s="133">
        <v>2400</v>
      </c>
      <c r="I52" s="132">
        <v>0.035</v>
      </c>
      <c r="J52" s="130" t="s">
        <v>147</v>
      </c>
      <c r="K52" s="130" t="s">
        <v>2730</v>
      </c>
    </row>
    <row r="53" ht="18.95" hidden="1" customHeight="1" spans="1:11">
      <c r="A53" s="127" t="s">
        <v>135</v>
      </c>
      <c r="B53" s="97" t="s">
        <v>135</v>
      </c>
      <c r="C53" s="97" t="s">
        <v>218</v>
      </c>
      <c r="D53" s="90" t="s">
        <v>222</v>
      </c>
      <c r="E53" s="97" t="s">
        <v>147</v>
      </c>
      <c r="F53" s="32" t="s">
        <v>2732</v>
      </c>
      <c r="G53" s="133">
        <v>149</v>
      </c>
      <c r="H53" s="133">
        <v>155</v>
      </c>
      <c r="I53" s="132">
        <v>0.04</v>
      </c>
      <c r="J53" s="130" t="s">
        <v>147</v>
      </c>
      <c r="K53" s="130" t="s">
        <v>2730</v>
      </c>
    </row>
    <row r="54" ht="18.95" hidden="1" customHeight="1" spans="1:11">
      <c r="A54" s="127" t="s">
        <v>135</v>
      </c>
      <c r="B54" s="97" t="s">
        <v>135</v>
      </c>
      <c r="C54" s="97" t="s">
        <v>218</v>
      </c>
      <c r="D54" s="90" t="s">
        <v>223</v>
      </c>
      <c r="E54" s="97" t="s">
        <v>147</v>
      </c>
      <c r="F54" s="32" t="s">
        <v>2758</v>
      </c>
      <c r="G54" s="133">
        <v>950</v>
      </c>
      <c r="H54" s="133">
        <v>980</v>
      </c>
      <c r="I54" s="132">
        <v>0.032</v>
      </c>
      <c r="J54" s="130" t="s">
        <v>147</v>
      </c>
      <c r="K54" s="130" t="s">
        <v>2730</v>
      </c>
    </row>
    <row r="55" ht="18.95" hidden="1" customHeight="1" spans="1:11">
      <c r="A55" s="127" t="s">
        <v>135</v>
      </c>
      <c r="B55" s="97" t="s">
        <v>135</v>
      </c>
      <c r="C55" s="97" t="s">
        <v>218</v>
      </c>
      <c r="D55" s="90" t="s">
        <v>225</v>
      </c>
      <c r="E55" s="97" t="s">
        <v>147</v>
      </c>
      <c r="F55" s="32" t="s">
        <v>2759</v>
      </c>
      <c r="G55" s="133">
        <v>4324</v>
      </c>
      <c r="H55" s="133">
        <v>4500</v>
      </c>
      <c r="I55" s="132">
        <v>0.041</v>
      </c>
      <c r="J55" s="130" t="s">
        <v>147</v>
      </c>
      <c r="K55" s="130" t="s">
        <v>2730</v>
      </c>
    </row>
    <row r="56" ht="18.95" hidden="1" customHeight="1" spans="1:11">
      <c r="A56" s="127" t="s">
        <v>135</v>
      </c>
      <c r="B56" s="97" t="s">
        <v>135</v>
      </c>
      <c r="C56" s="97" t="s">
        <v>218</v>
      </c>
      <c r="D56" s="90" t="s">
        <v>227</v>
      </c>
      <c r="E56" s="97" t="s">
        <v>147</v>
      </c>
      <c r="F56" s="32" t="s">
        <v>2760</v>
      </c>
      <c r="G56" s="133">
        <v>932</v>
      </c>
      <c r="H56" s="133">
        <v>1000</v>
      </c>
      <c r="I56" s="132">
        <v>0.073</v>
      </c>
      <c r="J56" s="130" t="s">
        <v>147</v>
      </c>
      <c r="K56" s="130" t="s">
        <v>2730</v>
      </c>
    </row>
    <row r="57" ht="18.95" hidden="1" customHeight="1" spans="1:11">
      <c r="A57" s="127" t="s">
        <v>135</v>
      </c>
      <c r="B57" s="97" t="s">
        <v>135</v>
      </c>
      <c r="C57" s="97" t="s">
        <v>218</v>
      </c>
      <c r="D57" s="90" t="s">
        <v>229</v>
      </c>
      <c r="E57" s="97" t="s">
        <v>147</v>
      </c>
      <c r="F57" s="32" t="s">
        <v>2761</v>
      </c>
      <c r="G57" s="133">
        <v>7018</v>
      </c>
      <c r="H57" s="133">
        <v>7200</v>
      </c>
      <c r="I57" s="132">
        <v>0.026</v>
      </c>
      <c r="J57" s="130" t="s">
        <v>147</v>
      </c>
      <c r="K57" s="130" t="s">
        <v>2730</v>
      </c>
    </row>
    <row r="58" ht="18.95" hidden="1" customHeight="1" spans="1:11">
      <c r="A58" s="127" t="s">
        <v>135</v>
      </c>
      <c r="B58" s="97" t="s">
        <v>135</v>
      </c>
      <c r="C58" s="97" t="s">
        <v>218</v>
      </c>
      <c r="D58" s="90" t="s">
        <v>231</v>
      </c>
      <c r="E58" s="97" t="s">
        <v>147</v>
      </c>
      <c r="F58" s="32" t="s">
        <v>2762</v>
      </c>
      <c r="G58" s="133">
        <v>3985</v>
      </c>
      <c r="H58" s="133">
        <v>4100</v>
      </c>
      <c r="I58" s="132">
        <v>0.029</v>
      </c>
      <c r="J58" s="130" t="s">
        <v>147</v>
      </c>
      <c r="K58" s="130" t="s">
        <v>2730</v>
      </c>
    </row>
    <row r="59" ht="18.95" hidden="1" customHeight="1" spans="1:11">
      <c r="A59" s="127" t="s">
        <v>135</v>
      </c>
      <c r="B59" s="97" t="s">
        <v>135</v>
      </c>
      <c r="C59" s="97" t="s">
        <v>218</v>
      </c>
      <c r="D59" s="90" t="s">
        <v>233</v>
      </c>
      <c r="E59" s="97" t="s">
        <v>147</v>
      </c>
      <c r="F59" s="32" t="s">
        <v>2739</v>
      </c>
      <c r="G59" s="133">
        <v>2684</v>
      </c>
      <c r="H59" s="133">
        <v>2840</v>
      </c>
      <c r="I59" s="132">
        <v>0.058</v>
      </c>
      <c r="J59" s="130" t="s">
        <v>147</v>
      </c>
      <c r="K59" s="130" t="s">
        <v>2730</v>
      </c>
    </row>
    <row r="60" ht="18.95" hidden="1" customHeight="1" spans="1:11">
      <c r="A60" s="127" t="s">
        <v>135</v>
      </c>
      <c r="B60" s="97" t="s">
        <v>135</v>
      </c>
      <c r="C60" s="97" t="s">
        <v>218</v>
      </c>
      <c r="D60" s="90" t="s">
        <v>234</v>
      </c>
      <c r="E60" s="97" t="s">
        <v>147</v>
      </c>
      <c r="F60" s="38" t="s">
        <v>2763</v>
      </c>
      <c r="G60" s="133">
        <v>2384</v>
      </c>
      <c r="H60" s="136">
        <v>2425</v>
      </c>
      <c r="I60" s="135">
        <v>0.017</v>
      </c>
      <c r="J60" s="130" t="s">
        <v>147</v>
      </c>
      <c r="K60" s="130" t="s">
        <v>2730</v>
      </c>
    </row>
    <row r="61" ht="18.95" hidden="1" customHeight="1" spans="1:11">
      <c r="A61" s="127" t="s">
        <v>135</v>
      </c>
      <c r="B61" s="97" t="s">
        <v>136</v>
      </c>
      <c r="C61" s="97" t="s">
        <v>135</v>
      </c>
      <c r="D61" s="90" t="s">
        <v>236</v>
      </c>
      <c r="E61" s="97" t="s">
        <v>135</v>
      </c>
      <c r="F61" s="32" t="s">
        <v>237</v>
      </c>
      <c r="G61" s="131">
        <v>194533</v>
      </c>
      <c r="H61" s="131">
        <v>203000</v>
      </c>
      <c r="I61" s="132">
        <v>0.044</v>
      </c>
      <c r="J61" s="130" t="s">
        <v>147</v>
      </c>
      <c r="K61" s="130" t="s">
        <v>147</v>
      </c>
    </row>
    <row r="62" ht="18.95" hidden="1" customHeight="1" spans="1:11">
      <c r="A62" s="127" t="s">
        <v>135</v>
      </c>
      <c r="B62" s="97" t="s">
        <v>135</v>
      </c>
      <c r="C62" s="97" t="s">
        <v>236</v>
      </c>
      <c r="D62" s="90" t="s">
        <v>238</v>
      </c>
      <c r="E62" s="97" t="s">
        <v>147</v>
      </c>
      <c r="F62" s="32" t="s">
        <v>2729</v>
      </c>
      <c r="G62" s="133">
        <v>94749</v>
      </c>
      <c r="H62" s="133">
        <v>99300</v>
      </c>
      <c r="I62" s="132">
        <v>0.048</v>
      </c>
      <c r="J62" s="130" t="s">
        <v>147</v>
      </c>
      <c r="K62" s="130" t="s">
        <v>2730</v>
      </c>
    </row>
    <row r="63" ht="18.95" hidden="1" customHeight="1" spans="1:11">
      <c r="A63" s="127" t="s">
        <v>135</v>
      </c>
      <c r="B63" s="97" t="s">
        <v>135</v>
      </c>
      <c r="C63" s="97" t="s">
        <v>236</v>
      </c>
      <c r="D63" s="90" t="s">
        <v>239</v>
      </c>
      <c r="E63" s="97" t="s">
        <v>147</v>
      </c>
      <c r="F63" s="32" t="s">
        <v>2731</v>
      </c>
      <c r="G63" s="133">
        <v>20412</v>
      </c>
      <c r="H63" s="133">
        <v>21500</v>
      </c>
      <c r="I63" s="132">
        <v>0.053</v>
      </c>
      <c r="J63" s="130" t="s">
        <v>147</v>
      </c>
      <c r="K63" s="130" t="s">
        <v>2730</v>
      </c>
    </row>
    <row r="64" ht="18.95" hidden="1" customHeight="1" spans="1:11">
      <c r="A64" s="127" t="s">
        <v>135</v>
      </c>
      <c r="B64" s="97" t="s">
        <v>135</v>
      </c>
      <c r="C64" s="97" t="s">
        <v>236</v>
      </c>
      <c r="D64" s="90" t="s">
        <v>240</v>
      </c>
      <c r="E64" s="97" t="s">
        <v>147</v>
      </c>
      <c r="F64" s="32" t="s">
        <v>2732</v>
      </c>
      <c r="G64" s="133">
        <v>192</v>
      </c>
      <c r="H64" s="133">
        <v>200</v>
      </c>
      <c r="I64" s="132">
        <v>0.042</v>
      </c>
      <c r="J64" s="130" t="s">
        <v>147</v>
      </c>
      <c r="K64" s="130" t="s">
        <v>2730</v>
      </c>
    </row>
    <row r="65" ht="18.95" hidden="1" customHeight="1" spans="1:11">
      <c r="A65" s="127" t="s">
        <v>135</v>
      </c>
      <c r="B65" s="97" t="s">
        <v>135</v>
      </c>
      <c r="C65" s="97" t="s">
        <v>236</v>
      </c>
      <c r="D65" s="90" t="s">
        <v>241</v>
      </c>
      <c r="E65" s="97" t="s">
        <v>147</v>
      </c>
      <c r="F65" s="32" t="s">
        <v>2764</v>
      </c>
      <c r="G65" s="133">
        <v>2836</v>
      </c>
      <c r="H65" s="133">
        <v>3100</v>
      </c>
      <c r="I65" s="132">
        <v>0.093</v>
      </c>
      <c r="J65" s="130" t="s">
        <v>147</v>
      </c>
      <c r="K65" s="130" t="s">
        <v>2730</v>
      </c>
    </row>
    <row r="66" ht="18.95" hidden="1" customHeight="1" spans="1:11">
      <c r="A66" s="127" t="s">
        <v>135</v>
      </c>
      <c r="B66" s="97" t="s">
        <v>135</v>
      </c>
      <c r="C66" s="97" t="s">
        <v>236</v>
      </c>
      <c r="D66" s="90" t="s">
        <v>243</v>
      </c>
      <c r="E66" s="97" t="s">
        <v>147</v>
      </c>
      <c r="F66" s="32" t="s">
        <v>2765</v>
      </c>
      <c r="G66" s="133">
        <v>5604</v>
      </c>
      <c r="H66" s="133">
        <v>5900</v>
      </c>
      <c r="I66" s="132">
        <v>0.053</v>
      </c>
      <c r="J66" s="130" t="s">
        <v>147</v>
      </c>
      <c r="K66" s="130" t="s">
        <v>2730</v>
      </c>
    </row>
    <row r="67" ht="18.95" hidden="1" customHeight="1" spans="1:11">
      <c r="A67" s="127" t="s">
        <v>135</v>
      </c>
      <c r="B67" s="97" t="s">
        <v>135</v>
      </c>
      <c r="C67" s="97" t="s">
        <v>236</v>
      </c>
      <c r="D67" s="90" t="s">
        <v>245</v>
      </c>
      <c r="E67" s="97" t="s">
        <v>147</v>
      </c>
      <c r="F67" s="32" t="s">
        <v>2766</v>
      </c>
      <c r="G67" s="133">
        <v>125</v>
      </c>
      <c r="H67" s="133">
        <v>130</v>
      </c>
      <c r="I67" s="132">
        <v>0.04</v>
      </c>
      <c r="J67" s="130" t="s">
        <v>147</v>
      </c>
      <c r="K67" s="130" t="s">
        <v>2730</v>
      </c>
    </row>
    <row r="68" ht="18.95" hidden="1" customHeight="1" spans="1:11">
      <c r="A68" s="127" t="s">
        <v>135</v>
      </c>
      <c r="B68" s="97" t="s">
        <v>135</v>
      </c>
      <c r="C68" s="97" t="s">
        <v>236</v>
      </c>
      <c r="D68" s="90" t="s">
        <v>247</v>
      </c>
      <c r="E68" s="97" t="s">
        <v>147</v>
      </c>
      <c r="F68" s="32" t="s">
        <v>2767</v>
      </c>
      <c r="G68" s="133">
        <v>4561</v>
      </c>
      <c r="H68" s="133">
        <v>4800</v>
      </c>
      <c r="I68" s="132">
        <v>0.052</v>
      </c>
      <c r="J68" s="130" t="s">
        <v>147</v>
      </c>
      <c r="K68" s="130" t="s">
        <v>2730</v>
      </c>
    </row>
    <row r="69" ht="18.95" hidden="1" customHeight="1" spans="1:11">
      <c r="A69" s="127" t="s">
        <v>135</v>
      </c>
      <c r="B69" s="97" t="s">
        <v>135</v>
      </c>
      <c r="C69" s="97" t="s">
        <v>236</v>
      </c>
      <c r="D69" s="90" t="s">
        <v>249</v>
      </c>
      <c r="E69" s="97" t="s">
        <v>147</v>
      </c>
      <c r="F69" s="32" t="s">
        <v>2768</v>
      </c>
      <c r="G69" s="133">
        <v>5050</v>
      </c>
      <c r="H69" s="133">
        <v>5200</v>
      </c>
      <c r="I69" s="132">
        <v>0.03</v>
      </c>
      <c r="J69" s="130" t="s">
        <v>147</v>
      </c>
      <c r="K69" s="130" t="s">
        <v>2730</v>
      </c>
    </row>
    <row r="70" ht="18.95" hidden="1" customHeight="1" spans="1:11">
      <c r="A70" s="127" t="s">
        <v>135</v>
      </c>
      <c r="B70" s="97" t="s">
        <v>135</v>
      </c>
      <c r="C70" s="97" t="s">
        <v>236</v>
      </c>
      <c r="D70" s="90" t="s">
        <v>251</v>
      </c>
      <c r="E70" s="97" t="s">
        <v>147</v>
      </c>
      <c r="F70" s="32" t="s">
        <v>2739</v>
      </c>
      <c r="G70" s="133">
        <v>5629</v>
      </c>
      <c r="H70" s="133">
        <v>5800</v>
      </c>
      <c r="I70" s="132">
        <v>0.03</v>
      </c>
      <c r="J70" s="130" t="s">
        <v>147</v>
      </c>
      <c r="K70" s="130" t="s">
        <v>2730</v>
      </c>
    </row>
    <row r="71" ht="18.95" hidden="1" customHeight="1" spans="1:11">
      <c r="A71" s="127" t="s">
        <v>135</v>
      </c>
      <c r="B71" s="97" t="s">
        <v>135</v>
      </c>
      <c r="C71" s="97" t="s">
        <v>236</v>
      </c>
      <c r="D71" s="90" t="s">
        <v>252</v>
      </c>
      <c r="E71" s="97" t="s">
        <v>147</v>
      </c>
      <c r="F71" s="38" t="s">
        <v>2769</v>
      </c>
      <c r="G71" s="133">
        <v>55375</v>
      </c>
      <c r="H71" s="136">
        <v>57070</v>
      </c>
      <c r="I71" s="135">
        <v>0.031</v>
      </c>
      <c r="J71" s="130" t="s">
        <v>147</v>
      </c>
      <c r="K71" s="130" t="s">
        <v>2730</v>
      </c>
    </row>
    <row r="72" ht="18.95" hidden="1" customHeight="1" spans="1:11">
      <c r="A72" s="127" t="s">
        <v>135</v>
      </c>
      <c r="B72" s="97" t="s">
        <v>136</v>
      </c>
      <c r="C72" s="97" t="s">
        <v>135</v>
      </c>
      <c r="D72" s="90" t="s">
        <v>254</v>
      </c>
      <c r="E72" s="97" t="s">
        <v>135</v>
      </c>
      <c r="F72" s="32" t="s">
        <v>255</v>
      </c>
      <c r="G72" s="131">
        <v>297007</v>
      </c>
      <c r="H72" s="131">
        <v>310000</v>
      </c>
      <c r="I72" s="132">
        <v>0.044</v>
      </c>
      <c r="J72" s="130" t="s">
        <v>147</v>
      </c>
      <c r="K72" s="130" t="s">
        <v>147</v>
      </c>
    </row>
    <row r="73" ht="18.95" hidden="1" customHeight="1" spans="1:11">
      <c r="A73" s="127" t="s">
        <v>135</v>
      </c>
      <c r="B73" s="97" t="s">
        <v>135</v>
      </c>
      <c r="C73" s="97" t="s">
        <v>254</v>
      </c>
      <c r="D73" s="90" t="s">
        <v>256</v>
      </c>
      <c r="E73" s="97" t="s">
        <v>147</v>
      </c>
      <c r="F73" s="32" t="s">
        <v>2729</v>
      </c>
      <c r="G73" s="133">
        <v>110788</v>
      </c>
      <c r="H73" s="133">
        <v>117000</v>
      </c>
      <c r="I73" s="132">
        <v>0.056</v>
      </c>
      <c r="J73" s="130" t="s">
        <v>147</v>
      </c>
      <c r="K73" s="130" t="s">
        <v>2730</v>
      </c>
    </row>
    <row r="74" ht="18.95" hidden="1" customHeight="1" spans="1:11">
      <c r="A74" s="127" t="s">
        <v>135</v>
      </c>
      <c r="B74" s="97" t="s">
        <v>135</v>
      </c>
      <c r="C74" s="97" t="s">
        <v>254</v>
      </c>
      <c r="D74" s="90" t="s">
        <v>257</v>
      </c>
      <c r="E74" s="97" t="s">
        <v>147</v>
      </c>
      <c r="F74" s="32" t="s">
        <v>2731</v>
      </c>
      <c r="G74" s="133">
        <v>52282</v>
      </c>
      <c r="H74" s="133">
        <v>55000</v>
      </c>
      <c r="I74" s="132">
        <v>0.052</v>
      </c>
      <c r="J74" s="130" t="s">
        <v>147</v>
      </c>
      <c r="K74" s="130" t="s">
        <v>2730</v>
      </c>
    </row>
    <row r="75" ht="18.95" hidden="1" customHeight="1" spans="1:11">
      <c r="A75" s="127" t="s">
        <v>135</v>
      </c>
      <c r="B75" s="97" t="s">
        <v>135</v>
      </c>
      <c r="C75" s="97" t="s">
        <v>254</v>
      </c>
      <c r="D75" s="90" t="s">
        <v>258</v>
      </c>
      <c r="E75" s="97" t="s">
        <v>147</v>
      </c>
      <c r="F75" s="32" t="s">
        <v>2732</v>
      </c>
      <c r="G75" s="133">
        <v>61</v>
      </c>
      <c r="H75" s="133">
        <v>65</v>
      </c>
      <c r="I75" s="132">
        <v>0.066</v>
      </c>
      <c r="J75" s="130" t="s">
        <v>147</v>
      </c>
      <c r="K75" s="130" t="s">
        <v>2730</v>
      </c>
    </row>
    <row r="76" ht="18.95" hidden="1" customHeight="1" spans="1:11">
      <c r="A76" s="127" t="s">
        <v>135</v>
      </c>
      <c r="B76" s="97" t="s">
        <v>135</v>
      </c>
      <c r="C76" s="97" t="s">
        <v>254</v>
      </c>
      <c r="D76" s="90" t="s">
        <v>259</v>
      </c>
      <c r="E76" s="97" t="s">
        <v>147</v>
      </c>
      <c r="F76" s="32" t="s">
        <v>2770</v>
      </c>
      <c r="G76" s="133">
        <v>4641</v>
      </c>
      <c r="H76" s="133">
        <v>4800</v>
      </c>
      <c r="I76" s="132">
        <v>0.034</v>
      </c>
      <c r="J76" s="130" t="s">
        <v>147</v>
      </c>
      <c r="K76" s="130" t="s">
        <v>2730</v>
      </c>
    </row>
    <row r="77" ht="18.95" hidden="1" customHeight="1" spans="1:11">
      <c r="A77" s="127" t="s">
        <v>135</v>
      </c>
      <c r="B77" s="97" t="s">
        <v>135</v>
      </c>
      <c r="C77" s="97" t="s">
        <v>254</v>
      </c>
      <c r="D77" s="90" t="s">
        <v>261</v>
      </c>
      <c r="E77" s="97" t="s">
        <v>147</v>
      </c>
      <c r="F77" s="32" t="s">
        <v>2771</v>
      </c>
      <c r="G77" s="133">
        <v>3257</v>
      </c>
      <c r="H77" s="133">
        <v>3400</v>
      </c>
      <c r="I77" s="132">
        <v>0.044</v>
      </c>
      <c r="J77" s="130" t="s">
        <v>147</v>
      </c>
      <c r="K77" s="130" t="s">
        <v>2730</v>
      </c>
    </row>
    <row r="78" ht="18.95" hidden="1" customHeight="1" spans="1:11">
      <c r="A78" s="127" t="s">
        <v>135</v>
      </c>
      <c r="B78" s="97" t="s">
        <v>135</v>
      </c>
      <c r="C78" s="97" t="s">
        <v>254</v>
      </c>
      <c r="D78" s="90" t="s">
        <v>263</v>
      </c>
      <c r="E78" s="97" t="s">
        <v>147</v>
      </c>
      <c r="F78" s="32" t="s">
        <v>2772</v>
      </c>
      <c r="G78" s="133">
        <v>40326</v>
      </c>
      <c r="H78" s="133">
        <v>42200</v>
      </c>
      <c r="I78" s="132">
        <v>0.046</v>
      </c>
      <c r="J78" s="130" t="s">
        <v>147</v>
      </c>
      <c r="K78" s="130" t="s">
        <v>2730</v>
      </c>
    </row>
    <row r="79" ht="18.95" hidden="1" customHeight="1" spans="1:11">
      <c r="A79" s="127" t="s">
        <v>135</v>
      </c>
      <c r="B79" s="97" t="s">
        <v>135</v>
      </c>
      <c r="C79" s="97" t="s">
        <v>254</v>
      </c>
      <c r="D79" s="90" t="s">
        <v>265</v>
      </c>
      <c r="E79" s="97" t="s">
        <v>147</v>
      </c>
      <c r="F79" s="32" t="s">
        <v>2773</v>
      </c>
      <c r="G79" s="133">
        <v>5820</v>
      </c>
      <c r="H79" s="133">
        <v>6000</v>
      </c>
      <c r="I79" s="132">
        <v>0.031</v>
      </c>
      <c r="J79" s="130" t="s">
        <v>147</v>
      </c>
      <c r="K79" s="130" t="s">
        <v>2730</v>
      </c>
    </row>
    <row r="80" ht="18.95" hidden="1" customHeight="1" spans="1:11">
      <c r="A80" s="127" t="s">
        <v>135</v>
      </c>
      <c r="B80" s="97" t="s">
        <v>135</v>
      </c>
      <c r="C80" s="97" t="s">
        <v>254</v>
      </c>
      <c r="D80" s="90" t="s">
        <v>267</v>
      </c>
      <c r="E80" s="97" t="s">
        <v>147</v>
      </c>
      <c r="F80" s="32" t="s">
        <v>2774</v>
      </c>
      <c r="G80" s="133">
        <v>13109</v>
      </c>
      <c r="H80" s="133">
        <v>13500</v>
      </c>
      <c r="I80" s="132">
        <v>0.03</v>
      </c>
      <c r="J80" s="130" t="s">
        <v>147</v>
      </c>
      <c r="K80" s="130" t="s">
        <v>2730</v>
      </c>
    </row>
    <row r="81" ht="18.95" hidden="1" customHeight="1" spans="1:11">
      <c r="A81" s="127" t="s">
        <v>135</v>
      </c>
      <c r="B81" s="97" t="s">
        <v>135</v>
      </c>
      <c r="C81" s="97" t="s">
        <v>254</v>
      </c>
      <c r="D81" s="90" t="s">
        <v>269</v>
      </c>
      <c r="E81" s="97" t="s">
        <v>147</v>
      </c>
      <c r="F81" s="32" t="s">
        <v>2767</v>
      </c>
      <c r="G81" s="133">
        <v>5029</v>
      </c>
      <c r="H81" s="133">
        <v>5900</v>
      </c>
      <c r="I81" s="132">
        <v>0.173</v>
      </c>
      <c r="J81" s="130" t="s">
        <v>147</v>
      </c>
      <c r="K81" s="130" t="s">
        <v>2730</v>
      </c>
    </row>
    <row r="82" ht="18.95" hidden="1" customHeight="1" spans="1:11">
      <c r="A82" s="127" t="s">
        <v>135</v>
      </c>
      <c r="B82" s="97" t="s">
        <v>135</v>
      </c>
      <c r="C82" s="97" t="s">
        <v>254</v>
      </c>
      <c r="D82" s="90" t="s">
        <v>270</v>
      </c>
      <c r="E82" s="97" t="s">
        <v>147</v>
      </c>
      <c r="F82" s="32" t="s">
        <v>2739</v>
      </c>
      <c r="G82" s="133">
        <v>125</v>
      </c>
      <c r="H82" s="133">
        <v>130</v>
      </c>
      <c r="I82" s="132">
        <v>0.04</v>
      </c>
      <c r="J82" s="130" t="s">
        <v>147</v>
      </c>
      <c r="K82" s="130" t="s">
        <v>2730</v>
      </c>
    </row>
    <row r="83" ht="18.95" hidden="1" customHeight="1" spans="1:11">
      <c r="A83" s="127" t="s">
        <v>135</v>
      </c>
      <c r="B83" s="97" t="s">
        <v>135</v>
      </c>
      <c r="C83" s="97" t="s">
        <v>254</v>
      </c>
      <c r="D83" s="90" t="s">
        <v>271</v>
      </c>
      <c r="E83" s="97" t="s">
        <v>147</v>
      </c>
      <c r="F83" s="38" t="s">
        <v>2775</v>
      </c>
      <c r="G83" s="133">
        <v>61569</v>
      </c>
      <c r="H83" s="136">
        <v>62005</v>
      </c>
      <c r="I83" s="135">
        <v>0.007</v>
      </c>
      <c r="J83" s="130" t="s">
        <v>147</v>
      </c>
      <c r="K83" s="130" t="s">
        <v>2730</v>
      </c>
    </row>
    <row r="84" ht="18.95" hidden="1" customHeight="1" spans="1:11">
      <c r="A84" s="127" t="s">
        <v>135</v>
      </c>
      <c r="B84" s="97" t="s">
        <v>136</v>
      </c>
      <c r="C84" s="97" t="s">
        <v>135</v>
      </c>
      <c r="D84" s="90" t="s">
        <v>273</v>
      </c>
      <c r="E84" s="97" t="s">
        <v>135</v>
      </c>
      <c r="F84" s="32" t="s">
        <v>274</v>
      </c>
      <c r="G84" s="131">
        <v>54579</v>
      </c>
      <c r="H84" s="131">
        <v>57300</v>
      </c>
      <c r="I84" s="132">
        <v>0.05</v>
      </c>
      <c r="J84" s="130" t="s">
        <v>147</v>
      </c>
      <c r="K84" s="130" t="s">
        <v>147</v>
      </c>
    </row>
    <row r="85" ht="18.95" hidden="1" customHeight="1" spans="1:11">
      <c r="A85" s="127" t="s">
        <v>135</v>
      </c>
      <c r="B85" s="97" t="s">
        <v>135</v>
      </c>
      <c r="C85" s="97" t="s">
        <v>273</v>
      </c>
      <c r="D85" s="90" t="s">
        <v>275</v>
      </c>
      <c r="E85" s="97" t="s">
        <v>147</v>
      </c>
      <c r="F85" s="32" t="s">
        <v>2729</v>
      </c>
      <c r="G85" s="133">
        <v>25601</v>
      </c>
      <c r="H85" s="133">
        <v>27020</v>
      </c>
      <c r="I85" s="132">
        <v>0.055</v>
      </c>
      <c r="J85" s="130" t="s">
        <v>147</v>
      </c>
      <c r="K85" s="130" t="s">
        <v>2730</v>
      </c>
    </row>
    <row r="86" ht="18.95" hidden="1" customHeight="1" spans="1:11">
      <c r="A86" s="127" t="s">
        <v>135</v>
      </c>
      <c r="B86" s="97" t="s">
        <v>135</v>
      </c>
      <c r="C86" s="97" t="s">
        <v>273</v>
      </c>
      <c r="D86" s="90" t="s">
        <v>276</v>
      </c>
      <c r="E86" s="97" t="s">
        <v>147</v>
      </c>
      <c r="F86" s="32" t="s">
        <v>2731</v>
      </c>
      <c r="G86" s="133">
        <v>4721</v>
      </c>
      <c r="H86" s="133">
        <v>4900</v>
      </c>
      <c r="I86" s="132">
        <v>0.038</v>
      </c>
      <c r="J86" s="130" t="s">
        <v>147</v>
      </c>
      <c r="K86" s="130" t="s">
        <v>2730</v>
      </c>
    </row>
    <row r="87" ht="18.95" hidden="1" customHeight="1" spans="1:11">
      <c r="A87" s="127" t="s">
        <v>135</v>
      </c>
      <c r="B87" s="97" t="s">
        <v>135</v>
      </c>
      <c r="C87" s="97" t="s">
        <v>273</v>
      </c>
      <c r="D87" s="90" t="s">
        <v>277</v>
      </c>
      <c r="E87" s="97" t="s">
        <v>147</v>
      </c>
      <c r="F87" s="32" t="s">
        <v>2732</v>
      </c>
      <c r="G87" s="133">
        <v>204</v>
      </c>
      <c r="H87" s="133">
        <v>210</v>
      </c>
      <c r="I87" s="132">
        <v>0.029</v>
      </c>
      <c r="J87" s="130" t="s">
        <v>147</v>
      </c>
      <c r="K87" s="130" t="s">
        <v>2730</v>
      </c>
    </row>
    <row r="88" ht="18.95" hidden="1" customHeight="1" spans="1:11">
      <c r="A88" s="127" t="s">
        <v>135</v>
      </c>
      <c r="B88" s="97" t="s">
        <v>135</v>
      </c>
      <c r="C88" s="97" t="s">
        <v>273</v>
      </c>
      <c r="D88" s="90" t="s">
        <v>278</v>
      </c>
      <c r="E88" s="97" t="s">
        <v>147</v>
      </c>
      <c r="F88" s="32" t="s">
        <v>2776</v>
      </c>
      <c r="G88" s="133">
        <v>16079</v>
      </c>
      <c r="H88" s="133">
        <v>16970</v>
      </c>
      <c r="I88" s="132">
        <v>0.055</v>
      </c>
      <c r="J88" s="130" t="s">
        <v>147</v>
      </c>
      <c r="K88" s="130" t="s">
        <v>2730</v>
      </c>
    </row>
    <row r="89" ht="18.95" hidden="1" customHeight="1" spans="1:11">
      <c r="A89" s="127" t="s">
        <v>135</v>
      </c>
      <c r="B89" s="97" t="s">
        <v>135</v>
      </c>
      <c r="C89" s="97" t="s">
        <v>273</v>
      </c>
      <c r="D89" s="90" t="s">
        <v>280</v>
      </c>
      <c r="E89" s="97" t="s">
        <v>147</v>
      </c>
      <c r="F89" s="32" t="s">
        <v>2777</v>
      </c>
      <c r="G89" s="133">
        <v>1068</v>
      </c>
      <c r="H89" s="133">
        <v>1110</v>
      </c>
      <c r="I89" s="132">
        <v>0.039</v>
      </c>
      <c r="J89" s="130" t="s">
        <v>147</v>
      </c>
      <c r="K89" s="130" t="s">
        <v>2730</v>
      </c>
    </row>
    <row r="90" ht="18.95" hidden="1" customHeight="1" spans="1:11">
      <c r="A90" s="127" t="s">
        <v>135</v>
      </c>
      <c r="B90" s="97" t="s">
        <v>135</v>
      </c>
      <c r="C90" s="97" t="s">
        <v>273</v>
      </c>
      <c r="D90" s="90" t="s">
        <v>282</v>
      </c>
      <c r="E90" s="97" t="s">
        <v>147</v>
      </c>
      <c r="F90" s="32" t="s">
        <v>2767</v>
      </c>
      <c r="G90" s="133">
        <v>1167</v>
      </c>
      <c r="H90" s="133">
        <v>1220</v>
      </c>
      <c r="I90" s="132">
        <v>0.045</v>
      </c>
      <c r="J90" s="130" t="s">
        <v>147</v>
      </c>
      <c r="K90" s="130" t="s">
        <v>2730</v>
      </c>
    </row>
    <row r="91" ht="18.95" hidden="1" customHeight="1" spans="1:11">
      <c r="A91" s="127" t="s">
        <v>135</v>
      </c>
      <c r="B91" s="97" t="s">
        <v>135</v>
      </c>
      <c r="C91" s="97" t="s">
        <v>273</v>
      </c>
      <c r="D91" s="90" t="s">
        <v>283</v>
      </c>
      <c r="E91" s="97" t="s">
        <v>147</v>
      </c>
      <c r="F91" s="32" t="s">
        <v>2739</v>
      </c>
      <c r="G91" s="133">
        <v>1205</v>
      </c>
      <c r="H91" s="133">
        <v>1250</v>
      </c>
      <c r="I91" s="132">
        <v>0.037</v>
      </c>
      <c r="J91" s="130" t="s">
        <v>147</v>
      </c>
      <c r="K91" s="130" t="s">
        <v>2730</v>
      </c>
    </row>
    <row r="92" ht="18.95" hidden="1" customHeight="1" spans="1:11">
      <c r="A92" s="127" t="s">
        <v>135</v>
      </c>
      <c r="B92" s="97" t="s">
        <v>135</v>
      </c>
      <c r="C92" s="97" t="s">
        <v>273</v>
      </c>
      <c r="D92" s="90" t="s">
        <v>284</v>
      </c>
      <c r="E92" s="97" t="s">
        <v>147</v>
      </c>
      <c r="F92" s="38" t="s">
        <v>2778</v>
      </c>
      <c r="G92" s="133">
        <v>4534</v>
      </c>
      <c r="H92" s="136">
        <v>4620</v>
      </c>
      <c r="I92" s="135">
        <v>0.019</v>
      </c>
      <c r="J92" s="130" t="s">
        <v>147</v>
      </c>
      <c r="K92" s="130" t="s">
        <v>2730</v>
      </c>
    </row>
    <row r="93" ht="18.95" hidden="1" customHeight="1" spans="1:11">
      <c r="A93" s="127" t="s">
        <v>135</v>
      </c>
      <c r="B93" s="97" t="s">
        <v>136</v>
      </c>
      <c r="C93" s="97" t="s">
        <v>135</v>
      </c>
      <c r="D93" s="90" t="s">
        <v>286</v>
      </c>
      <c r="E93" s="97" t="s">
        <v>135</v>
      </c>
      <c r="F93" s="32" t="s">
        <v>287</v>
      </c>
      <c r="G93" s="131">
        <v>2192</v>
      </c>
      <c r="H93" s="131">
        <v>2300</v>
      </c>
      <c r="I93" s="132">
        <v>0.049</v>
      </c>
      <c r="J93" s="130" t="s">
        <v>147</v>
      </c>
      <c r="K93" s="130" t="s">
        <v>147</v>
      </c>
    </row>
    <row r="94" ht="18.95" hidden="1" customHeight="1" spans="1:11">
      <c r="A94" s="127" t="s">
        <v>135</v>
      </c>
      <c r="B94" s="97" t="s">
        <v>135</v>
      </c>
      <c r="C94" s="97" t="s">
        <v>286</v>
      </c>
      <c r="D94" s="90" t="s">
        <v>288</v>
      </c>
      <c r="E94" s="97" t="s">
        <v>147</v>
      </c>
      <c r="F94" s="32" t="s">
        <v>2729</v>
      </c>
      <c r="G94" s="133">
        <v>88</v>
      </c>
      <c r="H94" s="133">
        <v>93</v>
      </c>
      <c r="I94" s="132">
        <v>0.057</v>
      </c>
      <c r="J94" s="130" t="s">
        <v>147</v>
      </c>
      <c r="K94" s="130" t="s">
        <v>2730</v>
      </c>
    </row>
    <row r="95" ht="18.95" hidden="1" customHeight="1" spans="1:11">
      <c r="A95" s="127" t="s">
        <v>135</v>
      </c>
      <c r="B95" s="97" t="s">
        <v>135</v>
      </c>
      <c r="C95" s="97" t="s">
        <v>286</v>
      </c>
      <c r="D95" s="90" t="s">
        <v>289</v>
      </c>
      <c r="E95" s="97" t="s">
        <v>147</v>
      </c>
      <c r="F95" s="32" t="s">
        <v>2731</v>
      </c>
      <c r="G95" s="133">
        <v>600</v>
      </c>
      <c r="H95" s="133">
        <v>630</v>
      </c>
      <c r="I95" s="132">
        <v>0.05</v>
      </c>
      <c r="J95" s="130" t="s">
        <v>147</v>
      </c>
      <c r="K95" s="130" t="s">
        <v>2730</v>
      </c>
    </row>
    <row r="96" ht="18.95" hidden="1" customHeight="1" spans="1:11">
      <c r="A96" s="127" t="s">
        <v>135</v>
      </c>
      <c r="B96" s="97" t="s">
        <v>135</v>
      </c>
      <c r="C96" s="97" t="s">
        <v>286</v>
      </c>
      <c r="D96" s="90" t="s">
        <v>290</v>
      </c>
      <c r="E96" s="97" t="s">
        <v>147</v>
      </c>
      <c r="F96" s="32" t="s">
        <v>2732</v>
      </c>
      <c r="G96" s="133">
        <v>0</v>
      </c>
      <c r="H96" s="133">
        <v>0</v>
      </c>
      <c r="I96" s="132" t="s">
        <v>135</v>
      </c>
      <c r="J96" s="130" t="s">
        <v>2730</v>
      </c>
      <c r="K96" s="130" t="s">
        <v>2730</v>
      </c>
    </row>
    <row r="97" ht="18.95" hidden="1" customHeight="1" spans="1:11">
      <c r="A97" s="127" t="s">
        <v>135</v>
      </c>
      <c r="B97" s="97" t="s">
        <v>135</v>
      </c>
      <c r="C97" s="97" t="s">
        <v>286</v>
      </c>
      <c r="D97" s="90" t="s">
        <v>291</v>
      </c>
      <c r="E97" s="97" t="s">
        <v>147</v>
      </c>
      <c r="F97" s="32" t="s">
        <v>2779</v>
      </c>
      <c r="G97" s="133">
        <v>0</v>
      </c>
      <c r="H97" s="133">
        <v>0</v>
      </c>
      <c r="I97" s="132" t="s">
        <v>135</v>
      </c>
      <c r="J97" s="130" t="s">
        <v>2730</v>
      </c>
      <c r="K97" s="130" t="s">
        <v>2730</v>
      </c>
    </row>
    <row r="98" ht="18.95" hidden="1" customHeight="1" spans="1:11">
      <c r="A98" s="127" t="s">
        <v>135</v>
      </c>
      <c r="B98" s="97" t="s">
        <v>135</v>
      </c>
      <c r="C98" s="97" t="s">
        <v>286</v>
      </c>
      <c r="D98" s="90" t="s">
        <v>293</v>
      </c>
      <c r="E98" s="97" t="s">
        <v>147</v>
      </c>
      <c r="F98" s="32" t="s">
        <v>2780</v>
      </c>
      <c r="G98" s="133">
        <v>934</v>
      </c>
      <c r="H98" s="133">
        <v>980</v>
      </c>
      <c r="I98" s="132">
        <v>0.049</v>
      </c>
      <c r="J98" s="130" t="s">
        <v>147</v>
      </c>
      <c r="K98" s="130" t="s">
        <v>2730</v>
      </c>
    </row>
    <row r="99" ht="18.95" hidden="1" customHeight="1" spans="1:11">
      <c r="A99" s="127" t="s">
        <v>135</v>
      </c>
      <c r="B99" s="97" t="s">
        <v>135</v>
      </c>
      <c r="C99" s="97" t="s">
        <v>286</v>
      </c>
      <c r="D99" s="90" t="s">
        <v>2781</v>
      </c>
      <c r="E99" s="97" t="s">
        <v>147</v>
      </c>
      <c r="F99" s="32" t="s">
        <v>2782</v>
      </c>
      <c r="G99" s="133">
        <v>0</v>
      </c>
      <c r="H99" s="133">
        <v>5</v>
      </c>
      <c r="I99" s="132" t="s">
        <v>135</v>
      </c>
      <c r="J99" s="130" t="s">
        <v>147</v>
      </c>
      <c r="K99" s="130" t="s">
        <v>2730</v>
      </c>
    </row>
    <row r="100" ht="18.95" hidden="1" customHeight="1" spans="1:11">
      <c r="A100" s="127" t="s">
        <v>135</v>
      </c>
      <c r="B100" s="97" t="s">
        <v>135</v>
      </c>
      <c r="C100" s="97" t="s">
        <v>286</v>
      </c>
      <c r="D100" s="90" t="s">
        <v>295</v>
      </c>
      <c r="E100" s="97" t="s">
        <v>147</v>
      </c>
      <c r="F100" s="32" t="s">
        <v>2767</v>
      </c>
      <c r="G100" s="133">
        <v>0</v>
      </c>
      <c r="H100" s="133"/>
      <c r="I100" s="132" t="s">
        <v>135</v>
      </c>
      <c r="J100" s="130" t="s">
        <v>2730</v>
      </c>
      <c r="K100" s="130" t="s">
        <v>2730</v>
      </c>
    </row>
    <row r="101" ht="18.95" hidden="1" customHeight="1" spans="1:11">
      <c r="A101" s="127" t="s">
        <v>135</v>
      </c>
      <c r="B101" s="97" t="s">
        <v>135</v>
      </c>
      <c r="C101" s="97" t="s">
        <v>286</v>
      </c>
      <c r="D101" s="90" t="s">
        <v>298</v>
      </c>
      <c r="E101" s="97" t="s">
        <v>147</v>
      </c>
      <c r="F101" s="32" t="s">
        <v>2739</v>
      </c>
      <c r="G101" s="133">
        <v>0</v>
      </c>
      <c r="H101" s="133"/>
      <c r="I101" s="132" t="s">
        <v>135</v>
      </c>
      <c r="J101" s="130" t="s">
        <v>2730</v>
      </c>
      <c r="K101" s="130" t="s">
        <v>2730</v>
      </c>
    </row>
    <row r="102" ht="18.95" hidden="1" customHeight="1" spans="1:11">
      <c r="A102" s="127" t="s">
        <v>135</v>
      </c>
      <c r="B102" s="97" t="s">
        <v>135</v>
      </c>
      <c r="C102" s="97" t="s">
        <v>286</v>
      </c>
      <c r="D102" s="90" t="s">
        <v>299</v>
      </c>
      <c r="E102" s="97" t="s">
        <v>147</v>
      </c>
      <c r="F102" s="38" t="s">
        <v>2783</v>
      </c>
      <c r="G102" s="133">
        <v>570</v>
      </c>
      <c r="H102" s="136">
        <v>592</v>
      </c>
      <c r="I102" s="135">
        <v>0.039</v>
      </c>
      <c r="J102" s="130" t="s">
        <v>147</v>
      </c>
      <c r="K102" s="130" t="s">
        <v>2730</v>
      </c>
    </row>
    <row r="103" ht="18.95" hidden="1" customHeight="1" spans="1:11">
      <c r="A103" s="127" t="s">
        <v>135</v>
      </c>
      <c r="B103" s="97" t="s">
        <v>136</v>
      </c>
      <c r="C103" s="97" t="s">
        <v>135</v>
      </c>
      <c r="D103" s="90" t="s">
        <v>301</v>
      </c>
      <c r="E103" s="97" t="s">
        <v>135</v>
      </c>
      <c r="F103" s="32" t="s">
        <v>302</v>
      </c>
      <c r="G103" s="131">
        <v>84306</v>
      </c>
      <c r="H103" s="131">
        <v>88000</v>
      </c>
      <c r="I103" s="132">
        <v>0.044</v>
      </c>
      <c r="J103" s="130" t="s">
        <v>147</v>
      </c>
      <c r="K103" s="130" t="s">
        <v>147</v>
      </c>
    </row>
    <row r="104" ht="18.95" hidden="1" customHeight="1" spans="1:11">
      <c r="A104" s="127" t="s">
        <v>135</v>
      </c>
      <c r="B104" s="97" t="s">
        <v>135</v>
      </c>
      <c r="C104" s="97" t="s">
        <v>301</v>
      </c>
      <c r="D104" s="90" t="s">
        <v>303</v>
      </c>
      <c r="E104" s="97" t="s">
        <v>147</v>
      </c>
      <c r="F104" s="32" t="s">
        <v>2729</v>
      </c>
      <c r="G104" s="133">
        <v>27304</v>
      </c>
      <c r="H104" s="133">
        <v>29000</v>
      </c>
      <c r="I104" s="132">
        <v>0.062</v>
      </c>
      <c r="J104" s="130" t="s">
        <v>147</v>
      </c>
      <c r="K104" s="130" t="s">
        <v>2730</v>
      </c>
    </row>
    <row r="105" ht="18.95" hidden="1" customHeight="1" spans="1:11">
      <c r="A105" s="127" t="s">
        <v>135</v>
      </c>
      <c r="B105" s="97" t="s">
        <v>135</v>
      </c>
      <c r="C105" s="97" t="s">
        <v>301</v>
      </c>
      <c r="D105" s="90" t="s">
        <v>304</v>
      </c>
      <c r="E105" s="97" t="s">
        <v>147</v>
      </c>
      <c r="F105" s="32" t="s">
        <v>2731</v>
      </c>
      <c r="G105" s="133">
        <v>3457</v>
      </c>
      <c r="H105" s="133">
        <v>3900</v>
      </c>
      <c r="I105" s="132">
        <v>0.128</v>
      </c>
      <c r="J105" s="130" t="s">
        <v>147</v>
      </c>
      <c r="K105" s="130" t="s">
        <v>2730</v>
      </c>
    </row>
    <row r="106" ht="18.95" hidden="1" customHeight="1" spans="1:11">
      <c r="A106" s="127" t="s">
        <v>135</v>
      </c>
      <c r="B106" s="97" t="s">
        <v>135</v>
      </c>
      <c r="C106" s="97" t="s">
        <v>301</v>
      </c>
      <c r="D106" s="90" t="s">
        <v>305</v>
      </c>
      <c r="E106" s="97" t="s">
        <v>147</v>
      </c>
      <c r="F106" s="32" t="s">
        <v>2732</v>
      </c>
      <c r="G106" s="133">
        <v>83</v>
      </c>
      <c r="H106" s="133">
        <v>85</v>
      </c>
      <c r="I106" s="132">
        <v>0.024</v>
      </c>
      <c r="J106" s="130" t="s">
        <v>147</v>
      </c>
      <c r="K106" s="130" t="s">
        <v>2730</v>
      </c>
    </row>
    <row r="107" ht="18.95" hidden="1" customHeight="1" spans="1:11">
      <c r="A107" s="127" t="s">
        <v>135</v>
      </c>
      <c r="B107" s="97" t="s">
        <v>135</v>
      </c>
      <c r="C107" s="97" t="s">
        <v>301</v>
      </c>
      <c r="D107" s="90" t="s">
        <v>306</v>
      </c>
      <c r="E107" s="97" t="s">
        <v>147</v>
      </c>
      <c r="F107" s="32" t="s">
        <v>2784</v>
      </c>
      <c r="G107" s="133">
        <v>0</v>
      </c>
      <c r="H107" s="133"/>
      <c r="I107" s="132" t="s">
        <v>135</v>
      </c>
      <c r="J107" s="130" t="s">
        <v>2730</v>
      </c>
      <c r="K107" s="130" t="s">
        <v>2730</v>
      </c>
    </row>
    <row r="108" ht="18.95" hidden="1" customHeight="1" spans="1:11">
      <c r="A108" s="127" t="s">
        <v>135</v>
      </c>
      <c r="B108" s="97" t="s">
        <v>135</v>
      </c>
      <c r="C108" s="97" t="s">
        <v>301</v>
      </c>
      <c r="D108" s="90" t="s">
        <v>308</v>
      </c>
      <c r="E108" s="97" t="s">
        <v>147</v>
      </c>
      <c r="F108" s="32" t="s">
        <v>2785</v>
      </c>
      <c r="G108" s="133">
        <v>0</v>
      </c>
      <c r="H108" s="133">
        <v>0</v>
      </c>
      <c r="I108" s="132" t="s">
        <v>135</v>
      </c>
      <c r="J108" s="130" t="s">
        <v>2730</v>
      </c>
      <c r="K108" s="130" t="s">
        <v>2730</v>
      </c>
    </row>
    <row r="109" ht="18.95" hidden="1" customHeight="1" spans="1:11">
      <c r="A109" s="127" t="s">
        <v>135</v>
      </c>
      <c r="B109" s="97" t="s">
        <v>135</v>
      </c>
      <c r="C109" s="97" t="s">
        <v>301</v>
      </c>
      <c r="D109" s="90" t="s">
        <v>310</v>
      </c>
      <c r="E109" s="97" t="s">
        <v>147</v>
      </c>
      <c r="F109" s="32" t="s">
        <v>2786</v>
      </c>
      <c r="G109" s="133">
        <v>38011</v>
      </c>
      <c r="H109" s="133">
        <v>39110</v>
      </c>
      <c r="I109" s="132">
        <v>0.029</v>
      </c>
      <c r="J109" s="130" t="s">
        <v>147</v>
      </c>
      <c r="K109" s="130" t="s">
        <v>2730</v>
      </c>
    </row>
    <row r="110" ht="18.95" hidden="1" customHeight="1" spans="1:11">
      <c r="A110" s="127" t="s">
        <v>135</v>
      </c>
      <c r="B110" s="97" t="s">
        <v>135</v>
      </c>
      <c r="C110" s="97" t="s">
        <v>301</v>
      </c>
      <c r="D110" s="90" t="s">
        <v>312</v>
      </c>
      <c r="E110" s="97" t="s">
        <v>147</v>
      </c>
      <c r="F110" s="32" t="s">
        <v>2787</v>
      </c>
      <c r="G110" s="133">
        <v>0</v>
      </c>
      <c r="H110" s="133">
        <v>0</v>
      </c>
      <c r="I110" s="132" t="s">
        <v>135</v>
      </c>
      <c r="J110" s="130" t="s">
        <v>2730</v>
      </c>
      <c r="K110" s="130" t="s">
        <v>2730</v>
      </c>
    </row>
    <row r="111" ht="18.95" hidden="1" customHeight="1" spans="1:11">
      <c r="A111" s="127" t="s">
        <v>135</v>
      </c>
      <c r="B111" s="97" t="s">
        <v>135</v>
      </c>
      <c r="C111" s="97" t="s">
        <v>301</v>
      </c>
      <c r="D111" s="90" t="s">
        <v>314</v>
      </c>
      <c r="E111" s="97" t="s">
        <v>147</v>
      </c>
      <c r="F111" s="32" t="s">
        <v>2788</v>
      </c>
      <c r="G111" s="133">
        <v>584</v>
      </c>
      <c r="H111" s="133">
        <v>4900</v>
      </c>
      <c r="I111" s="132">
        <v>7.39</v>
      </c>
      <c r="J111" s="130" t="s">
        <v>147</v>
      </c>
      <c r="K111" s="130" t="s">
        <v>2730</v>
      </c>
    </row>
    <row r="112" ht="18.95" hidden="1" customHeight="1" spans="1:11">
      <c r="A112" s="127" t="s">
        <v>135</v>
      </c>
      <c r="B112" s="97" t="s">
        <v>135</v>
      </c>
      <c r="C112" s="97" t="s">
        <v>301</v>
      </c>
      <c r="D112" s="90" t="s">
        <v>316</v>
      </c>
      <c r="E112" s="97" t="s">
        <v>147</v>
      </c>
      <c r="F112" s="32" t="s">
        <v>2789</v>
      </c>
      <c r="G112" s="133">
        <v>199</v>
      </c>
      <c r="H112" s="133">
        <v>210</v>
      </c>
      <c r="I112" s="132">
        <v>0.055</v>
      </c>
      <c r="J112" s="130" t="s">
        <v>147</v>
      </c>
      <c r="K112" s="130" t="s">
        <v>2730</v>
      </c>
    </row>
    <row r="113" ht="18.95" hidden="1" customHeight="1" spans="1:11">
      <c r="A113" s="127" t="s">
        <v>135</v>
      </c>
      <c r="B113" s="97" t="s">
        <v>135</v>
      </c>
      <c r="C113" s="97" t="s">
        <v>301</v>
      </c>
      <c r="D113" s="90" t="s">
        <v>318</v>
      </c>
      <c r="E113" s="97" t="s">
        <v>147</v>
      </c>
      <c r="F113" s="32" t="s">
        <v>2790</v>
      </c>
      <c r="G113" s="133">
        <v>183</v>
      </c>
      <c r="H113" s="133">
        <v>193</v>
      </c>
      <c r="I113" s="132">
        <v>0.055</v>
      </c>
      <c r="J113" s="130" t="s">
        <v>147</v>
      </c>
      <c r="K113" s="130" t="s">
        <v>2730</v>
      </c>
    </row>
    <row r="114" ht="18.95" hidden="1" customHeight="1" spans="1:11">
      <c r="A114" s="127" t="s">
        <v>135</v>
      </c>
      <c r="B114" s="97" t="s">
        <v>135</v>
      </c>
      <c r="C114" s="97" t="s">
        <v>301</v>
      </c>
      <c r="D114" s="90" t="s">
        <v>320</v>
      </c>
      <c r="E114" s="97" t="s">
        <v>147</v>
      </c>
      <c r="F114" s="32" t="s">
        <v>2791</v>
      </c>
      <c r="G114" s="133">
        <v>1296</v>
      </c>
      <c r="H114" s="133">
        <v>2600</v>
      </c>
      <c r="I114" s="132">
        <v>1.006</v>
      </c>
      <c r="J114" s="130" t="s">
        <v>147</v>
      </c>
      <c r="K114" s="130" t="s">
        <v>2730</v>
      </c>
    </row>
    <row r="115" ht="18.95" hidden="1" customHeight="1" spans="1:11">
      <c r="A115" s="127" t="s">
        <v>135</v>
      </c>
      <c r="B115" s="97" t="s">
        <v>135</v>
      </c>
      <c r="C115" s="97" t="s">
        <v>301</v>
      </c>
      <c r="D115" s="90" t="s">
        <v>322</v>
      </c>
      <c r="E115" s="97" t="s">
        <v>147</v>
      </c>
      <c r="F115" s="32" t="s">
        <v>2792</v>
      </c>
      <c r="G115" s="133">
        <v>21</v>
      </c>
      <c r="H115" s="133">
        <v>22</v>
      </c>
      <c r="I115" s="132">
        <v>0.048</v>
      </c>
      <c r="J115" s="130" t="s">
        <v>147</v>
      </c>
      <c r="K115" s="130" t="s">
        <v>2730</v>
      </c>
    </row>
    <row r="116" ht="18.95" hidden="1" customHeight="1" spans="1:11">
      <c r="A116" s="127" t="s">
        <v>135</v>
      </c>
      <c r="B116" s="97" t="s">
        <v>135</v>
      </c>
      <c r="C116" s="97" t="s">
        <v>301</v>
      </c>
      <c r="D116" s="90" t="s">
        <v>324</v>
      </c>
      <c r="E116" s="97" t="s">
        <v>147</v>
      </c>
      <c r="F116" s="32" t="s">
        <v>2739</v>
      </c>
      <c r="G116" s="133">
        <v>2720</v>
      </c>
      <c r="H116" s="133">
        <v>2800</v>
      </c>
      <c r="I116" s="132">
        <v>0.029</v>
      </c>
      <c r="J116" s="130" t="s">
        <v>147</v>
      </c>
      <c r="K116" s="130" t="s">
        <v>2730</v>
      </c>
    </row>
    <row r="117" ht="18.95" hidden="1" customHeight="1" spans="1:11">
      <c r="A117" s="127" t="s">
        <v>135</v>
      </c>
      <c r="B117" s="97"/>
      <c r="C117" s="97" t="s">
        <v>301</v>
      </c>
      <c r="D117" s="90" t="s">
        <v>325</v>
      </c>
      <c r="E117" s="97" t="s">
        <v>147</v>
      </c>
      <c r="F117" s="38" t="s">
        <v>2793</v>
      </c>
      <c r="G117" s="133">
        <v>10448</v>
      </c>
      <c r="H117" s="136">
        <v>5180</v>
      </c>
      <c r="I117" s="135">
        <v>-0.504</v>
      </c>
      <c r="J117" s="130" t="s">
        <v>147</v>
      </c>
      <c r="K117" s="130" t="s">
        <v>2730</v>
      </c>
    </row>
    <row r="118" ht="18.95" hidden="1" customHeight="1" spans="1:11">
      <c r="A118" s="127" t="s">
        <v>135</v>
      </c>
      <c r="B118" s="469" t="s">
        <v>136</v>
      </c>
      <c r="C118" s="97"/>
      <c r="D118" s="90" t="s">
        <v>327</v>
      </c>
      <c r="E118" s="97"/>
      <c r="F118" s="32" t="s">
        <v>328</v>
      </c>
      <c r="G118" s="131">
        <v>108089</v>
      </c>
      <c r="H118" s="131">
        <v>113000</v>
      </c>
      <c r="I118" s="132">
        <v>0.045</v>
      </c>
      <c r="J118" s="130" t="s">
        <v>147</v>
      </c>
      <c r="K118" s="130" t="s">
        <v>147</v>
      </c>
    </row>
    <row r="119" ht="18.95" hidden="1" customHeight="1" spans="1:11">
      <c r="A119" s="127" t="s">
        <v>135</v>
      </c>
      <c r="B119" s="97" t="s">
        <v>135</v>
      </c>
      <c r="C119" s="97" t="s">
        <v>327</v>
      </c>
      <c r="D119" s="90" t="s">
        <v>329</v>
      </c>
      <c r="E119" s="97" t="s">
        <v>147</v>
      </c>
      <c r="F119" s="32" t="s">
        <v>2729</v>
      </c>
      <c r="G119" s="133">
        <v>70818</v>
      </c>
      <c r="H119" s="133">
        <v>74000</v>
      </c>
      <c r="I119" s="132">
        <v>0.045</v>
      </c>
      <c r="J119" s="130" t="s">
        <v>147</v>
      </c>
      <c r="K119" s="130" t="s">
        <v>2730</v>
      </c>
    </row>
    <row r="120" ht="18.95" hidden="1" customHeight="1" spans="1:11">
      <c r="A120" s="127" t="s">
        <v>135</v>
      </c>
      <c r="B120" s="97" t="s">
        <v>135</v>
      </c>
      <c r="C120" s="97" t="s">
        <v>327</v>
      </c>
      <c r="D120" s="90" t="s">
        <v>330</v>
      </c>
      <c r="E120" s="97" t="s">
        <v>147</v>
      </c>
      <c r="F120" s="32" t="s">
        <v>2731</v>
      </c>
      <c r="G120" s="133">
        <v>14836</v>
      </c>
      <c r="H120" s="133">
        <v>15500</v>
      </c>
      <c r="I120" s="132">
        <v>0.045</v>
      </c>
      <c r="J120" s="130" t="s">
        <v>147</v>
      </c>
      <c r="K120" s="130" t="s">
        <v>2730</v>
      </c>
    </row>
    <row r="121" ht="18.95" hidden="1" customHeight="1" spans="1:11">
      <c r="A121" s="127" t="s">
        <v>135</v>
      </c>
      <c r="B121" s="97" t="s">
        <v>135</v>
      </c>
      <c r="C121" s="97" t="s">
        <v>327</v>
      </c>
      <c r="D121" s="90" t="s">
        <v>331</v>
      </c>
      <c r="E121" s="97" t="s">
        <v>147</v>
      </c>
      <c r="F121" s="32" t="s">
        <v>2732</v>
      </c>
      <c r="G121" s="133">
        <v>45</v>
      </c>
      <c r="H121" s="133">
        <v>47</v>
      </c>
      <c r="I121" s="132">
        <v>0.044</v>
      </c>
      <c r="J121" s="130" t="s">
        <v>147</v>
      </c>
      <c r="K121" s="130" t="s">
        <v>2730</v>
      </c>
    </row>
    <row r="122" ht="18.95" hidden="1" customHeight="1" spans="1:11">
      <c r="A122" s="127" t="s">
        <v>135</v>
      </c>
      <c r="B122" s="97" t="s">
        <v>135</v>
      </c>
      <c r="C122" s="97" t="s">
        <v>327</v>
      </c>
      <c r="D122" s="90" t="s">
        <v>332</v>
      </c>
      <c r="E122" s="97" t="s">
        <v>147</v>
      </c>
      <c r="F122" s="32" t="s">
        <v>2794</v>
      </c>
      <c r="G122" s="133">
        <v>3226</v>
      </c>
      <c r="H122" s="133">
        <v>3400</v>
      </c>
      <c r="I122" s="132">
        <v>0.054</v>
      </c>
      <c r="J122" s="130" t="s">
        <v>147</v>
      </c>
      <c r="K122" s="130" t="s">
        <v>2730</v>
      </c>
    </row>
    <row r="123" ht="18.95" hidden="1" customHeight="1" spans="1:11">
      <c r="A123" s="127" t="s">
        <v>135</v>
      </c>
      <c r="B123" s="97" t="s">
        <v>135</v>
      </c>
      <c r="C123" s="97" t="s">
        <v>327</v>
      </c>
      <c r="D123" s="90" t="s">
        <v>334</v>
      </c>
      <c r="E123" s="97" t="s">
        <v>147</v>
      </c>
      <c r="F123" s="32" t="s">
        <v>2795</v>
      </c>
      <c r="G123" s="133">
        <v>1059</v>
      </c>
      <c r="H123" s="133">
        <v>1150</v>
      </c>
      <c r="I123" s="132">
        <v>0.086</v>
      </c>
      <c r="J123" s="130" t="s">
        <v>147</v>
      </c>
      <c r="K123" s="130" t="s">
        <v>2730</v>
      </c>
    </row>
    <row r="124" ht="18.95" hidden="1" customHeight="1" spans="1:11">
      <c r="A124" s="127" t="s">
        <v>135</v>
      </c>
      <c r="B124" s="97" t="s">
        <v>135</v>
      </c>
      <c r="C124" s="97" t="s">
        <v>327</v>
      </c>
      <c r="D124" s="90" t="s">
        <v>336</v>
      </c>
      <c r="E124" s="97" t="s">
        <v>147</v>
      </c>
      <c r="F124" s="32" t="s">
        <v>2796</v>
      </c>
      <c r="G124" s="133">
        <v>0</v>
      </c>
      <c r="H124" s="133">
        <v>0</v>
      </c>
      <c r="I124" s="132" t="s">
        <v>135</v>
      </c>
      <c r="J124" s="130" t="s">
        <v>2730</v>
      </c>
      <c r="K124" s="130" t="s">
        <v>2730</v>
      </c>
    </row>
    <row r="125" ht="18.95" hidden="1" customHeight="1" spans="1:11">
      <c r="A125" s="127" t="s">
        <v>135</v>
      </c>
      <c r="B125" s="97" t="s">
        <v>135</v>
      </c>
      <c r="C125" s="97" t="s">
        <v>327</v>
      </c>
      <c r="D125" s="90" t="s">
        <v>338</v>
      </c>
      <c r="E125" s="97" t="s">
        <v>147</v>
      </c>
      <c r="F125" s="32" t="s">
        <v>2739</v>
      </c>
      <c r="G125" s="133">
        <v>98</v>
      </c>
      <c r="H125" s="133">
        <v>103</v>
      </c>
      <c r="I125" s="132">
        <v>0.051</v>
      </c>
      <c r="J125" s="130" t="s">
        <v>147</v>
      </c>
      <c r="K125" s="130" t="s">
        <v>2730</v>
      </c>
    </row>
    <row r="126" ht="18.95" hidden="1" customHeight="1" spans="1:11">
      <c r="A126" s="127" t="s">
        <v>135</v>
      </c>
      <c r="B126" s="97"/>
      <c r="C126" s="97" t="s">
        <v>327</v>
      </c>
      <c r="D126" s="90" t="s">
        <v>339</v>
      </c>
      <c r="E126" s="97" t="s">
        <v>147</v>
      </c>
      <c r="F126" s="41" t="s">
        <v>2797</v>
      </c>
      <c r="G126" s="133">
        <v>18007</v>
      </c>
      <c r="H126" s="136">
        <v>18800</v>
      </c>
      <c r="I126" s="135">
        <v>0.044</v>
      </c>
      <c r="J126" s="130" t="s">
        <v>147</v>
      </c>
      <c r="K126" s="130" t="s">
        <v>2730</v>
      </c>
    </row>
    <row r="127" ht="18.95" hidden="1" customHeight="1" spans="1:11">
      <c r="A127" s="127" t="s">
        <v>135</v>
      </c>
      <c r="B127" s="469" t="s">
        <v>136</v>
      </c>
      <c r="C127" s="97"/>
      <c r="D127" s="90" t="s">
        <v>341</v>
      </c>
      <c r="E127" s="97"/>
      <c r="F127" s="42" t="s">
        <v>342</v>
      </c>
      <c r="G127" s="131">
        <v>117725</v>
      </c>
      <c r="H127" s="131">
        <v>123000</v>
      </c>
      <c r="I127" s="132">
        <v>0.045</v>
      </c>
      <c r="J127" s="130" t="s">
        <v>147</v>
      </c>
      <c r="K127" s="130" t="s">
        <v>147</v>
      </c>
    </row>
    <row r="128" ht="18.95" hidden="1" customHeight="1" spans="1:11">
      <c r="A128" s="127" t="s">
        <v>135</v>
      </c>
      <c r="B128" s="97" t="s">
        <v>135</v>
      </c>
      <c r="C128" s="97" t="s">
        <v>341</v>
      </c>
      <c r="D128" s="90" t="s">
        <v>343</v>
      </c>
      <c r="E128" s="97" t="s">
        <v>147</v>
      </c>
      <c r="F128" s="42" t="s">
        <v>2729</v>
      </c>
      <c r="G128" s="133">
        <v>29761</v>
      </c>
      <c r="H128" s="133">
        <v>31500</v>
      </c>
      <c r="I128" s="132">
        <v>0.058</v>
      </c>
      <c r="J128" s="130" t="s">
        <v>147</v>
      </c>
      <c r="K128" s="130" t="s">
        <v>2730</v>
      </c>
    </row>
    <row r="129" ht="18.95" hidden="1" customHeight="1" spans="1:11">
      <c r="A129" s="127" t="s">
        <v>135</v>
      </c>
      <c r="B129" s="97" t="s">
        <v>135</v>
      </c>
      <c r="C129" s="97" t="s">
        <v>341</v>
      </c>
      <c r="D129" s="90" t="s">
        <v>344</v>
      </c>
      <c r="E129" s="97" t="s">
        <v>147</v>
      </c>
      <c r="F129" s="42" t="s">
        <v>2731</v>
      </c>
      <c r="G129" s="133">
        <v>8979</v>
      </c>
      <c r="H129" s="133">
        <v>9400</v>
      </c>
      <c r="I129" s="132">
        <v>0.047</v>
      </c>
      <c r="J129" s="130" t="s">
        <v>147</v>
      </c>
      <c r="K129" s="130" t="s">
        <v>2730</v>
      </c>
    </row>
    <row r="130" ht="18.95" hidden="1" customHeight="1" spans="1:11">
      <c r="A130" s="127" t="s">
        <v>135</v>
      </c>
      <c r="B130" s="97" t="s">
        <v>135</v>
      </c>
      <c r="C130" s="97" t="s">
        <v>341</v>
      </c>
      <c r="D130" s="90" t="s">
        <v>345</v>
      </c>
      <c r="E130" s="97" t="s">
        <v>147</v>
      </c>
      <c r="F130" s="42" t="s">
        <v>2732</v>
      </c>
      <c r="G130" s="133">
        <v>216</v>
      </c>
      <c r="H130" s="133">
        <v>220</v>
      </c>
      <c r="I130" s="132">
        <v>0.019</v>
      </c>
      <c r="J130" s="130" t="s">
        <v>147</v>
      </c>
      <c r="K130" s="130" t="s">
        <v>2730</v>
      </c>
    </row>
    <row r="131" ht="18.95" hidden="1" customHeight="1" spans="1:11">
      <c r="A131" s="127" t="s">
        <v>135</v>
      </c>
      <c r="B131" s="97" t="s">
        <v>135</v>
      </c>
      <c r="C131" s="97" t="s">
        <v>341</v>
      </c>
      <c r="D131" s="90" t="s">
        <v>346</v>
      </c>
      <c r="E131" s="97" t="s">
        <v>147</v>
      </c>
      <c r="F131" s="42" t="s">
        <v>2798</v>
      </c>
      <c r="G131" s="133">
        <v>1837</v>
      </c>
      <c r="H131" s="133">
        <v>1900</v>
      </c>
      <c r="I131" s="132">
        <v>0.034</v>
      </c>
      <c r="J131" s="130" t="s">
        <v>147</v>
      </c>
      <c r="K131" s="130" t="s">
        <v>2730</v>
      </c>
    </row>
    <row r="132" ht="18.95" hidden="1" customHeight="1" spans="1:11">
      <c r="A132" s="127" t="s">
        <v>135</v>
      </c>
      <c r="B132" s="97" t="s">
        <v>135</v>
      </c>
      <c r="C132" s="97" t="s">
        <v>341</v>
      </c>
      <c r="D132" s="90" t="s">
        <v>348</v>
      </c>
      <c r="E132" s="97" t="s">
        <v>147</v>
      </c>
      <c r="F132" s="42" t="s">
        <v>2799</v>
      </c>
      <c r="G132" s="133">
        <v>65</v>
      </c>
      <c r="H132" s="133">
        <v>70</v>
      </c>
      <c r="I132" s="132">
        <v>0.077</v>
      </c>
      <c r="J132" s="130" t="s">
        <v>147</v>
      </c>
      <c r="K132" s="130" t="s">
        <v>2730</v>
      </c>
    </row>
    <row r="133" ht="18.95" hidden="1" customHeight="1" spans="1:11">
      <c r="A133" s="127" t="s">
        <v>135</v>
      </c>
      <c r="B133" s="97" t="s">
        <v>135</v>
      </c>
      <c r="C133" s="97" t="s">
        <v>341</v>
      </c>
      <c r="D133" s="90" t="s">
        <v>350</v>
      </c>
      <c r="E133" s="97" t="s">
        <v>147</v>
      </c>
      <c r="F133" s="42" t="s">
        <v>2800</v>
      </c>
      <c r="G133" s="133">
        <v>1005</v>
      </c>
      <c r="H133" s="133">
        <v>1030</v>
      </c>
      <c r="I133" s="132">
        <v>0.025</v>
      </c>
      <c r="J133" s="130" t="s">
        <v>147</v>
      </c>
      <c r="K133" s="130" t="s">
        <v>2730</v>
      </c>
    </row>
    <row r="134" ht="18.95" hidden="1" customHeight="1" spans="1:11">
      <c r="A134" s="127" t="s">
        <v>135</v>
      </c>
      <c r="B134" s="97" t="s">
        <v>135</v>
      </c>
      <c r="C134" s="97" t="s">
        <v>341</v>
      </c>
      <c r="D134" s="90" t="s">
        <v>352</v>
      </c>
      <c r="E134" s="97" t="s">
        <v>147</v>
      </c>
      <c r="F134" s="42" t="s">
        <v>2801</v>
      </c>
      <c r="G134" s="133">
        <v>1666</v>
      </c>
      <c r="H134" s="133">
        <v>1750</v>
      </c>
      <c r="I134" s="132">
        <v>0.05</v>
      </c>
      <c r="J134" s="130" t="s">
        <v>147</v>
      </c>
      <c r="K134" s="130" t="s">
        <v>2730</v>
      </c>
    </row>
    <row r="135" ht="18.95" hidden="1" customHeight="1" spans="1:11">
      <c r="A135" s="127" t="s">
        <v>135</v>
      </c>
      <c r="B135" s="97" t="s">
        <v>135</v>
      </c>
      <c r="C135" s="97" t="s">
        <v>341</v>
      </c>
      <c r="D135" s="90" t="s">
        <v>354</v>
      </c>
      <c r="E135" s="97" t="s">
        <v>147</v>
      </c>
      <c r="F135" s="42" t="s">
        <v>2802</v>
      </c>
      <c r="G135" s="133">
        <v>52099</v>
      </c>
      <c r="H135" s="133">
        <v>54700</v>
      </c>
      <c r="I135" s="132">
        <v>0.05</v>
      </c>
      <c r="J135" s="130" t="s">
        <v>147</v>
      </c>
      <c r="K135" s="130" t="s">
        <v>2730</v>
      </c>
    </row>
    <row r="136" ht="18.95" hidden="1" customHeight="1" spans="1:11">
      <c r="A136" s="127" t="s">
        <v>135</v>
      </c>
      <c r="B136" s="97" t="s">
        <v>135</v>
      </c>
      <c r="C136" s="97" t="s">
        <v>341</v>
      </c>
      <c r="D136" s="90" t="s">
        <v>356</v>
      </c>
      <c r="E136" s="97" t="s">
        <v>147</v>
      </c>
      <c r="F136" s="42" t="s">
        <v>2739</v>
      </c>
      <c r="G136" s="133">
        <v>1370</v>
      </c>
      <c r="H136" s="133">
        <v>1400</v>
      </c>
      <c r="I136" s="132">
        <v>0.022</v>
      </c>
      <c r="J136" s="130" t="s">
        <v>147</v>
      </c>
      <c r="K136" s="130" t="s">
        <v>2730</v>
      </c>
    </row>
    <row r="137" ht="18.95" hidden="1" customHeight="1" spans="1:11">
      <c r="A137" s="127" t="s">
        <v>135</v>
      </c>
      <c r="B137" s="97"/>
      <c r="C137" s="97" t="s">
        <v>341</v>
      </c>
      <c r="D137" s="90" t="s">
        <v>357</v>
      </c>
      <c r="E137" s="97" t="s">
        <v>147</v>
      </c>
      <c r="F137" s="41" t="s">
        <v>2803</v>
      </c>
      <c r="G137" s="133">
        <v>20727</v>
      </c>
      <c r="H137" s="134">
        <v>21030</v>
      </c>
      <c r="I137" s="135">
        <v>0.015</v>
      </c>
      <c r="J137" s="130" t="s">
        <v>147</v>
      </c>
      <c r="K137" s="130" t="s">
        <v>2730</v>
      </c>
    </row>
    <row r="138" ht="18.95" hidden="1" customHeight="1" spans="1:11">
      <c r="A138" s="127" t="s">
        <v>135</v>
      </c>
      <c r="B138" s="469" t="s">
        <v>136</v>
      </c>
      <c r="C138" s="97"/>
      <c r="D138" s="90" t="s">
        <v>359</v>
      </c>
      <c r="E138" s="97"/>
      <c r="F138" s="42" t="s">
        <v>360</v>
      </c>
      <c r="G138" s="131">
        <v>1829</v>
      </c>
      <c r="H138" s="131">
        <v>1900</v>
      </c>
      <c r="I138" s="132">
        <v>0.039</v>
      </c>
      <c r="J138" s="130" t="s">
        <v>147</v>
      </c>
      <c r="K138" s="130" t="s">
        <v>147</v>
      </c>
    </row>
    <row r="139" ht="18.95" hidden="1" customHeight="1" spans="1:11">
      <c r="A139" s="127" t="s">
        <v>135</v>
      </c>
      <c r="B139" s="97" t="s">
        <v>135</v>
      </c>
      <c r="C139" s="97" t="s">
        <v>359</v>
      </c>
      <c r="D139" s="90" t="s">
        <v>361</v>
      </c>
      <c r="E139" s="97" t="s">
        <v>147</v>
      </c>
      <c r="F139" s="42" t="s">
        <v>2729</v>
      </c>
      <c r="G139" s="133">
        <v>520</v>
      </c>
      <c r="H139" s="133">
        <v>550</v>
      </c>
      <c r="I139" s="132">
        <v>0.058</v>
      </c>
      <c r="J139" s="130" t="s">
        <v>147</v>
      </c>
      <c r="K139" s="130" t="s">
        <v>2730</v>
      </c>
    </row>
    <row r="140" ht="18.95" hidden="1" customHeight="1" spans="1:11">
      <c r="A140" s="127" t="s">
        <v>135</v>
      </c>
      <c r="B140" s="97" t="s">
        <v>135</v>
      </c>
      <c r="C140" s="97" t="s">
        <v>359</v>
      </c>
      <c r="D140" s="90" t="s">
        <v>362</v>
      </c>
      <c r="E140" s="97" t="s">
        <v>147</v>
      </c>
      <c r="F140" s="42" t="s">
        <v>2731</v>
      </c>
      <c r="G140" s="133">
        <v>860</v>
      </c>
      <c r="H140" s="133">
        <v>880</v>
      </c>
      <c r="I140" s="132">
        <v>0.023</v>
      </c>
      <c r="J140" s="130" t="s">
        <v>147</v>
      </c>
      <c r="K140" s="130" t="s">
        <v>2730</v>
      </c>
    </row>
    <row r="141" ht="18.95" hidden="1" customHeight="1" spans="1:11">
      <c r="A141" s="127" t="s">
        <v>135</v>
      </c>
      <c r="B141" s="97" t="s">
        <v>135</v>
      </c>
      <c r="C141" s="97" t="s">
        <v>359</v>
      </c>
      <c r="D141" s="90" t="s">
        <v>363</v>
      </c>
      <c r="E141" s="97" t="s">
        <v>147</v>
      </c>
      <c r="F141" s="42" t="s">
        <v>2732</v>
      </c>
      <c r="G141" s="133">
        <v>0</v>
      </c>
      <c r="H141" s="133">
        <v>0</v>
      </c>
      <c r="I141" s="132" t="s">
        <v>135</v>
      </c>
      <c r="J141" s="130" t="s">
        <v>2730</v>
      </c>
      <c r="K141" s="130" t="s">
        <v>2730</v>
      </c>
    </row>
    <row r="142" ht="18.95" hidden="1" customHeight="1" spans="1:11">
      <c r="A142" s="127" t="s">
        <v>135</v>
      </c>
      <c r="B142" s="97" t="s">
        <v>135</v>
      </c>
      <c r="C142" s="97" t="s">
        <v>359</v>
      </c>
      <c r="D142" s="90" t="s">
        <v>364</v>
      </c>
      <c r="E142" s="97" t="s">
        <v>147</v>
      </c>
      <c r="F142" s="42" t="s">
        <v>2804</v>
      </c>
      <c r="G142" s="133">
        <v>0</v>
      </c>
      <c r="H142" s="133">
        <v>0</v>
      </c>
      <c r="I142" s="132" t="s">
        <v>135</v>
      </c>
      <c r="J142" s="130" t="s">
        <v>2730</v>
      </c>
      <c r="K142" s="130" t="s">
        <v>2730</v>
      </c>
    </row>
    <row r="143" ht="18.95" hidden="1" customHeight="1" spans="1:11">
      <c r="A143" s="127" t="s">
        <v>135</v>
      </c>
      <c r="B143" s="97" t="s">
        <v>135</v>
      </c>
      <c r="C143" s="97" t="s">
        <v>359</v>
      </c>
      <c r="D143" s="90" t="s">
        <v>366</v>
      </c>
      <c r="E143" s="97" t="s">
        <v>147</v>
      </c>
      <c r="F143" s="42" t="s">
        <v>2805</v>
      </c>
      <c r="G143" s="133">
        <v>310</v>
      </c>
      <c r="H143" s="131">
        <v>320</v>
      </c>
      <c r="I143" s="132">
        <v>0.032</v>
      </c>
      <c r="J143" s="130" t="s">
        <v>147</v>
      </c>
      <c r="K143" s="130" t="s">
        <v>2730</v>
      </c>
    </row>
    <row r="144" ht="18.95" hidden="1" customHeight="1" spans="1:11">
      <c r="A144" s="127" t="s">
        <v>135</v>
      </c>
      <c r="B144" s="97" t="s">
        <v>135</v>
      </c>
      <c r="C144" s="97" t="s">
        <v>359</v>
      </c>
      <c r="D144" s="90" t="s">
        <v>368</v>
      </c>
      <c r="E144" s="97" t="s">
        <v>147</v>
      </c>
      <c r="F144" s="42" t="s">
        <v>2806</v>
      </c>
      <c r="G144" s="133">
        <v>71</v>
      </c>
      <c r="H144" s="133">
        <v>76</v>
      </c>
      <c r="I144" s="132">
        <v>0.07</v>
      </c>
      <c r="J144" s="130" t="s">
        <v>147</v>
      </c>
      <c r="K144" s="130" t="s">
        <v>2730</v>
      </c>
    </row>
    <row r="145" ht="18.95" hidden="1" customHeight="1" spans="1:11">
      <c r="A145" s="127" t="s">
        <v>135</v>
      </c>
      <c r="B145" s="97" t="s">
        <v>135</v>
      </c>
      <c r="C145" s="97" t="s">
        <v>359</v>
      </c>
      <c r="D145" s="90" t="s">
        <v>370</v>
      </c>
      <c r="E145" s="97" t="s">
        <v>147</v>
      </c>
      <c r="F145" s="42" t="s">
        <v>2807</v>
      </c>
      <c r="G145" s="133">
        <v>0</v>
      </c>
      <c r="H145" s="133">
        <v>0</v>
      </c>
      <c r="I145" s="132" t="s">
        <v>135</v>
      </c>
      <c r="J145" s="130" t="s">
        <v>2730</v>
      </c>
      <c r="K145" s="130" t="s">
        <v>2730</v>
      </c>
    </row>
    <row r="146" ht="18.95" hidden="1" customHeight="1" spans="1:11">
      <c r="A146" s="127" t="s">
        <v>135</v>
      </c>
      <c r="B146" s="97" t="s">
        <v>135</v>
      </c>
      <c r="C146" s="97" t="s">
        <v>359</v>
      </c>
      <c r="D146" s="90" t="s">
        <v>372</v>
      </c>
      <c r="E146" s="97" t="s">
        <v>147</v>
      </c>
      <c r="F146" s="42" t="s">
        <v>2808</v>
      </c>
      <c r="G146" s="133">
        <v>0</v>
      </c>
      <c r="H146" s="133">
        <v>0</v>
      </c>
      <c r="I146" s="132" t="s">
        <v>135</v>
      </c>
      <c r="J146" s="130" t="s">
        <v>2730</v>
      </c>
      <c r="K146" s="130" t="s">
        <v>2730</v>
      </c>
    </row>
    <row r="147" ht="18.95" hidden="1" customHeight="1" spans="1:11">
      <c r="A147" s="127" t="s">
        <v>135</v>
      </c>
      <c r="B147" s="97" t="s">
        <v>135</v>
      </c>
      <c r="C147" s="97" t="s">
        <v>359</v>
      </c>
      <c r="D147" s="90" t="s">
        <v>374</v>
      </c>
      <c r="E147" s="97" t="s">
        <v>147</v>
      </c>
      <c r="F147" s="42" t="s">
        <v>2809</v>
      </c>
      <c r="G147" s="133">
        <v>7</v>
      </c>
      <c r="H147" s="133">
        <v>8</v>
      </c>
      <c r="I147" s="132">
        <v>0.143</v>
      </c>
      <c r="J147" s="130" t="s">
        <v>147</v>
      </c>
      <c r="K147" s="130" t="s">
        <v>2730</v>
      </c>
    </row>
    <row r="148" ht="18.95" hidden="1" customHeight="1" spans="1:11">
      <c r="A148" s="127" t="s">
        <v>135</v>
      </c>
      <c r="B148" s="97" t="s">
        <v>135</v>
      </c>
      <c r="C148" s="97" t="s">
        <v>359</v>
      </c>
      <c r="D148" s="90" t="s">
        <v>376</v>
      </c>
      <c r="E148" s="97" t="s">
        <v>147</v>
      </c>
      <c r="F148" s="42" t="s">
        <v>2739</v>
      </c>
      <c r="G148" s="133">
        <v>54</v>
      </c>
      <c r="H148" s="133">
        <v>58</v>
      </c>
      <c r="I148" s="132">
        <v>0.074</v>
      </c>
      <c r="J148" s="130" t="s">
        <v>147</v>
      </c>
      <c r="K148" s="130" t="s">
        <v>2730</v>
      </c>
    </row>
    <row r="149" ht="18.95" hidden="1" customHeight="1" spans="1:11">
      <c r="A149" s="127" t="s">
        <v>135</v>
      </c>
      <c r="B149" s="97"/>
      <c r="C149" s="97" t="s">
        <v>359</v>
      </c>
      <c r="D149" s="90" t="s">
        <v>377</v>
      </c>
      <c r="E149" s="97" t="s">
        <v>147</v>
      </c>
      <c r="F149" s="41" t="s">
        <v>2810</v>
      </c>
      <c r="G149" s="133">
        <v>7</v>
      </c>
      <c r="H149" s="134">
        <v>8</v>
      </c>
      <c r="I149" s="135">
        <v>0.143</v>
      </c>
      <c r="J149" s="130" t="s">
        <v>147</v>
      </c>
      <c r="K149" s="130" t="s">
        <v>2730</v>
      </c>
    </row>
    <row r="150" ht="18.95" hidden="1" customHeight="1" spans="1:11">
      <c r="A150" s="127" t="s">
        <v>135</v>
      </c>
      <c r="B150" s="469" t="s">
        <v>136</v>
      </c>
      <c r="C150" s="97"/>
      <c r="D150" s="90" t="s">
        <v>379</v>
      </c>
      <c r="E150" s="97"/>
      <c r="F150" s="42" t="s">
        <v>380</v>
      </c>
      <c r="G150" s="131">
        <v>109040</v>
      </c>
      <c r="H150" s="131">
        <v>112300</v>
      </c>
      <c r="I150" s="132">
        <v>0.03</v>
      </c>
      <c r="J150" s="130" t="s">
        <v>147</v>
      </c>
      <c r="K150" s="130" t="s">
        <v>147</v>
      </c>
    </row>
    <row r="151" ht="18.95" hidden="1" customHeight="1" spans="1:11">
      <c r="A151" s="127" t="s">
        <v>135</v>
      </c>
      <c r="B151" s="97" t="s">
        <v>135</v>
      </c>
      <c r="C151" s="97" t="s">
        <v>379</v>
      </c>
      <c r="D151" s="90" t="s">
        <v>381</v>
      </c>
      <c r="E151" s="97" t="s">
        <v>147</v>
      </c>
      <c r="F151" s="42" t="s">
        <v>2729</v>
      </c>
      <c r="G151" s="133">
        <v>77518</v>
      </c>
      <c r="H151" s="133">
        <v>79300</v>
      </c>
      <c r="I151" s="132">
        <v>0.023</v>
      </c>
      <c r="J151" s="130" t="s">
        <v>147</v>
      </c>
      <c r="K151" s="130" t="s">
        <v>2730</v>
      </c>
    </row>
    <row r="152" ht="18.95" hidden="1" customHeight="1" spans="1:11">
      <c r="A152" s="127" t="s">
        <v>135</v>
      </c>
      <c r="B152" s="97" t="s">
        <v>135</v>
      </c>
      <c r="C152" s="97" t="s">
        <v>379</v>
      </c>
      <c r="D152" s="90" t="s">
        <v>382</v>
      </c>
      <c r="E152" s="97" t="s">
        <v>147</v>
      </c>
      <c r="F152" s="42" t="s">
        <v>2731</v>
      </c>
      <c r="G152" s="133">
        <v>6018</v>
      </c>
      <c r="H152" s="133">
        <v>6100</v>
      </c>
      <c r="I152" s="132">
        <v>0.014</v>
      </c>
      <c r="J152" s="130" t="s">
        <v>147</v>
      </c>
      <c r="K152" s="130" t="s">
        <v>2730</v>
      </c>
    </row>
    <row r="153" ht="18.95" hidden="1" customHeight="1" spans="1:11">
      <c r="A153" s="127" t="s">
        <v>135</v>
      </c>
      <c r="B153" s="97" t="s">
        <v>135</v>
      </c>
      <c r="C153" s="97" t="s">
        <v>379</v>
      </c>
      <c r="D153" s="90" t="s">
        <v>383</v>
      </c>
      <c r="E153" s="97" t="s">
        <v>147</v>
      </c>
      <c r="F153" s="42" t="s">
        <v>2732</v>
      </c>
      <c r="G153" s="133">
        <v>951</v>
      </c>
      <c r="H153" s="133">
        <v>970</v>
      </c>
      <c r="I153" s="132">
        <v>0.02</v>
      </c>
      <c r="J153" s="130" t="s">
        <v>147</v>
      </c>
      <c r="K153" s="130" t="s">
        <v>2730</v>
      </c>
    </row>
    <row r="154" ht="18.95" hidden="1" customHeight="1" spans="1:11">
      <c r="A154" s="127" t="s">
        <v>135</v>
      </c>
      <c r="B154" s="97" t="s">
        <v>135</v>
      </c>
      <c r="C154" s="97" t="s">
        <v>379</v>
      </c>
      <c r="D154" s="90" t="s">
        <v>384</v>
      </c>
      <c r="E154" s="97" t="s">
        <v>147</v>
      </c>
      <c r="F154" s="42" t="s">
        <v>2811</v>
      </c>
      <c r="G154" s="133">
        <v>3932</v>
      </c>
      <c r="H154" s="131">
        <v>4250</v>
      </c>
      <c r="I154" s="132">
        <v>0.081</v>
      </c>
      <c r="J154" s="130" t="s">
        <v>147</v>
      </c>
      <c r="K154" s="130" t="s">
        <v>2730</v>
      </c>
    </row>
    <row r="155" ht="18.95" hidden="1" customHeight="1" spans="1:11">
      <c r="A155" s="127" t="s">
        <v>135</v>
      </c>
      <c r="B155" s="97" t="s">
        <v>135</v>
      </c>
      <c r="C155" s="97" t="s">
        <v>379</v>
      </c>
      <c r="D155" s="90" t="s">
        <v>386</v>
      </c>
      <c r="E155" s="97" t="s">
        <v>147</v>
      </c>
      <c r="F155" s="42" t="s">
        <v>2812</v>
      </c>
      <c r="G155" s="133">
        <v>8811</v>
      </c>
      <c r="H155" s="133">
        <v>9500</v>
      </c>
      <c r="I155" s="132">
        <v>0.078</v>
      </c>
      <c r="J155" s="130" t="s">
        <v>147</v>
      </c>
      <c r="K155" s="130" t="s">
        <v>2730</v>
      </c>
    </row>
    <row r="156" ht="18.95" hidden="1" customHeight="1" spans="1:11">
      <c r="A156" s="127" t="s">
        <v>135</v>
      </c>
      <c r="B156" s="97" t="s">
        <v>135</v>
      </c>
      <c r="C156" s="97" t="s">
        <v>379</v>
      </c>
      <c r="D156" s="90" t="s">
        <v>388</v>
      </c>
      <c r="E156" s="97" t="s">
        <v>147</v>
      </c>
      <c r="F156" s="42" t="s">
        <v>2813</v>
      </c>
      <c r="G156" s="133">
        <v>2418</v>
      </c>
      <c r="H156" s="133">
        <v>2500</v>
      </c>
      <c r="I156" s="132">
        <v>0.034</v>
      </c>
      <c r="J156" s="130" t="s">
        <v>147</v>
      </c>
      <c r="K156" s="130" t="s">
        <v>2730</v>
      </c>
    </row>
    <row r="157" ht="18.95" hidden="1" customHeight="1" spans="1:11">
      <c r="A157" s="127" t="s">
        <v>135</v>
      </c>
      <c r="B157" s="97" t="s">
        <v>135</v>
      </c>
      <c r="C157" s="97" t="s">
        <v>379</v>
      </c>
      <c r="D157" s="90" t="s">
        <v>390</v>
      </c>
      <c r="E157" s="97" t="s">
        <v>147</v>
      </c>
      <c r="F157" s="42" t="s">
        <v>2767</v>
      </c>
      <c r="G157" s="133">
        <v>309</v>
      </c>
      <c r="H157" s="133">
        <v>320</v>
      </c>
      <c r="I157" s="132">
        <v>0.036</v>
      </c>
      <c r="J157" s="130" t="s">
        <v>147</v>
      </c>
      <c r="K157" s="130" t="s">
        <v>2730</v>
      </c>
    </row>
    <row r="158" ht="18.95" hidden="1" customHeight="1" spans="1:11">
      <c r="A158" s="127" t="s">
        <v>135</v>
      </c>
      <c r="B158" s="97" t="s">
        <v>135</v>
      </c>
      <c r="C158" s="97" t="s">
        <v>379</v>
      </c>
      <c r="D158" s="90" t="s">
        <v>391</v>
      </c>
      <c r="E158" s="97" t="s">
        <v>147</v>
      </c>
      <c r="F158" s="42" t="s">
        <v>2739</v>
      </c>
      <c r="G158" s="133">
        <v>3560</v>
      </c>
      <c r="H158" s="133">
        <v>3600</v>
      </c>
      <c r="I158" s="132">
        <v>0.011</v>
      </c>
      <c r="J158" s="130" t="s">
        <v>147</v>
      </c>
      <c r="K158" s="130" t="s">
        <v>2730</v>
      </c>
    </row>
    <row r="159" ht="18.95" hidden="1" customHeight="1" spans="1:11">
      <c r="A159" s="127" t="s">
        <v>135</v>
      </c>
      <c r="B159" s="97"/>
      <c r="C159" s="97" t="s">
        <v>379</v>
      </c>
      <c r="D159" s="90" t="s">
        <v>392</v>
      </c>
      <c r="E159" s="97" t="s">
        <v>147</v>
      </c>
      <c r="F159" s="41" t="s">
        <v>2814</v>
      </c>
      <c r="G159" s="133">
        <v>5523</v>
      </c>
      <c r="H159" s="134">
        <v>5760</v>
      </c>
      <c r="I159" s="135">
        <v>0.043</v>
      </c>
      <c r="J159" s="130" t="s">
        <v>147</v>
      </c>
      <c r="K159" s="130" t="s">
        <v>2730</v>
      </c>
    </row>
    <row r="160" ht="18.95" hidden="1" customHeight="1" spans="1:11">
      <c r="A160" s="127" t="s">
        <v>135</v>
      </c>
      <c r="B160" s="469" t="s">
        <v>136</v>
      </c>
      <c r="C160" s="97"/>
      <c r="D160" s="90" t="s">
        <v>394</v>
      </c>
      <c r="E160" s="97"/>
      <c r="F160" s="42" t="s">
        <v>395</v>
      </c>
      <c r="G160" s="131">
        <v>80507</v>
      </c>
      <c r="H160" s="131">
        <v>83000</v>
      </c>
      <c r="I160" s="132">
        <v>0.031</v>
      </c>
      <c r="J160" s="130" t="s">
        <v>147</v>
      </c>
      <c r="K160" s="130" t="s">
        <v>147</v>
      </c>
    </row>
    <row r="161" ht="18.95" hidden="1" customHeight="1" spans="1:11">
      <c r="A161" s="127" t="s">
        <v>135</v>
      </c>
      <c r="B161" s="97" t="s">
        <v>135</v>
      </c>
      <c r="C161" s="97" t="s">
        <v>394</v>
      </c>
      <c r="D161" s="90" t="s">
        <v>396</v>
      </c>
      <c r="E161" s="97" t="s">
        <v>147</v>
      </c>
      <c r="F161" s="42" t="s">
        <v>2729</v>
      </c>
      <c r="G161" s="133">
        <v>16748</v>
      </c>
      <c r="H161" s="133">
        <v>17620</v>
      </c>
      <c r="I161" s="132">
        <v>0.052</v>
      </c>
      <c r="J161" s="130" t="s">
        <v>147</v>
      </c>
      <c r="K161" s="130" t="s">
        <v>2730</v>
      </c>
    </row>
    <row r="162" ht="18.95" hidden="1" customHeight="1" spans="1:11">
      <c r="A162" s="127" t="s">
        <v>135</v>
      </c>
      <c r="B162" s="97" t="s">
        <v>135</v>
      </c>
      <c r="C162" s="97" t="s">
        <v>394</v>
      </c>
      <c r="D162" s="90" t="s">
        <v>397</v>
      </c>
      <c r="E162" s="97" t="s">
        <v>147</v>
      </c>
      <c r="F162" s="42" t="s">
        <v>2731</v>
      </c>
      <c r="G162" s="133">
        <v>883</v>
      </c>
      <c r="H162" s="133">
        <v>920</v>
      </c>
      <c r="I162" s="132">
        <v>0.042</v>
      </c>
      <c r="J162" s="130" t="s">
        <v>147</v>
      </c>
      <c r="K162" s="130" t="s">
        <v>2730</v>
      </c>
    </row>
    <row r="163" ht="18.95" hidden="1" customHeight="1" spans="1:11">
      <c r="A163" s="127" t="s">
        <v>135</v>
      </c>
      <c r="B163" s="97" t="s">
        <v>135</v>
      </c>
      <c r="C163" s="97" t="s">
        <v>394</v>
      </c>
      <c r="D163" s="90" t="s">
        <v>398</v>
      </c>
      <c r="E163" s="97" t="s">
        <v>147</v>
      </c>
      <c r="F163" s="42" t="s">
        <v>2732</v>
      </c>
      <c r="G163" s="133">
        <v>62</v>
      </c>
      <c r="H163" s="133">
        <v>63</v>
      </c>
      <c r="I163" s="132">
        <v>0.016</v>
      </c>
      <c r="J163" s="130" t="s">
        <v>147</v>
      </c>
      <c r="K163" s="130" t="s">
        <v>2730</v>
      </c>
    </row>
    <row r="164" ht="18.95" hidden="1" customHeight="1" spans="1:11">
      <c r="A164" s="127" t="s">
        <v>135</v>
      </c>
      <c r="B164" s="97" t="s">
        <v>135</v>
      </c>
      <c r="C164" s="97" t="s">
        <v>394</v>
      </c>
      <c r="D164" s="90" t="s">
        <v>399</v>
      </c>
      <c r="E164" s="97" t="s">
        <v>147</v>
      </c>
      <c r="F164" s="42" t="s">
        <v>2815</v>
      </c>
      <c r="G164" s="133">
        <v>160</v>
      </c>
      <c r="H164" s="133">
        <v>167</v>
      </c>
      <c r="I164" s="132">
        <v>0.044</v>
      </c>
      <c r="J164" s="130" t="s">
        <v>147</v>
      </c>
      <c r="K164" s="130" t="s">
        <v>2730</v>
      </c>
    </row>
    <row r="165" ht="18.95" hidden="1" customHeight="1" spans="1:11">
      <c r="A165" s="127" t="s">
        <v>135</v>
      </c>
      <c r="B165" s="97" t="s">
        <v>135</v>
      </c>
      <c r="C165" s="97" t="s">
        <v>394</v>
      </c>
      <c r="D165" s="90" t="s">
        <v>401</v>
      </c>
      <c r="E165" s="97" t="s">
        <v>147</v>
      </c>
      <c r="F165" s="42" t="s">
        <v>2816</v>
      </c>
      <c r="G165" s="133">
        <v>0</v>
      </c>
      <c r="H165" s="133"/>
      <c r="I165" s="132" t="s">
        <v>135</v>
      </c>
      <c r="J165" s="130" t="s">
        <v>2730</v>
      </c>
      <c r="K165" s="130" t="s">
        <v>2730</v>
      </c>
    </row>
    <row r="166" ht="18.95" hidden="1" customHeight="1" spans="1:11">
      <c r="A166" s="127" t="s">
        <v>135</v>
      </c>
      <c r="B166" s="97" t="s">
        <v>135</v>
      </c>
      <c r="C166" s="97" t="s">
        <v>394</v>
      </c>
      <c r="D166" s="90" t="s">
        <v>403</v>
      </c>
      <c r="E166" s="97" t="s">
        <v>147</v>
      </c>
      <c r="F166" s="42" t="s">
        <v>2817</v>
      </c>
      <c r="G166" s="133">
        <v>12042</v>
      </c>
      <c r="H166" s="131">
        <v>12500</v>
      </c>
      <c r="I166" s="132">
        <v>0.038</v>
      </c>
      <c r="J166" s="130" t="s">
        <v>147</v>
      </c>
      <c r="K166" s="130" t="s">
        <v>2730</v>
      </c>
    </row>
    <row r="167" ht="18.95" hidden="1" customHeight="1" spans="1:11">
      <c r="A167" s="127" t="s">
        <v>135</v>
      </c>
      <c r="B167" s="97" t="s">
        <v>135</v>
      </c>
      <c r="C167" s="97" t="s">
        <v>394</v>
      </c>
      <c r="D167" s="90" t="s">
        <v>405</v>
      </c>
      <c r="E167" s="97" t="s">
        <v>147</v>
      </c>
      <c r="F167" s="42" t="s">
        <v>2818</v>
      </c>
      <c r="G167" s="133">
        <v>30</v>
      </c>
      <c r="H167" s="133">
        <v>30</v>
      </c>
      <c r="I167" s="132">
        <v>0</v>
      </c>
      <c r="J167" s="130" t="s">
        <v>147</v>
      </c>
      <c r="K167" s="130" t="s">
        <v>2730</v>
      </c>
    </row>
    <row r="168" ht="18.95" hidden="1" customHeight="1" spans="1:11">
      <c r="A168" s="127" t="s">
        <v>135</v>
      </c>
      <c r="B168" s="97" t="s">
        <v>135</v>
      </c>
      <c r="C168" s="97" t="s">
        <v>394</v>
      </c>
      <c r="D168" s="90" t="s">
        <v>407</v>
      </c>
      <c r="E168" s="97" t="s">
        <v>147</v>
      </c>
      <c r="F168" s="42" t="s">
        <v>2819</v>
      </c>
      <c r="G168" s="133">
        <v>0</v>
      </c>
      <c r="H168" s="133">
        <v>0</v>
      </c>
      <c r="I168" s="132" t="s">
        <v>135</v>
      </c>
      <c r="J168" s="130" t="s">
        <v>2730</v>
      </c>
      <c r="K168" s="130" t="s">
        <v>2730</v>
      </c>
    </row>
    <row r="169" ht="18.95" hidden="1" customHeight="1" spans="1:11">
      <c r="A169" s="127" t="s">
        <v>135</v>
      </c>
      <c r="B169" s="97" t="s">
        <v>135</v>
      </c>
      <c r="C169" s="97" t="s">
        <v>394</v>
      </c>
      <c r="D169" s="90" t="s">
        <v>409</v>
      </c>
      <c r="E169" s="97" t="s">
        <v>147</v>
      </c>
      <c r="F169" s="42" t="s">
        <v>2820</v>
      </c>
      <c r="G169" s="133">
        <v>996</v>
      </c>
      <c r="H169" s="133">
        <v>1050</v>
      </c>
      <c r="I169" s="132">
        <v>0.054</v>
      </c>
      <c r="J169" s="130" t="s">
        <v>147</v>
      </c>
      <c r="K169" s="130" t="s">
        <v>2730</v>
      </c>
    </row>
    <row r="170" ht="18.95" hidden="1" customHeight="1" spans="1:11">
      <c r="A170" s="127" t="s">
        <v>135</v>
      </c>
      <c r="B170" s="97" t="s">
        <v>135</v>
      </c>
      <c r="C170" s="97" t="s">
        <v>394</v>
      </c>
      <c r="D170" s="90" t="s">
        <v>411</v>
      </c>
      <c r="E170" s="97" t="s">
        <v>147</v>
      </c>
      <c r="F170" s="42" t="s">
        <v>2767</v>
      </c>
      <c r="G170" s="133">
        <v>594</v>
      </c>
      <c r="H170" s="133">
        <v>650</v>
      </c>
      <c r="I170" s="132">
        <v>0.094</v>
      </c>
      <c r="J170" s="130" t="s">
        <v>147</v>
      </c>
      <c r="K170" s="130" t="s">
        <v>2730</v>
      </c>
    </row>
    <row r="171" ht="18.95" hidden="1" customHeight="1" spans="1:11">
      <c r="A171" s="127" t="s">
        <v>135</v>
      </c>
      <c r="B171" s="97" t="s">
        <v>135</v>
      </c>
      <c r="C171" s="97" t="s">
        <v>394</v>
      </c>
      <c r="D171" s="90" t="s">
        <v>412</v>
      </c>
      <c r="E171" s="97" t="s">
        <v>147</v>
      </c>
      <c r="F171" s="42" t="s">
        <v>2739</v>
      </c>
      <c r="G171" s="133">
        <v>9466</v>
      </c>
      <c r="H171" s="133">
        <v>9700</v>
      </c>
      <c r="I171" s="132">
        <v>0.025</v>
      </c>
      <c r="J171" s="130" t="s">
        <v>147</v>
      </c>
      <c r="K171" s="130" t="s">
        <v>2730</v>
      </c>
    </row>
    <row r="172" ht="18.95" hidden="1" customHeight="1" spans="1:11">
      <c r="A172" s="127" t="s">
        <v>135</v>
      </c>
      <c r="B172" s="97"/>
      <c r="C172" s="97" t="s">
        <v>394</v>
      </c>
      <c r="D172" s="90" t="s">
        <v>413</v>
      </c>
      <c r="E172" s="97" t="s">
        <v>147</v>
      </c>
      <c r="F172" s="41" t="s">
        <v>2821</v>
      </c>
      <c r="G172" s="133">
        <v>39526</v>
      </c>
      <c r="H172" s="134">
        <v>40300</v>
      </c>
      <c r="I172" s="135">
        <v>0.02</v>
      </c>
      <c r="J172" s="130" t="s">
        <v>147</v>
      </c>
      <c r="K172" s="130" t="s">
        <v>2730</v>
      </c>
    </row>
    <row r="173" ht="18.95" hidden="1" customHeight="1" spans="1:11">
      <c r="A173" s="127" t="s">
        <v>135</v>
      </c>
      <c r="B173" s="469" t="s">
        <v>136</v>
      </c>
      <c r="C173" s="97"/>
      <c r="D173" s="90" t="s">
        <v>415</v>
      </c>
      <c r="E173" s="97"/>
      <c r="F173" s="42" t="s">
        <v>416</v>
      </c>
      <c r="G173" s="131">
        <v>61941</v>
      </c>
      <c r="H173" s="131">
        <v>64800</v>
      </c>
      <c r="I173" s="132">
        <v>0.046</v>
      </c>
      <c r="J173" s="130" t="s">
        <v>147</v>
      </c>
      <c r="K173" s="130" t="s">
        <v>147</v>
      </c>
    </row>
    <row r="174" ht="18.95" hidden="1" customHeight="1" spans="1:11">
      <c r="A174" s="127" t="s">
        <v>135</v>
      </c>
      <c r="B174" s="97" t="s">
        <v>135</v>
      </c>
      <c r="C174" s="97" t="s">
        <v>415</v>
      </c>
      <c r="D174" s="90" t="s">
        <v>417</v>
      </c>
      <c r="E174" s="97" t="s">
        <v>147</v>
      </c>
      <c r="F174" s="42" t="s">
        <v>2729</v>
      </c>
      <c r="G174" s="133">
        <v>11477</v>
      </c>
      <c r="H174" s="133">
        <v>12100</v>
      </c>
      <c r="I174" s="132">
        <v>0.054</v>
      </c>
      <c r="J174" s="130" t="s">
        <v>147</v>
      </c>
      <c r="K174" s="130" t="s">
        <v>2730</v>
      </c>
    </row>
    <row r="175" ht="18.95" hidden="1" customHeight="1" spans="1:11">
      <c r="A175" s="127" t="s">
        <v>135</v>
      </c>
      <c r="B175" s="97" t="s">
        <v>135</v>
      </c>
      <c r="C175" s="97" t="s">
        <v>415</v>
      </c>
      <c r="D175" s="90" t="s">
        <v>418</v>
      </c>
      <c r="E175" s="97" t="s">
        <v>147</v>
      </c>
      <c r="F175" s="42" t="s">
        <v>2731</v>
      </c>
      <c r="G175" s="133">
        <v>1656</v>
      </c>
      <c r="H175" s="133">
        <v>1700</v>
      </c>
      <c r="I175" s="132">
        <v>0.027</v>
      </c>
      <c r="J175" s="130" t="s">
        <v>147</v>
      </c>
      <c r="K175" s="130" t="s">
        <v>2730</v>
      </c>
    </row>
    <row r="176" ht="18.95" hidden="1" customHeight="1" spans="1:11">
      <c r="A176" s="127" t="s">
        <v>135</v>
      </c>
      <c r="B176" s="97" t="s">
        <v>135</v>
      </c>
      <c r="C176" s="97" t="s">
        <v>415</v>
      </c>
      <c r="D176" s="90" t="s">
        <v>419</v>
      </c>
      <c r="E176" s="97" t="s">
        <v>147</v>
      </c>
      <c r="F176" s="42" t="s">
        <v>2732</v>
      </c>
      <c r="G176" s="133">
        <v>280</v>
      </c>
      <c r="H176" s="131">
        <v>290</v>
      </c>
      <c r="I176" s="132">
        <v>0.036</v>
      </c>
      <c r="J176" s="130" t="s">
        <v>147</v>
      </c>
      <c r="K176" s="130" t="s">
        <v>2730</v>
      </c>
    </row>
    <row r="177" ht="18.95" hidden="1" customHeight="1" spans="1:11">
      <c r="A177" s="127" t="s">
        <v>135</v>
      </c>
      <c r="B177" s="97" t="s">
        <v>135</v>
      </c>
      <c r="C177" s="97" t="s">
        <v>415</v>
      </c>
      <c r="D177" s="90" t="s">
        <v>420</v>
      </c>
      <c r="E177" s="97" t="s">
        <v>147</v>
      </c>
      <c r="F177" s="42" t="s">
        <v>2822</v>
      </c>
      <c r="G177" s="133">
        <v>25567</v>
      </c>
      <c r="H177" s="133">
        <v>27000</v>
      </c>
      <c r="I177" s="132">
        <v>0.056</v>
      </c>
      <c r="J177" s="130" t="s">
        <v>147</v>
      </c>
      <c r="K177" s="130" t="s">
        <v>2730</v>
      </c>
    </row>
    <row r="178" ht="18.95" hidden="1" customHeight="1" spans="1:11">
      <c r="A178" s="127" t="s">
        <v>135</v>
      </c>
      <c r="B178" s="97" t="s">
        <v>135</v>
      </c>
      <c r="C178" s="97" t="s">
        <v>415</v>
      </c>
      <c r="D178" s="90" t="s">
        <v>422</v>
      </c>
      <c r="E178" s="97" t="s">
        <v>147</v>
      </c>
      <c r="F178" s="42" t="s">
        <v>2739</v>
      </c>
      <c r="G178" s="133">
        <v>673</v>
      </c>
      <c r="H178" s="133">
        <v>690</v>
      </c>
      <c r="I178" s="132">
        <v>0.025</v>
      </c>
      <c r="J178" s="130" t="s">
        <v>147</v>
      </c>
      <c r="K178" s="130" t="s">
        <v>2730</v>
      </c>
    </row>
    <row r="179" ht="18.95" hidden="1" customHeight="1" spans="1:11">
      <c r="A179" s="127" t="s">
        <v>135</v>
      </c>
      <c r="B179" s="97"/>
      <c r="C179" s="97" t="s">
        <v>415</v>
      </c>
      <c r="D179" s="90" t="s">
        <v>423</v>
      </c>
      <c r="E179" s="97" t="s">
        <v>147</v>
      </c>
      <c r="F179" s="41" t="s">
        <v>2823</v>
      </c>
      <c r="G179" s="133">
        <v>22288</v>
      </c>
      <c r="H179" s="134">
        <v>23020</v>
      </c>
      <c r="I179" s="135">
        <v>0.033</v>
      </c>
      <c r="J179" s="130" t="s">
        <v>147</v>
      </c>
      <c r="K179" s="130" t="s">
        <v>2730</v>
      </c>
    </row>
    <row r="180" ht="18.95" hidden="1" customHeight="1" spans="1:11">
      <c r="A180" s="127" t="s">
        <v>135</v>
      </c>
      <c r="B180" s="469" t="s">
        <v>136</v>
      </c>
      <c r="C180" s="97"/>
      <c r="D180" s="90" t="s">
        <v>425</v>
      </c>
      <c r="E180" s="97"/>
      <c r="F180" s="42" t="s">
        <v>426</v>
      </c>
      <c r="G180" s="131">
        <v>23436</v>
      </c>
      <c r="H180" s="131">
        <v>24500</v>
      </c>
      <c r="I180" s="132">
        <v>0.045</v>
      </c>
      <c r="J180" s="130" t="s">
        <v>147</v>
      </c>
      <c r="K180" s="130" t="s">
        <v>147</v>
      </c>
    </row>
    <row r="181" ht="18.95" hidden="1" customHeight="1" spans="1:11">
      <c r="A181" s="127" t="s">
        <v>135</v>
      </c>
      <c r="B181" s="97" t="s">
        <v>135</v>
      </c>
      <c r="C181" s="97" t="s">
        <v>425</v>
      </c>
      <c r="D181" s="90" t="s">
        <v>427</v>
      </c>
      <c r="E181" s="97" t="s">
        <v>147</v>
      </c>
      <c r="F181" s="42" t="s">
        <v>2729</v>
      </c>
      <c r="G181" s="133">
        <v>2701</v>
      </c>
      <c r="H181" s="133">
        <v>2850</v>
      </c>
      <c r="I181" s="132">
        <v>0.055</v>
      </c>
      <c r="J181" s="130" t="s">
        <v>147</v>
      </c>
      <c r="K181" s="130" t="s">
        <v>2730</v>
      </c>
    </row>
    <row r="182" ht="18.95" hidden="1" customHeight="1" spans="1:11">
      <c r="A182" s="127" t="s">
        <v>135</v>
      </c>
      <c r="B182" s="97" t="s">
        <v>135</v>
      </c>
      <c r="C182" s="97" t="s">
        <v>425</v>
      </c>
      <c r="D182" s="90" t="s">
        <v>428</v>
      </c>
      <c r="E182" s="97" t="s">
        <v>147</v>
      </c>
      <c r="F182" s="42" t="s">
        <v>2731</v>
      </c>
      <c r="G182" s="133">
        <v>602</v>
      </c>
      <c r="H182" s="133">
        <v>620</v>
      </c>
      <c r="I182" s="132">
        <v>0.03</v>
      </c>
      <c r="J182" s="130" t="s">
        <v>147</v>
      </c>
      <c r="K182" s="130" t="s">
        <v>2730</v>
      </c>
    </row>
    <row r="183" ht="18.95" hidden="1" customHeight="1" spans="1:11">
      <c r="A183" s="127" t="s">
        <v>135</v>
      </c>
      <c r="B183" s="97" t="s">
        <v>135</v>
      </c>
      <c r="C183" s="97" t="s">
        <v>425</v>
      </c>
      <c r="D183" s="90" t="s">
        <v>429</v>
      </c>
      <c r="E183" s="97" t="s">
        <v>147</v>
      </c>
      <c r="F183" s="42" t="s">
        <v>2732</v>
      </c>
      <c r="G183" s="133">
        <v>0</v>
      </c>
      <c r="H183" s="133">
        <v>0</v>
      </c>
      <c r="I183" s="132" t="s">
        <v>135</v>
      </c>
      <c r="J183" s="130" t="s">
        <v>2730</v>
      </c>
      <c r="K183" s="130" t="s">
        <v>2730</v>
      </c>
    </row>
    <row r="184" ht="18.95" hidden="1" customHeight="1" spans="1:11">
      <c r="A184" s="127" t="s">
        <v>135</v>
      </c>
      <c r="B184" s="97" t="s">
        <v>135</v>
      </c>
      <c r="C184" s="97" t="s">
        <v>425</v>
      </c>
      <c r="D184" s="90" t="s">
        <v>430</v>
      </c>
      <c r="E184" s="97" t="s">
        <v>147</v>
      </c>
      <c r="F184" s="42" t="s">
        <v>2824</v>
      </c>
      <c r="G184" s="133">
        <v>10136</v>
      </c>
      <c r="H184" s="133">
        <v>10780</v>
      </c>
      <c r="I184" s="132">
        <v>0.064</v>
      </c>
      <c r="J184" s="130" t="s">
        <v>147</v>
      </c>
      <c r="K184" s="130" t="s">
        <v>2730</v>
      </c>
    </row>
    <row r="185" ht="18.95" hidden="1" customHeight="1" spans="1:11">
      <c r="A185" s="127" t="s">
        <v>135</v>
      </c>
      <c r="B185" s="97" t="s">
        <v>135</v>
      </c>
      <c r="C185" s="97" t="s">
        <v>425</v>
      </c>
      <c r="D185" s="90" t="s">
        <v>432</v>
      </c>
      <c r="E185" s="97" t="s">
        <v>147</v>
      </c>
      <c r="F185" s="42" t="s">
        <v>2739</v>
      </c>
      <c r="G185" s="133">
        <v>239</v>
      </c>
      <c r="H185" s="133">
        <v>400</v>
      </c>
      <c r="I185" s="132">
        <v>0.674</v>
      </c>
      <c r="J185" s="130" t="s">
        <v>147</v>
      </c>
      <c r="K185" s="130" t="s">
        <v>2730</v>
      </c>
    </row>
    <row r="186" ht="18.95" hidden="1" customHeight="1" spans="1:11">
      <c r="A186" s="127" t="s">
        <v>135</v>
      </c>
      <c r="B186" s="97"/>
      <c r="C186" s="97" t="s">
        <v>425</v>
      </c>
      <c r="D186" s="90" t="s">
        <v>433</v>
      </c>
      <c r="E186" s="97" t="s">
        <v>147</v>
      </c>
      <c r="F186" s="41" t="s">
        <v>2825</v>
      </c>
      <c r="G186" s="133">
        <v>9758</v>
      </c>
      <c r="H186" s="134">
        <v>9850</v>
      </c>
      <c r="I186" s="135">
        <v>0.009</v>
      </c>
      <c r="J186" s="130" t="s">
        <v>147</v>
      </c>
      <c r="K186" s="130" t="s">
        <v>2730</v>
      </c>
    </row>
    <row r="187" ht="18.95" hidden="1" customHeight="1" spans="1:11">
      <c r="A187" s="127" t="s">
        <v>135</v>
      </c>
      <c r="B187" s="469" t="s">
        <v>136</v>
      </c>
      <c r="C187" s="97"/>
      <c r="D187" s="90" t="s">
        <v>435</v>
      </c>
      <c r="E187" s="97"/>
      <c r="F187" s="42" t="s">
        <v>436</v>
      </c>
      <c r="G187" s="131">
        <v>11993</v>
      </c>
      <c r="H187" s="131">
        <v>12500</v>
      </c>
      <c r="I187" s="132">
        <v>0.042</v>
      </c>
      <c r="J187" s="130" t="s">
        <v>147</v>
      </c>
      <c r="K187" s="130" t="s">
        <v>147</v>
      </c>
    </row>
    <row r="188" ht="18.95" hidden="1" customHeight="1" spans="1:11">
      <c r="A188" s="127" t="s">
        <v>135</v>
      </c>
      <c r="B188" s="97" t="s">
        <v>135</v>
      </c>
      <c r="C188" s="97" t="s">
        <v>435</v>
      </c>
      <c r="D188" s="90" t="s">
        <v>437</v>
      </c>
      <c r="E188" s="97" t="s">
        <v>147</v>
      </c>
      <c r="F188" s="42" t="s">
        <v>2729</v>
      </c>
      <c r="G188" s="133">
        <v>2846</v>
      </c>
      <c r="H188" s="133">
        <v>3000</v>
      </c>
      <c r="I188" s="132">
        <v>0.054</v>
      </c>
      <c r="J188" s="130" t="s">
        <v>147</v>
      </c>
      <c r="K188" s="130" t="s">
        <v>2730</v>
      </c>
    </row>
    <row r="189" ht="18.95" hidden="1" customHeight="1" spans="1:11">
      <c r="A189" s="127" t="s">
        <v>135</v>
      </c>
      <c r="B189" s="97" t="s">
        <v>135</v>
      </c>
      <c r="C189" s="97" t="s">
        <v>435</v>
      </c>
      <c r="D189" s="90" t="s">
        <v>438</v>
      </c>
      <c r="E189" s="97" t="s">
        <v>147</v>
      </c>
      <c r="F189" s="42" t="s">
        <v>2731</v>
      </c>
      <c r="G189" s="133">
        <v>165</v>
      </c>
      <c r="H189" s="131">
        <v>170</v>
      </c>
      <c r="I189" s="132">
        <v>0.03</v>
      </c>
      <c r="J189" s="130" t="s">
        <v>147</v>
      </c>
      <c r="K189" s="130" t="s">
        <v>2730</v>
      </c>
    </row>
    <row r="190" ht="18.95" hidden="1" customHeight="1" spans="1:11">
      <c r="A190" s="127" t="s">
        <v>135</v>
      </c>
      <c r="B190" s="97" t="s">
        <v>135</v>
      </c>
      <c r="C190" s="97" t="s">
        <v>435</v>
      </c>
      <c r="D190" s="90" t="s">
        <v>439</v>
      </c>
      <c r="E190" s="97" t="s">
        <v>147</v>
      </c>
      <c r="F190" s="42" t="s">
        <v>2732</v>
      </c>
      <c r="G190" s="133">
        <v>57</v>
      </c>
      <c r="H190" s="133">
        <v>60</v>
      </c>
      <c r="I190" s="132">
        <v>0.053</v>
      </c>
      <c r="J190" s="130" t="s">
        <v>147</v>
      </c>
      <c r="K190" s="130" t="s">
        <v>2730</v>
      </c>
    </row>
    <row r="191" ht="18.95" hidden="1" customHeight="1" spans="1:11">
      <c r="A191" s="127" t="s">
        <v>135</v>
      </c>
      <c r="B191" s="97" t="s">
        <v>135</v>
      </c>
      <c r="C191" s="97" t="s">
        <v>435</v>
      </c>
      <c r="D191" s="90" t="s">
        <v>440</v>
      </c>
      <c r="E191" s="97" t="s">
        <v>147</v>
      </c>
      <c r="F191" s="42" t="s">
        <v>2826</v>
      </c>
      <c r="G191" s="133">
        <v>2</v>
      </c>
      <c r="H191" s="133">
        <v>0</v>
      </c>
      <c r="I191" s="132">
        <v>-1</v>
      </c>
      <c r="J191" s="130" t="s">
        <v>147</v>
      </c>
      <c r="K191" s="130" t="s">
        <v>2730</v>
      </c>
    </row>
    <row r="192" ht="18.95" hidden="1" customHeight="1" spans="1:11">
      <c r="A192" s="127" t="s">
        <v>135</v>
      </c>
      <c r="B192" s="97" t="s">
        <v>135</v>
      </c>
      <c r="C192" s="97" t="s">
        <v>435</v>
      </c>
      <c r="D192" s="90" t="s">
        <v>442</v>
      </c>
      <c r="E192" s="97" t="s">
        <v>147</v>
      </c>
      <c r="F192" s="42" t="s">
        <v>2827</v>
      </c>
      <c r="G192" s="133">
        <v>915</v>
      </c>
      <c r="H192" s="133">
        <v>960</v>
      </c>
      <c r="I192" s="132">
        <v>0.049</v>
      </c>
      <c r="J192" s="130" t="s">
        <v>147</v>
      </c>
      <c r="K192" s="130" t="s">
        <v>2730</v>
      </c>
    </row>
    <row r="193" ht="18.95" hidden="1" customHeight="1" spans="1:11">
      <c r="A193" s="127" t="s">
        <v>135</v>
      </c>
      <c r="B193" s="97" t="s">
        <v>135</v>
      </c>
      <c r="C193" s="97" t="s">
        <v>435</v>
      </c>
      <c r="D193" s="90" t="s">
        <v>444</v>
      </c>
      <c r="E193" s="97" t="s">
        <v>147</v>
      </c>
      <c r="F193" s="42" t="s">
        <v>2828</v>
      </c>
      <c r="G193" s="133">
        <v>6238</v>
      </c>
      <c r="H193" s="133">
        <v>6500</v>
      </c>
      <c r="I193" s="132">
        <v>0.042</v>
      </c>
      <c r="J193" s="130" t="s">
        <v>147</v>
      </c>
      <c r="K193" s="130" t="s">
        <v>2730</v>
      </c>
    </row>
    <row r="194" ht="18.95" hidden="1" customHeight="1" spans="1:11">
      <c r="A194" s="127" t="s">
        <v>135</v>
      </c>
      <c r="B194" s="97" t="s">
        <v>135</v>
      </c>
      <c r="C194" s="97" t="s">
        <v>435</v>
      </c>
      <c r="D194" s="90" t="s">
        <v>446</v>
      </c>
      <c r="E194" s="97" t="s">
        <v>147</v>
      </c>
      <c r="F194" s="42" t="s">
        <v>2739</v>
      </c>
      <c r="G194" s="133">
        <v>569</v>
      </c>
      <c r="H194" s="133">
        <v>580</v>
      </c>
      <c r="I194" s="132">
        <v>0.019</v>
      </c>
      <c r="J194" s="130" t="s">
        <v>147</v>
      </c>
      <c r="K194" s="130" t="s">
        <v>2730</v>
      </c>
    </row>
    <row r="195" ht="18.95" hidden="1" customHeight="1" spans="1:11">
      <c r="A195" s="127" t="s">
        <v>135</v>
      </c>
      <c r="B195" s="97"/>
      <c r="C195" s="97" t="s">
        <v>435</v>
      </c>
      <c r="D195" s="90" t="s">
        <v>447</v>
      </c>
      <c r="E195" s="97" t="s">
        <v>147</v>
      </c>
      <c r="F195" s="41" t="s">
        <v>2829</v>
      </c>
      <c r="G195" s="133">
        <v>1201</v>
      </c>
      <c r="H195" s="134">
        <v>1230</v>
      </c>
      <c r="I195" s="135">
        <v>0.024</v>
      </c>
      <c r="J195" s="130" t="s">
        <v>147</v>
      </c>
      <c r="K195" s="130" t="s">
        <v>2730</v>
      </c>
    </row>
    <row r="196" ht="18.95" hidden="1" customHeight="1" spans="1:11">
      <c r="A196" s="127" t="s">
        <v>135</v>
      </c>
      <c r="B196" s="469" t="s">
        <v>136</v>
      </c>
      <c r="C196" s="97"/>
      <c r="D196" s="90" t="s">
        <v>449</v>
      </c>
      <c r="E196" s="97"/>
      <c r="F196" s="42" t="s">
        <v>450</v>
      </c>
      <c r="G196" s="131">
        <v>38881</v>
      </c>
      <c r="H196" s="131">
        <v>40000</v>
      </c>
      <c r="I196" s="132">
        <v>0.029</v>
      </c>
      <c r="J196" s="130" t="s">
        <v>147</v>
      </c>
      <c r="K196" s="130" t="s">
        <v>147</v>
      </c>
    </row>
    <row r="197" ht="18.95" hidden="1" customHeight="1" spans="1:11">
      <c r="A197" s="127" t="s">
        <v>135</v>
      </c>
      <c r="B197" s="97" t="s">
        <v>135</v>
      </c>
      <c r="C197" s="97" t="s">
        <v>449</v>
      </c>
      <c r="D197" s="90" t="s">
        <v>451</v>
      </c>
      <c r="E197" s="97" t="s">
        <v>147</v>
      </c>
      <c r="F197" s="42" t="s">
        <v>2729</v>
      </c>
      <c r="G197" s="133">
        <v>9647</v>
      </c>
      <c r="H197" s="133">
        <v>10150</v>
      </c>
      <c r="I197" s="132">
        <v>0.052</v>
      </c>
      <c r="J197" s="130" t="s">
        <v>147</v>
      </c>
      <c r="K197" s="130" t="s">
        <v>2730</v>
      </c>
    </row>
    <row r="198" ht="18.95" hidden="1" customHeight="1" spans="1:11">
      <c r="A198" s="127" t="s">
        <v>135</v>
      </c>
      <c r="B198" s="97" t="s">
        <v>135</v>
      </c>
      <c r="C198" s="97" t="s">
        <v>449</v>
      </c>
      <c r="D198" s="90" t="s">
        <v>452</v>
      </c>
      <c r="E198" s="97" t="s">
        <v>147</v>
      </c>
      <c r="F198" s="42" t="s">
        <v>2731</v>
      </c>
      <c r="G198" s="133">
        <v>1683</v>
      </c>
      <c r="H198" s="133">
        <v>1750</v>
      </c>
      <c r="I198" s="132">
        <v>0.04</v>
      </c>
      <c r="J198" s="130" t="s">
        <v>147</v>
      </c>
      <c r="K198" s="130" t="s">
        <v>2730</v>
      </c>
    </row>
    <row r="199" ht="18.95" hidden="1" customHeight="1" spans="1:11">
      <c r="A199" s="127" t="s">
        <v>135</v>
      </c>
      <c r="B199" s="97" t="s">
        <v>135</v>
      </c>
      <c r="C199" s="97" t="s">
        <v>449</v>
      </c>
      <c r="D199" s="90" t="s">
        <v>453</v>
      </c>
      <c r="E199" s="97" t="s">
        <v>147</v>
      </c>
      <c r="F199" s="42" t="s">
        <v>2732</v>
      </c>
      <c r="G199" s="133">
        <v>0</v>
      </c>
      <c r="H199" s="133">
        <v>0</v>
      </c>
      <c r="I199" s="132" t="s">
        <v>135</v>
      </c>
      <c r="J199" s="130" t="s">
        <v>2730</v>
      </c>
      <c r="K199" s="130" t="s">
        <v>2730</v>
      </c>
    </row>
    <row r="200" ht="18.95" hidden="1" customHeight="1" spans="1:11">
      <c r="A200" s="127" t="s">
        <v>135</v>
      </c>
      <c r="B200" s="97" t="s">
        <v>135</v>
      </c>
      <c r="C200" s="97" t="s">
        <v>449</v>
      </c>
      <c r="D200" s="90" t="s">
        <v>454</v>
      </c>
      <c r="E200" s="97" t="s">
        <v>147</v>
      </c>
      <c r="F200" s="42" t="s">
        <v>2830</v>
      </c>
      <c r="G200" s="133">
        <v>26485</v>
      </c>
      <c r="H200" s="133">
        <v>27000</v>
      </c>
      <c r="I200" s="132">
        <v>0.019</v>
      </c>
      <c r="J200" s="130" t="s">
        <v>147</v>
      </c>
      <c r="K200" s="130" t="s">
        <v>2730</v>
      </c>
    </row>
    <row r="201" ht="18.95" hidden="1" customHeight="1" spans="1:11">
      <c r="A201" s="127" t="s">
        <v>135</v>
      </c>
      <c r="B201" s="97"/>
      <c r="C201" s="97" t="s">
        <v>449</v>
      </c>
      <c r="D201" s="90" t="s">
        <v>456</v>
      </c>
      <c r="E201" s="97" t="s">
        <v>147</v>
      </c>
      <c r="F201" s="41" t="s">
        <v>2831</v>
      </c>
      <c r="G201" s="133">
        <v>1066</v>
      </c>
      <c r="H201" s="134">
        <v>1100</v>
      </c>
      <c r="I201" s="135">
        <v>0.032</v>
      </c>
      <c r="J201" s="130" t="s">
        <v>147</v>
      </c>
      <c r="K201" s="130" t="s">
        <v>2730</v>
      </c>
    </row>
    <row r="202" ht="18.95" hidden="1" customHeight="1" spans="1:11">
      <c r="A202" s="127" t="s">
        <v>135</v>
      </c>
      <c r="B202" s="469" t="s">
        <v>136</v>
      </c>
      <c r="C202" s="97"/>
      <c r="D202" s="90" t="s">
        <v>458</v>
      </c>
      <c r="E202" s="97"/>
      <c r="F202" s="42" t="s">
        <v>459</v>
      </c>
      <c r="G202" s="131">
        <v>18775</v>
      </c>
      <c r="H202" s="131">
        <v>19600</v>
      </c>
      <c r="I202" s="132">
        <v>0.044</v>
      </c>
      <c r="J202" s="130" t="s">
        <v>147</v>
      </c>
      <c r="K202" s="130" t="s">
        <v>147</v>
      </c>
    </row>
    <row r="203" ht="18.95" hidden="1" customHeight="1" spans="1:11">
      <c r="A203" s="127" t="s">
        <v>135</v>
      </c>
      <c r="B203" s="97" t="s">
        <v>135</v>
      </c>
      <c r="C203" s="97" t="s">
        <v>458</v>
      </c>
      <c r="D203" s="90" t="s">
        <v>460</v>
      </c>
      <c r="E203" s="97" t="s">
        <v>147</v>
      </c>
      <c r="F203" s="42" t="s">
        <v>2729</v>
      </c>
      <c r="G203" s="133">
        <v>12100</v>
      </c>
      <c r="H203" s="131">
        <v>12700</v>
      </c>
      <c r="I203" s="132">
        <v>0.05</v>
      </c>
      <c r="J203" s="130" t="s">
        <v>147</v>
      </c>
      <c r="K203" s="130" t="s">
        <v>2730</v>
      </c>
    </row>
    <row r="204" ht="18.95" hidden="1" customHeight="1" spans="1:11">
      <c r="A204" s="127" t="s">
        <v>135</v>
      </c>
      <c r="B204" s="97" t="s">
        <v>135</v>
      </c>
      <c r="C204" s="97" t="s">
        <v>458</v>
      </c>
      <c r="D204" s="90" t="s">
        <v>461</v>
      </c>
      <c r="E204" s="97" t="s">
        <v>147</v>
      </c>
      <c r="F204" s="42" t="s">
        <v>2731</v>
      </c>
      <c r="G204" s="133">
        <v>2548</v>
      </c>
      <c r="H204" s="133">
        <v>2650</v>
      </c>
      <c r="I204" s="132">
        <v>0.04</v>
      </c>
      <c r="J204" s="130" t="s">
        <v>147</v>
      </c>
      <c r="K204" s="130" t="s">
        <v>2730</v>
      </c>
    </row>
    <row r="205" ht="18.95" hidden="1" customHeight="1" spans="1:11">
      <c r="A205" s="127" t="s">
        <v>135</v>
      </c>
      <c r="B205" s="97" t="s">
        <v>135</v>
      </c>
      <c r="C205" s="97" t="s">
        <v>458</v>
      </c>
      <c r="D205" s="90" t="s">
        <v>462</v>
      </c>
      <c r="E205" s="97" t="s">
        <v>147</v>
      </c>
      <c r="F205" s="42" t="s">
        <v>2732</v>
      </c>
      <c r="G205" s="133">
        <v>0</v>
      </c>
      <c r="H205" s="133">
        <v>0</v>
      </c>
      <c r="I205" s="132" t="s">
        <v>135</v>
      </c>
      <c r="J205" s="130" t="s">
        <v>2730</v>
      </c>
      <c r="K205" s="130" t="s">
        <v>2730</v>
      </c>
    </row>
    <row r="206" ht="18.95" hidden="1" customHeight="1" spans="1:11">
      <c r="A206" s="127" t="s">
        <v>135</v>
      </c>
      <c r="B206" s="97" t="s">
        <v>135</v>
      </c>
      <c r="C206" s="97" t="s">
        <v>458</v>
      </c>
      <c r="D206" s="90" t="s">
        <v>463</v>
      </c>
      <c r="E206" s="97" t="s">
        <v>147</v>
      </c>
      <c r="F206" s="42" t="s">
        <v>2743</v>
      </c>
      <c r="G206" s="133">
        <v>200</v>
      </c>
      <c r="H206" s="133">
        <v>210</v>
      </c>
      <c r="I206" s="132">
        <v>0.05</v>
      </c>
      <c r="J206" s="130" t="s">
        <v>147</v>
      </c>
      <c r="K206" s="130" t="s">
        <v>2730</v>
      </c>
    </row>
    <row r="207" ht="18.95" hidden="1" customHeight="1" spans="1:11">
      <c r="A207" s="127" t="s">
        <v>135</v>
      </c>
      <c r="B207" s="97" t="s">
        <v>135</v>
      </c>
      <c r="C207" s="97" t="s">
        <v>458</v>
      </c>
      <c r="D207" s="90" t="s">
        <v>464</v>
      </c>
      <c r="E207" s="97" t="s">
        <v>147</v>
      </c>
      <c r="F207" s="42" t="s">
        <v>2739</v>
      </c>
      <c r="G207" s="133">
        <v>47</v>
      </c>
      <c r="H207" s="133">
        <v>50</v>
      </c>
      <c r="I207" s="132">
        <v>0.064</v>
      </c>
      <c r="J207" s="130" t="s">
        <v>147</v>
      </c>
      <c r="K207" s="130" t="s">
        <v>2730</v>
      </c>
    </row>
    <row r="208" ht="18.95" hidden="1" customHeight="1" spans="1:11">
      <c r="A208" s="127" t="s">
        <v>135</v>
      </c>
      <c r="B208" s="97"/>
      <c r="C208" s="97" t="s">
        <v>458</v>
      </c>
      <c r="D208" s="90" t="s">
        <v>465</v>
      </c>
      <c r="E208" s="97" t="s">
        <v>147</v>
      </c>
      <c r="F208" s="41" t="s">
        <v>2832</v>
      </c>
      <c r="G208" s="133">
        <v>3880</v>
      </c>
      <c r="H208" s="134">
        <v>3990</v>
      </c>
      <c r="I208" s="135">
        <v>0.028</v>
      </c>
      <c r="J208" s="130" t="s">
        <v>147</v>
      </c>
      <c r="K208" s="130" t="s">
        <v>2730</v>
      </c>
    </row>
    <row r="209" ht="18.95" hidden="1" customHeight="1" spans="1:11">
      <c r="A209" s="127" t="s">
        <v>135</v>
      </c>
      <c r="B209" s="469" t="s">
        <v>136</v>
      </c>
      <c r="C209" s="97"/>
      <c r="D209" s="90" t="s">
        <v>467</v>
      </c>
      <c r="E209" s="97"/>
      <c r="F209" s="42" t="s">
        <v>468</v>
      </c>
      <c r="G209" s="131">
        <v>76164</v>
      </c>
      <c r="H209" s="131">
        <v>79000</v>
      </c>
      <c r="I209" s="132">
        <v>0.037</v>
      </c>
      <c r="J209" s="130" t="s">
        <v>147</v>
      </c>
      <c r="K209" s="130" t="s">
        <v>147</v>
      </c>
    </row>
    <row r="210" ht="18.95" hidden="1" customHeight="1" spans="1:11">
      <c r="A210" s="127" t="s">
        <v>135</v>
      </c>
      <c r="B210" s="97" t="s">
        <v>135</v>
      </c>
      <c r="C210" s="97" t="s">
        <v>467</v>
      </c>
      <c r="D210" s="90" t="s">
        <v>469</v>
      </c>
      <c r="E210" s="97" t="s">
        <v>147</v>
      </c>
      <c r="F210" s="42" t="s">
        <v>2729</v>
      </c>
      <c r="G210" s="133">
        <v>34551</v>
      </c>
      <c r="H210" s="133">
        <v>36300</v>
      </c>
      <c r="I210" s="132">
        <v>0.051</v>
      </c>
      <c r="J210" s="130" t="s">
        <v>147</v>
      </c>
      <c r="K210" s="130" t="s">
        <v>2730</v>
      </c>
    </row>
    <row r="211" ht="18.95" hidden="1" customHeight="1" spans="1:11">
      <c r="A211" s="127" t="s">
        <v>135</v>
      </c>
      <c r="B211" s="97" t="s">
        <v>135</v>
      </c>
      <c r="C211" s="97" t="s">
        <v>467</v>
      </c>
      <c r="D211" s="90" t="s">
        <v>470</v>
      </c>
      <c r="E211" s="97" t="s">
        <v>147</v>
      </c>
      <c r="F211" s="42" t="s">
        <v>2731</v>
      </c>
      <c r="G211" s="133">
        <v>13164</v>
      </c>
      <c r="H211" s="133">
        <v>13700</v>
      </c>
      <c r="I211" s="132">
        <v>0.041</v>
      </c>
      <c r="J211" s="130" t="s">
        <v>147</v>
      </c>
      <c r="K211" s="130" t="s">
        <v>2730</v>
      </c>
    </row>
    <row r="212" ht="18.95" hidden="1" customHeight="1" spans="1:11">
      <c r="A212" s="127" t="s">
        <v>135</v>
      </c>
      <c r="B212" s="97" t="s">
        <v>135</v>
      </c>
      <c r="C212" s="97" t="s">
        <v>467</v>
      </c>
      <c r="D212" s="90" t="s">
        <v>471</v>
      </c>
      <c r="E212" s="97" t="s">
        <v>147</v>
      </c>
      <c r="F212" s="42" t="s">
        <v>2732</v>
      </c>
      <c r="G212" s="133">
        <v>88</v>
      </c>
      <c r="H212" s="131">
        <v>90</v>
      </c>
      <c r="I212" s="132">
        <v>0.023</v>
      </c>
      <c r="J212" s="130" t="s">
        <v>147</v>
      </c>
      <c r="K212" s="130" t="s">
        <v>2730</v>
      </c>
    </row>
    <row r="213" ht="18.95" hidden="1" customHeight="1" spans="1:11">
      <c r="A213" s="127" t="s">
        <v>135</v>
      </c>
      <c r="B213" s="97" t="s">
        <v>135</v>
      </c>
      <c r="C213" s="97" t="s">
        <v>467</v>
      </c>
      <c r="D213" s="90" t="s">
        <v>472</v>
      </c>
      <c r="E213" s="97" t="s">
        <v>147</v>
      </c>
      <c r="F213" s="42" t="s">
        <v>2833</v>
      </c>
      <c r="G213" s="133">
        <v>32</v>
      </c>
      <c r="H213" s="133">
        <v>35</v>
      </c>
      <c r="I213" s="132">
        <v>0.09375</v>
      </c>
      <c r="J213" s="130" t="s">
        <v>147</v>
      </c>
      <c r="K213" s="130" t="s">
        <v>2730</v>
      </c>
    </row>
    <row r="214" ht="18.95" hidden="1" customHeight="1" spans="1:11">
      <c r="A214" s="127" t="s">
        <v>135</v>
      </c>
      <c r="B214" s="97" t="s">
        <v>135</v>
      </c>
      <c r="C214" s="97" t="s">
        <v>467</v>
      </c>
      <c r="D214" s="90" t="s">
        <v>474</v>
      </c>
      <c r="E214" s="97" t="s">
        <v>147</v>
      </c>
      <c r="F214" s="42" t="s">
        <v>2834</v>
      </c>
      <c r="G214" s="133">
        <v>211</v>
      </c>
      <c r="H214" s="133">
        <v>215</v>
      </c>
      <c r="I214" s="132">
        <v>0.019</v>
      </c>
      <c r="J214" s="130" t="s">
        <v>147</v>
      </c>
      <c r="K214" s="130" t="s">
        <v>2730</v>
      </c>
    </row>
    <row r="215" ht="18.95" hidden="1" customHeight="1" spans="1:11">
      <c r="A215" s="127" t="s">
        <v>135</v>
      </c>
      <c r="B215" s="97" t="s">
        <v>135</v>
      </c>
      <c r="C215" s="97" t="s">
        <v>467</v>
      </c>
      <c r="D215" s="90" t="s">
        <v>476</v>
      </c>
      <c r="E215" s="97" t="s">
        <v>147</v>
      </c>
      <c r="F215" s="42" t="s">
        <v>2739</v>
      </c>
      <c r="G215" s="133">
        <v>844</v>
      </c>
      <c r="H215" s="133">
        <v>875</v>
      </c>
      <c r="I215" s="132">
        <v>0.037</v>
      </c>
      <c r="J215" s="130" t="s">
        <v>147</v>
      </c>
      <c r="K215" s="130" t="s">
        <v>2730</v>
      </c>
    </row>
    <row r="216" ht="18.95" hidden="1" customHeight="1" spans="1:11">
      <c r="A216" s="127" t="s">
        <v>135</v>
      </c>
      <c r="B216" s="97"/>
      <c r="C216" s="97" t="s">
        <v>467</v>
      </c>
      <c r="D216" s="90" t="s">
        <v>477</v>
      </c>
      <c r="E216" s="97" t="s">
        <v>147</v>
      </c>
      <c r="F216" s="41" t="s">
        <v>2835</v>
      </c>
      <c r="G216" s="133">
        <v>27274</v>
      </c>
      <c r="H216" s="134">
        <v>27785</v>
      </c>
      <c r="I216" s="135">
        <v>0.019</v>
      </c>
      <c r="J216" s="130" t="s">
        <v>147</v>
      </c>
      <c r="K216" s="130" t="s">
        <v>2730</v>
      </c>
    </row>
    <row r="217" ht="18.95" hidden="1" customHeight="1" spans="1:11">
      <c r="A217" s="127" t="s">
        <v>135</v>
      </c>
      <c r="B217" s="469" t="s">
        <v>136</v>
      </c>
      <c r="C217" s="97"/>
      <c r="D217" s="90" t="s">
        <v>479</v>
      </c>
      <c r="E217" s="97"/>
      <c r="F217" s="42" t="s">
        <v>480</v>
      </c>
      <c r="G217" s="131">
        <v>242502</v>
      </c>
      <c r="H217" s="131">
        <v>253000</v>
      </c>
      <c r="I217" s="132">
        <v>0.043</v>
      </c>
      <c r="J217" s="130" t="s">
        <v>147</v>
      </c>
      <c r="K217" s="130" t="s">
        <v>147</v>
      </c>
    </row>
    <row r="218" ht="18.95" hidden="1" customHeight="1" spans="1:11">
      <c r="A218" s="127" t="s">
        <v>135</v>
      </c>
      <c r="B218" s="97" t="s">
        <v>135</v>
      </c>
      <c r="C218" s="97" t="s">
        <v>479</v>
      </c>
      <c r="D218" s="90" t="s">
        <v>481</v>
      </c>
      <c r="E218" s="97" t="s">
        <v>147</v>
      </c>
      <c r="F218" s="42" t="s">
        <v>2729</v>
      </c>
      <c r="G218" s="133">
        <v>146128</v>
      </c>
      <c r="H218" s="131">
        <v>153000</v>
      </c>
      <c r="I218" s="132">
        <v>0.047</v>
      </c>
      <c r="J218" s="130" t="s">
        <v>147</v>
      </c>
      <c r="K218" s="130" t="s">
        <v>2730</v>
      </c>
    </row>
    <row r="219" ht="18.95" hidden="1" customHeight="1" spans="1:11">
      <c r="A219" s="127" t="s">
        <v>135</v>
      </c>
      <c r="B219" s="97" t="s">
        <v>135</v>
      </c>
      <c r="C219" s="97" t="s">
        <v>479</v>
      </c>
      <c r="D219" s="90" t="s">
        <v>482</v>
      </c>
      <c r="E219" s="97" t="s">
        <v>147</v>
      </c>
      <c r="F219" s="42" t="s">
        <v>2731</v>
      </c>
      <c r="G219" s="133">
        <v>44466</v>
      </c>
      <c r="H219" s="133">
        <v>46000</v>
      </c>
      <c r="I219" s="132">
        <v>0.034</v>
      </c>
      <c r="J219" s="130" t="s">
        <v>147</v>
      </c>
      <c r="K219" s="130" t="s">
        <v>2730</v>
      </c>
    </row>
    <row r="220" ht="18.95" hidden="1" customHeight="1" spans="1:11">
      <c r="A220" s="127" t="s">
        <v>135</v>
      </c>
      <c r="B220" s="97" t="s">
        <v>135</v>
      </c>
      <c r="C220" s="97" t="s">
        <v>479</v>
      </c>
      <c r="D220" s="90" t="s">
        <v>483</v>
      </c>
      <c r="E220" s="97" t="s">
        <v>147</v>
      </c>
      <c r="F220" s="42" t="s">
        <v>2732</v>
      </c>
      <c r="G220" s="133">
        <v>969</v>
      </c>
      <c r="H220" s="133">
        <v>1000</v>
      </c>
      <c r="I220" s="132">
        <v>0.032</v>
      </c>
      <c r="J220" s="130" t="s">
        <v>147</v>
      </c>
      <c r="K220" s="130" t="s">
        <v>2730</v>
      </c>
    </row>
    <row r="221" ht="18.95" hidden="1" customHeight="1" spans="1:11">
      <c r="A221" s="127" t="s">
        <v>135</v>
      </c>
      <c r="B221" s="97" t="s">
        <v>135</v>
      </c>
      <c r="C221" s="97" t="s">
        <v>479</v>
      </c>
      <c r="D221" s="90" t="s">
        <v>484</v>
      </c>
      <c r="E221" s="97" t="s">
        <v>147</v>
      </c>
      <c r="F221" s="42" t="s">
        <v>2837</v>
      </c>
      <c r="G221" s="133">
        <v>10661</v>
      </c>
      <c r="H221" s="133">
        <v>11410</v>
      </c>
      <c r="I221" s="132">
        <v>0.07</v>
      </c>
      <c r="J221" s="130" t="s">
        <v>147</v>
      </c>
      <c r="K221" s="130" t="s">
        <v>2730</v>
      </c>
    </row>
    <row r="222" ht="18.95" hidden="1" customHeight="1" spans="1:11">
      <c r="A222" s="127" t="s">
        <v>135</v>
      </c>
      <c r="B222" s="97" t="s">
        <v>135</v>
      </c>
      <c r="C222" s="97" t="s">
        <v>479</v>
      </c>
      <c r="D222" s="90" t="s">
        <v>486</v>
      </c>
      <c r="E222" s="97" t="s">
        <v>147</v>
      </c>
      <c r="F222" s="42" t="s">
        <v>2739</v>
      </c>
      <c r="G222" s="133">
        <v>1759</v>
      </c>
      <c r="H222" s="133">
        <v>1800</v>
      </c>
      <c r="I222" s="132">
        <v>0.023</v>
      </c>
      <c r="J222" s="130" t="s">
        <v>147</v>
      </c>
      <c r="K222" s="130" t="s">
        <v>2730</v>
      </c>
    </row>
    <row r="223" ht="18.95" hidden="1" customHeight="1" spans="1:11">
      <c r="A223" s="127" t="s">
        <v>135</v>
      </c>
      <c r="B223" s="97"/>
      <c r="C223" s="97" t="s">
        <v>479</v>
      </c>
      <c r="D223" s="90" t="s">
        <v>487</v>
      </c>
      <c r="E223" s="97" t="s">
        <v>147</v>
      </c>
      <c r="F223" s="41" t="s">
        <v>2838</v>
      </c>
      <c r="G223" s="133">
        <v>38519</v>
      </c>
      <c r="H223" s="134">
        <v>39790</v>
      </c>
      <c r="I223" s="135">
        <v>0.033</v>
      </c>
      <c r="J223" s="130" t="s">
        <v>147</v>
      </c>
      <c r="K223" s="130" t="s">
        <v>2730</v>
      </c>
    </row>
    <row r="224" ht="18.95" hidden="1" customHeight="1" spans="1:11">
      <c r="A224" s="127" t="s">
        <v>135</v>
      </c>
      <c r="B224" s="469" t="s">
        <v>136</v>
      </c>
      <c r="C224" s="97"/>
      <c r="D224" s="90" t="s">
        <v>489</v>
      </c>
      <c r="E224" s="97"/>
      <c r="F224" s="42" t="s">
        <v>490</v>
      </c>
      <c r="G224" s="131">
        <v>96040</v>
      </c>
      <c r="H224" s="131">
        <v>100000</v>
      </c>
      <c r="I224" s="132">
        <v>0.041</v>
      </c>
      <c r="J224" s="130" t="s">
        <v>147</v>
      </c>
      <c r="K224" s="130" t="s">
        <v>147</v>
      </c>
    </row>
    <row r="225" ht="18.95" hidden="1" customHeight="1" spans="1:11">
      <c r="A225" s="127" t="s">
        <v>135</v>
      </c>
      <c r="B225" s="97" t="s">
        <v>135</v>
      </c>
      <c r="C225" s="97" t="s">
        <v>489</v>
      </c>
      <c r="D225" s="90" t="s">
        <v>491</v>
      </c>
      <c r="E225" s="97" t="s">
        <v>147</v>
      </c>
      <c r="F225" s="42" t="s">
        <v>2729</v>
      </c>
      <c r="G225" s="133">
        <v>30222</v>
      </c>
      <c r="H225" s="131">
        <v>32000</v>
      </c>
      <c r="I225" s="132">
        <v>0.059</v>
      </c>
      <c r="J225" s="130" t="s">
        <v>147</v>
      </c>
      <c r="K225" s="130" t="s">
        <v>2730</v>
      </c>
    </row>
    <row r="226" ht="18.95" hidden="1" customHeight="1" spans="1:11">
      <c r="A226" s="127" t="s">
        <v>135</v>
      </c>
      <c r="B226" s="97" t="s">
        <v>135</v>
      </c>
      <c r="C226" s="97" t="s">
        <v>489</v>
      </c>
      <c r="D226" s="90" t="s">
        <v>492</v>
      </c>
      <c r="E226" s="97" t="s">
        <v>147</v>
      </c>
      <c r="F226" s="42" t="s">
        <v>2731</v>
      </c>
      <c r="G226" s="133">
        <v>28310</v>
      </c>
      <c r="H226" s="133">
        <v>29000</v>
      </c>
      <c r="I226" s="132">
        <v>0.024</v>
      </c>
      <c r="J226" s="130" t="s">
        <v>147</v>
      </c>
      <c r="K226" s="130" t="s">
        <v>2730</v>
      </c>
    </row>
    <row r="227" ht="18.95" hidden="1" customHeight="1" spans="1:11">
      <c r="A227" s="127" t="s">
        <v>135</v>
      </c>
      <c r="B227" s="97" t="s">
        <v>135</v>
      </c>
      <c r="C227" s="97" t="s">
        <v>489</v>
      </c>
      <c r="D227" s="90" t="s">
        <v>493</v>
      </c>
      <c r="E227" s="97" t="s">
        <v>147</v>
      </c>
      <c r="F227" s="42" t="s">
        <v>2732</v>
      </c>
      <c r="G227" s="133">
        <v>83</v>
      </c>
      <c r="H227" s="133">
        <v>90</v>
      </c>
      <c r="I227" s="132">
        <v>0.084</v>
      </c>
      <c r="J227" s="130" t="s">
        <v>147</v>
      </c>
      <c r="K227" s="130" t="s">
        <v>2730</v>
      </c>
    </row>
    <row r="228" ht="18.95" hidden="1" customHeight="1" spans="1:11">
      <c r="A228" s="127" t="s">
        <v>135</v>
      </c>
      <c r="B228" s="97" t="s">
        <v>135</v>
      </c>
      <c r="C228" s="97" t="s">
        <v>489</v>
      </c>
      <c r="D228" s="90" t="s">
        <v>494</v>
      </c>
      <c r="E228" s="97" t="s">
        <v>147</v>
      </c>
      <c r="F228" s="42" t="s">
        <v>2739</v>
      </c>
      <c r="G228" s="133">
        <v>238</v>
      </c>
      <c r="H228" s="133">
        <v>245</v>
      </c>
      <c r="I228" s="132">
        <v>0.029</v>
      </c>
      <c r="J228" s="130" t="s">
        <v>147</v>
      </c>
      <c r="K228" s="130" t="s">
        <v>2730</v>
      </c>
    </row>
    <row r="229" ht="18.95" hidden="1" customHeight="1" spans="1:11">
      <c r="A229" s="127" t="s">
        <v>135</v>
      </c>
      <c r="B229" s="97"/>
      <c r="C229" s="97" t="s">
        <v>489</v>
      </c>
      <c r="D229" s="90" t="s">
        <v>495</v>
      </c>
      <c r="E229" s="97" t="s">
        <v>147</v>
      </c>
      <c r="F229" s="41" t="s">
        <v>2839</v>
      </c>
      <c r="G229" s="133">
        <v>37187</v>
      </c>
      <c r="H229" s="134">
        <v>38665</v>
      </c>
      <c r="I229" s="135">
        <v>0.04</v>
      </c>
      <c r="J229" s="130" t="s">
        <v>147</v>
      </c>
      <c r="K229" s="130" t="s">
        <v>2730</v>
      </c>
    </row>
    <row r="230" ht="18.95" hidden="1" customHeight="1" spans="1:11">
      <c r="A230" s="127" t="s">
        <v>135</v>
      </c>
      <c r="B230" s="469" t="s">
        <v>136</v>
      </c>
      <c r="C230" s="97"/>
      <c r="D230" s="90" t="s">
        <v>497</v>
      </c>
      <c r="E230" s="97"/>
      <c r="F230" s="42" t="s">
        <v>498</v>
      </c>
      <c r="G230" s="131">
        <v>70906</v>
      </c>
      <c r="H230" s="131">
        <v>73000</v>
      </c>
      <c r="I230" s="132">
        <v>0.03</v>
      </c>
      <c r="J230" s="130" t="s">
        <v>147</v>
      </c>
      <c r="K230" s="130" t="s">
        <v>147</v>
      </c>
    </row>
    <row r="231" ht="18.95" hidden="1" customHeight="1" spans="1:11">
      <c r="A231" s="127" t="s">
        <v>135</v>
      </c>
      <c r="B231" s="97" t="s">
        <v>135</v>
      </c>
      <c r="C231" s="97" t="s">
        <v>497</v>
      </c>
      <c r="D231" s="90" t="s">
        <v>499</v>
      </c>
      <c r="E231" s="97" t="s">
        <v>147</v>
      </c>
      <c r="F231" s="42" t="s">
        <v>2729</v>
      </c>
      <c r="G231" s="133">
        <v>23585</v>
      </c>
      <c r="H231" s="133">
        <v>24900</v>
      </c>
      <c r="I231" s="132">
        <v>0.056</v>
      </c>
      <c r="J231" s="130" t="s">
        <v>147</v>
      </c>
      <c r="K231" s="130" t="s">
        <v>2730</v>
      </c>
    </row>
    <row r="232" ht="18.95" hidden="1" customHeight="1" spans="1:11">
      <c r="A232" s="127" t="s">
        <v>135</v>
      </c>
      <c r="B232" s="97" t="s">
        <v>135</v>
      </c>
      <c r="C232" s="97" t="s">
        <v>497</v>
      </c>
      <c r="D232" s="90" t="s">
        <v>500</v>
      </c>
      <c r="E232" s="97" t="s">
        <v>147</v>
      </c>
      <c r="F232" s="42" t="s">
        <v>2731</v>
      </c>
      <c r="G232" s="133">
        <v>18859</v>
      </c>
      <c r="H232" s="133">
        <v>19400</v>
      </c>
      <c r="I232" s="132">
        <v>0.029</v>
      </c>
      <c r="J232" s="130" t="s">
        <v>147</v>
      </c>
      <c r="K232" s="130" t="s">
        <v>2730</v>
      </c>
    </row>
    <row r="233" ht="18.95" hidden="1" customHeight="1" spans="1:11">
      <c r="A233" s="127" t="s">
        <v>135</v>
      </c>
      <c r="B233" s="97" t="s">
        <v>135</v>
      </c>
      <c r="C233" s="97" t="s">
        <v>497</v>
      </c>
      <c r="D233" s="90" t="s">
        <v>501</v>
      </c>
      <c r="E233" s="97" t="s">
        <v>147</v>
      </c>
      <c r="F233" s="42" t="s">
        <v>2732</v>
      </c>
      <c r="G233" s="133">
        <v>5</v>
      </c>
      <c r="H233" s="131">
        <v>0</v>
      </c>
      <c r="I233" s="132">
        <v>-1</v>
      </c>
      <c r="J233" s="130" t="s">
        <v>147</v>
      </c>
      <c r="K233" s="130" t="s">
        <v>2730</v>
      </c>
    </row>
    <row r="234" ht="18.95" hidden="1" customHeight="1" spans="1:11">
      <c r="A234" s="127" t="s">
        <v>135</v>
      </c>
      <c r="B234" s="97" t="s">
        <v>135</v>
      </c>
      <c r="C234" s="97" t="s">
        <v>497</v>
      </c>
      <c r="D234" s="90" t="s">
        <v>502</v>
      </c>
      <c r="E234" s="97" t="s">
        <v>147</v>
      </c>
      <c r="F234" s="42" t="s">
        <v>2739</v>
      </c>
      <c r="G234" s="133">
        <v>1196</v>
      </c>
      <c r="H234" s="133">
        <v>1230</v>
      </c>
      <c r="I234" s="132">
        <v>0.028</v>
      </c>
      <c r="J234" s="130" t="s">
        <v>147</v>
      </c>
      <c r="K234" s="130" t="s">
        <v>2730</v>
      </c>
    </row>
    <row r="235" ht="18.95" hidden="1" customHeight="1" spans="1:11">
      <c r="A235" s="127" t="s">
        <v>135</v>
      </c>
      <c r="B235" s="97"/>
      <c r="C235" s="97" t="s">
        <v>497</v>
      </c>
      <c r="D235" s="90" t="s">
        <v>503</v>
      </c>
      <c r="E235" s="97" t="s">
        <v>147</v>
      </c>
      <c r="F235" s="41" t="s">
        <v>2840</v>
      </c>
      <c r="G235" s="133">
        <v>27261</v>
      </c>
      <c r="H235" s="134">
        <v>27470</v>
      </c>
      <c r="I235" s="135">
        <v>0.008</v>
      </c>
      <c r="J235" s="130" t="s">
        <v>147</v>
      </c>
      <c r="K235" s="130" t="s">
        <v>2730</v>
      </c>
    </row>
    <row r="236" ht="18.95" hidden="1" customHeight="1" spans="1:11">
      <c r="A236" s="127" t="s">
        <v>135</v>
      </c>
      <c r="B236" s="469" t="s">
        <v>136</v>
      </c>
      <c r="C236" s="97"/>
      <c r="D236" s="90" t="s">
        <v>505</v>
      </c>
      <c r="E236" s="97"/>
      <c r="F236" s="42" t="s">
        <v>506</v>
      </c>
      <c r="G236" s="131">
        <v>23312</v>
      </c>
      <c r="H236" s="131">
        <v>24000</v>
      </c>
      <c r="I236" s="132">
        <v>0.03</v>
      </c>
      <c r="J236" s="130" t="s">
        <v>147</v>
      </c>
      <c r="K236" s="130" t="s">
        <v>147</v>
      </c>
    </row>
    <row r="237" ht="18.95" hidden="1" customHeight="1" spans="1:11">
      <c r="A237" s="127" t="s">
        <v>135</v>
      </c>
      <c r="B237" s="97" t="s">
        <v>135</v>
      </c>
      <c r="C237" s="97" t="s">
        <v>505</v>
      </c>
      <c r="D237" s="90" t="s">
        <v>507</v>
      </c>
      <c r="E237" s="97" t="s">
        <v>147</v>
      </c>
      <c r="F237" s="42" t="s">
        <v>2729</v>
      </c>
      <c r="G237" s="133">
        <v>10847</v>
      </c>
      <c r="H237" s="133">
        <v>11400</v>
      </c>
      <c r="I237" s="132">
        <v>0.051</v>
      </c>
      <c r="J237" s="130" t="s">
        <v>147</v>
      </c>
      <c r="K237" s="130" t="s">
        <v>2730</v>
      </c>
    </row>
    <row r="238" ht="18.95" hidden="1" customHeight="1" spans="1:11">
      <c r="A238" s="127" t="s">
        <v>135</v>
      </c>
      <c r="B238" s="97" t="s">
        <v>135</v>
      </c>
      <c r="C238" s="97" t="s">
        <v>505</v>
      </c>
      <c r="D238" s="90" t="s">
        <v>508</v>
      </c>
      <c r="E238" s="97" t="s">
        <v>147</v>
      </c>
      <c r="F238" s="42" t="s">
        <v>2731</v>
      </c>
      <c r="G238" s="133">
        <v>4777</v>
      </c>
      <c r="H238" s="133">
        <v>4900</v>
      </c>
      <c r="I238" s="132">
        <v>0.026</v>
      </c>
      <c r="J238" s="130" t="s">
        <v>147</v>
      </c>
      <c r="K238" s="130" t="s">
        <v>2730</v>
      </c>
    </row>
    <row r="239" ht="18.95" hidden="1" customHeight="1" spans="1:11">
      <c r="A239" s="127" t="s">
        <v>135</v>
      </c>
      <c r="B239" s="97" t="s">
        <v>135</v>
      </c>
      <c r="C239" s="97" t="s">
        <v>505</v>
      </c>
      <c r="D239" s="90" t="s">
        <v>509</v>
      </c>
      <c r="E239" s="97" t="s">
        <v>147</v>
      </c>
      <c r="F239" s="42" t="s">
        <v>2732</v>
      </c>
      <c r="G239" s="133">
        <v>0</v>
      </c>
      <c r="H239" s="133">
        <v>0</v>
      </c>
      <c r="I239" s="132" t="s">
        <v>135</v>
      </c>
      <c r="J239" s="130" t="s">
        <v>2730</v>
      </c>
      <c r="K239" s="130" t="s">
        <v>2730</v>
      </c>
    </row>
    <row r="240" ht="18.95" hidden="1" customHeight="1" spans="1:11">
      <c r="A240" s="127" t="s">
        <v>135</v>
      </c>
      <c r="B240" s="97" t="s">
        <v>135</v>
      </c>
      <c r="C240" s="97" t="s">
        <v>505</v>
      </c>
      <c r="D240" s="90" t="s">
        <v>510</v>
      </c>
      <c r="E240" s="97" t="s">
        <v>147</v>
      </c>
      <c r="F240" s="42" t="s">
        <v>2739</v>
      </c>
      <c r="G240" s="133">
        <v>16</v>
      </c>
      <c r="H240" s="131">
        <v>17</v>
      </c>
      <c r="I240" s="132">
        <v>0.0625</v>
      </c>
      <c r="J240" s="130" t="s">
        <v>147</v>
      </c>
      <c r="K240" s="130" t="s">
        <v>2730</v>
      </c>
    </row>
    <row r="241" ht="18.95" hidden="1" customHeight="1" spans="1:11">
      <c r="A241" s="127" t="s">
        <v>135</v>
      </c>
      <c r="B241" s="97"/>
      <c r="C241" s="97" t="s">
        <v>505</v>
      </c>
      <c r="D241" s="90" t="s">
        <v>511</v>
      </c>
      <c r="E241" s="97" t="s">
        <v>147</v>
      </c>
      <c r="F241" s="41" t="s">
        <v>2841</v>
      </c>
      <c r="G241" s="133">
        <v>7672</v>
      </c>
      <c r="H241" s="134">
        <v>7683</v>
      </c>
      <c r="I241" s="135">
        <v>0.001</v>
      </c>
      <c r="J241" s="130" t="s">
        <v>147</v>
      </c>
      <c r="K241" s="130" t="s">
        <v>2730</v>
      </c>
    </row>
    <row r="242" ht="18.95" hidden="1" customHeight="1" spans="1:11">
      <c r="A242" s="127" t="s">
        <v>135</v>
      </c>
      <c r="B242" s="469" t="s">
        <v>136</v>
      </c>
      <c r="C242" s="97"/>
      <c r="D242" s="90" t="s">
        <v>513</v>
      </c>
      <c r="E242" s="97"/>
      <c r="F242" s="42" t="s">
        <v>514</v>
      </c>
      <c r="G242" s="131">
        <v>740</v>
      </c>
      <c r="H242" s="131">
        <v>770</v>
      </c>
      <c r="I242" s="132">
        <v>0.041</v>
      </c>
      <c r="J242" s="130" t="s">
        <v>147</v>
      </c>
      <c r="K242" s="130" t="s">
        <v>147</v>
      </c>
    </row>
    <row r="243" ht="18.95" hidden="1" customHeight="1" spans="1:11">
      <c r="A243" s="127" t="s">
        <v>135</v>
      </c>
      <c r="B243" s="97" t="s">
        <v>135</v>
      </c>
      <c r="C243" s="97" t="s">
        <v>513</v>
      </c>
      <c r="D243" s="90" t="s">
        <v>515</v>
      </c>
      <c r="E243" s="97" t="s">
        <v>147</v>
      </c>
      <c r="F243" s="42" t="s">
        <v>2729</v>
      </c>
      <c r="G243" s="133">
        <v>406</v>
      </c>
      <c r="H243" s="133">
        <v>430</v>
      </c>
      <c r="I243" s="132">
        <v>0.059</v>
      </c>
      <c r="J243" s="130" t="s">
        <v>147</v>
      </c>
      <c r="K243" s="130" t="s">
        <v>2730</v>
      </c>
    </row>
    <row r="244" ht="18.95" hidden="1" customHeight="1" spans="1:11">
      <c r="A244" s="127" t="s">
        <v>135</v>
      </c>
      <c r="B244" s="97" t="s">
        <v>135</v>
      </c>
      <c r="C244" s="97" t="s">
        <v>513</v>
      </c>
      <c r="D244" s="90" t="s">
        <v>516</v>
      </c>
      <c r="E244" s="97" t="s">
        <v>147</v>
      </c>
      <c r="F244" s="42" t="s">
        <v>2731</v>
      </c>
      <c r="G244" s="133">
        <v>145</v>
      </c>
      <c r="H244" s="133">
        <v>150</v>
      </c>
      <c r="I244" s="132">
        <v>0.034</v>
      </c>
      <c r="J244" s="130" t="s">
        <v>147</v>
      </c>
      <c r="K244" s="130" t="s">
        <v>2730</v>
      </c>
    </row>
    <row r="245" ht="18.95" hidden="1" customHeight="1" spans="1:11">
      <c r="A245" s="127" t="s">
        <v>135</v>
      </c>
      <c r="B245" s="97" t="s">
        <v>135</v>
      </c>
      <c r="C245" s="97" t="s">
        <v>513</v>
      </c>
      <c r="D245" s="90" t="s">
        <v>517</v>
      </c>
      <c r="E245" s="97" t="s">
        <v>147</v>
      </c>
      <c r="F245" s="42" t="s">
        <v>2732</v>
      </c>
      <c r="G245" s="133">
        <v>3</v>
      </c>
      <c r="H245" s="133">
        <v>0</v>
      </c>
      <c r="I245" s="132">
        <v>-1</v>
      </c>
      <c r="J245" s="130" t="s">
        <v>147</v>
      </c>
      <c r="K245" s="130" t="s">
        <v>2730</v>
      </c>
    </row>
    <row r="246" ht="18.95" hidden="1" customHeight="1" spans="1:11">
      <c r="A246" s="127" t="s">
        <v>135</v>
      </c>
      <c r="B246" s="97" t="s">
        <v>135</v>
      </c>
      <c r="C246" s="97" t="s">
        <v>513</v>
      </c>
      <c r="D246" s="90" t="s">
        <v>518</v>
      </c>
      <c r="E246" s="97" t="s">
        <v>147</v>
      </c>
      <c r="F246" s="42" t="s">
        <v>2739</v>
      </c>
      <c r="G246" s="133">
        <v>0</v>
      </c>
      <c r="H246" s="131">
        <v>0</v>
      </c>
      <c r="I246" s="132" t="s">
        <v>135</v>
      </c>
      <c r="J246" s="130" t="s">
        <v>2730</v>
      </c>
      <c r="K246" s="130" t="s">
        <v>2730</v>
      </c>
    </row>
    <row r="247" ht="18.95" hidden="1" customHeight="1" spans="1:11">
      <c r="A247" s="127" t="s">
        <v>135</v>
      </c>
      <c r="B247" s="97"/>
      <c r="C247" s="97" t="s">
        <v>513</v>
      </c>
      <c r="D247" s="90" t="s">
        <v>519</v>
      </c>
      <c r="E247" s="97" t="s">
        <v>147</v>
      </c>
      <c r="F247" s="41" t="s">
        <v>2842</v>
      </c>
      <c r="G247" s="133">
        <v>186</v>
      </c>
      <c r="H247" s="134">
        <v>190</v>
      </c>
      <c r="I247" s="135">
        <v>0.022</v>
      </c>
      <c r="J247" s="130" t="s">
        <v>147</v>
      </c>
      <c r="K247" s="130" t="s">
        <v>2730</v>
      </c>
    </row>
    <row r="248" ht="18.95" hidden="1" customHeight="1" spans="1:11">
      <c r="A248" s="127" t="s">
        <v>135</v>
      </c>
      <c r="B248" s="97" t="s">
        <v>136</v>
      </c>
      <c r="C248" s="97"/>
      <c r="D248" s="90" t="s">
        <v>521</v>
      </c>
      <c r="E248" s="97"/>
      <c r="F248" s="42" t="s">
        <v>522</v>
      </c>
      <c r="G248" s="131">
        <v>53631</v>
      </c>
      <c r="H248" s="131">
        <v>55000</v>
      </c>
      <c r="I248" s="132">
        <v>0.026</v>
      </c>
      <c r="J248" s="130" t="s">
        <v>147</v>
      </c>
      <c r="K248" s="130" t="s">
        <v>147</v>
      </c>
    </row>
    <row r="249" ht="18.95" hidden="1" customHeight="1" spans="1:11">
      <c r="A249" s="127" t="s">
        <v>135</v>
      </c>
      <c r="B249" s="97" t="s">
        <v>135</v>
      </c>
      <c r="C249" s="97" t="s">
        <v>521</v>
      </c>
      <c r="D249" s="90" t="s">
        <v>523</v>
      </c>
      <c r="E249" s="97" t="s">
        <v>147</v>
      </c>
      <c r="F249" s="42" t="s">
        <v>2729</v>
      </c>
      <c r="G249" s="133">
        <v>18524</v>
      </c>
      <c r="H249" s="133">
        <v>19500</v>
      </c>
      <c r="I249" s="132">
        <v>0.053</v>
      </c>
      <c r="J249" s="130" t="s">
        <v>147</v>
      </c>
      <c r="K249" s="130" t="s">
        <v>2730</v>
      </c>
    </row>
    <row r="250" ht="18.95" hidden="1" customHeight="1" spans="1:11">
      <c r="A250" s="127" t="s">
        <v>135</v>
      </c>
      <c r="B250" s="97" t="s">
        <v>135</v>
      </c>
      <c r="C250" s="97" t="s">
        <v>521</v>
      </c>
      <c r="D250" s="90" t="s">
        <v>524</v>
      </c>
      <c r="E250" s="97" t="s">
        <v>147</v>
      </c>
      <c r="F250" s="42" t="s">
        <v>2731</v>
      </c>
      <c r="G250" s="133">
        <v>10003</v>
      </c>
      <c r="H250" s="133">
        <v>10140</v>
      </c>
      <c r="I250" s="132">
        <v>0.014</v>
      </c>
      <c r="J250" s="130" t="s">
        <v>147</v>
      </c>
      <c r="K250" s="130" t="s">
        <v>2730</v>
      </c>
    </row>
    <row r="251" ht="18.95" hidden="1" customHeight="1" spans="1:11">
      <c r="A251" s="127" t="s">
        <v>135</v>
      </c>
      <c r="B251" s="97" t="s">
        <v>135</v>
      </c>
      <c r="C251" s="97" t="s">
        <v>521</v>
      </c>
      <c r="D251" s="90" t="s">
        <v>525</v>
      </c>
      <c r="E251" s="97" t="s">
        <v>147</v>
      </c>
      <c r="F251" s="42" t="s">
        <v>2732</v>
      </c>
      <c r="G251" s="133">
        <v>17</v>
      </c>
      <c r="H251" s="133">
        <v>18</v>
      </c>
      <c r="I251" s="132">
        <v>0.059</v>
      </c>
      <c r="J251" s="130" t="s">
        <v>147</v>
      </c>
      <c r="K251" s="130" t="s">
        <v>2730</v>
      </c>
    </row>
    <row r="252" ht="18.95" hidden="1" customHeight="1" spans="1:11">
      <c r="A252" s="127" t="s">
        <v>135</v>
      </c>
      <c r="B252" s="97" t="s">
        <v>135</v>
      </c>
      <c r="C252" s="97" t="s">
        <v>521</v>
      </c>
      <c r="D252" s="90" t="s">
        <v>526</v>
      </c>
      <c r="E252" s="97" t="s">
        <v>147</v>
      </c>
      <c r="F252" s="42" t="s">
        <v>2739</v>
      </c>
      <c r="G252" s="133">
        <v>177</v>
      </c>
      <c r="H252" s="131">
        <v>183</v>
      </c>
      <c r="I252" s="132">
        <v>0.034</v>
      </c>
      <c r="J252" s="130" t="s">
        <v>147</v>
      </c>
      <c r="K252" s="130" t="s">
        <v>2730</v>
      </c>
    </row>
    <row r="253" ht="18.95" hidden="1" customHeight="1" spans="1:11">
      <c r="A253" s="127" t="s">
        <v>135</v>
      </c>
      <c r="B253" s="97"/>
      <c r="C253" s="97" t="s">
        <v>521</v>
      </c>
      <c r="D253" s="90" t="s">
        <v>527</v>
      </c>
      <c r="E253" s="97" t="s">
        <v>147</v>
      </c>
      <c r="F253" s="41" t="s">
        <v>2844</v>
      </c>
      <c r="G253" s="133">
        <v>24910</v>
      </c>
      <c r="H253" s="134">
        <v>25159</v>
      </c>
      <c r="I253" s="135">
        <v>0.01</v>
      </c>
      <c r="J253" s="130" t="s">
        <v>147</v>
      </c>
      <c r="K253" s="130" t="s">
        <v>2730</v>
      </c>
    </row>
    <row r="254" ht="18.95" hidden="1" customHeight="1" spans="1:11">
      <c r="A254" s="127" t="s">
        <v>135</v>
      </c>
      <c r="B254" s="97" t="s">
        <v>136</v>
      </c>
      <c r="C254" s="97"/>
      <c r="D254" s="90" t="s">
        <v>529</v>
      </c>
      <c r="E254" s="97"/>
      <c r="F254" s="42" t="s">
        <v>530</v>
      </c>
      <c r="G254" s="131">
        <v>686909</v>
      </c>
      <c r="H254" s="131">
        <v>690530</v>
      </c>
      <c r="I254" s="132">
        <v>0.005</v>
      </c>
      <c r="J254" s="130" t="s">
        <v>147</v>
      </c>
      <c r="K254" s="130" t="s">
        <v>147</v>
      </c>
    </row>
    <row r="255" ht="18.95" hidden="1" customHeight="1" spans="1:11">
      <c r="A255" s="127" t="s">
        <v>135</v>
      </c>
      <c r="B255" s="97"/>
      <c r="C255" s="97" t="s">
        <v>529</v>
      </c>
      <c r="D255" s="90" t="s">
        <v>531</v>
      </c>
      <c r="E255" s="97" t="s">
        <v>147</v>
      </c>
      <c r="F255" s="42" t="s">
        <v>2846</v>
      </c>
      <c r="G255" s="133">
        <v>168</v>
      </c>
      <c r="H255" s="133">
        <v>170</v>
      </c>
      <c r="I255" s="132">
        <v>0.012</v>
      </c>
      <c r="J255" s="130" t="s">
        <v>147</v>
      </c>
      <c r="K255" s="130" t="s">
        <v>2730</v>
      </c>
    </row>
    <row r="256" ht="18.95" hidden="1" customHeight="1" spans="1:11">
      <c r="A256" s="127"/>
      <c r="B256" s="97" t="s">
        <v>135</v>
      </c>
      <c r="C256" s="97" t="s">
        <v>529</v>
      </c>
      <c r="D256" s="90" t="s">
        <v>533</v>
      </c>
      <c r="E256" s="97" t="s">
        <v>147</v>
      </c>
      <c r="F256" s="41" t="s">
        <v>2847</v>
      </c>
      <c r="G256" s="133">
        <v>686741</v>
      </c>
      <c r="H256" s="134">
        <v>690360</v>
      </c>
      <c r="I256" s="135">
        <v>0.005</v>
      </c>
      <c r="J256" s="130" t="s">
        <v>147</v>
      </c>
      <c r="K256" s="130" t="s">
        <v>2730</v>
      </c>
    </row>
    <row r="257" ht="18.95" customHeight="1" spans="1:11">
      <c r="A257" s="127" t="s">
        <v>134</v>
      </c>
      <c r="B257" s="97"/>
      <c r="C257" s="97" t="s">
        <v>135</v>
      </c>
      <c r="D257" s="90" t="s">
        <v>535</v>
      </c>
      <c r="E257" s="97"/>
      <c r="F257" s="43" t="s">
        <v>536</v>
      </c>
      <c r="G257" s="128">
        <v>303</v>
      </c>
      <c r="H257" s="128">
        <v>310</v>
      </c>
      <c r="I257" s="129">
        <v>0.023</v>
      </c>
      <c r="J257" s="130" t="s">
        <v>147</v>
      </c>
      <c r="K257" s="130" t="s">
        <v>147</v>
      </c>
    </row>
    <row r="258" ht="18.95" hidden="1" customHeight="1" spans="1:11">
      <c r="A258" s="127"/>
      <c r="B258" s="97" t="s">
        <v>535</v>
      </c>
      <c r="C258" s="97" t="s">
        <v>135</v>
      </c>
      <c r="D258" s="90" t="s">
        <v>537</v>
      </c>
      <c r="E258" s="97" t="s">
        <v>147</v>
      </c>
      <c r="F258" s="42" t="s">
        <v>4015</v>
      </c>
      <c r="G258" s="133">
        <v>0</v>
      </c>
      <c r="H258" s="131"/>
      <c r="I258" s="132" t="s">
        <v>135</v>
      </c>
      <c r="J258" s="130" t="s">
        <v>2730</v>
      </c>
      <c r="K258" s="130" t="s">
        <v>147</v>
      </c>
    </row>
    <row r="259" ht="18.95" hidden="1" customHeight="1" spans="1:11">
      <c r="A259" s="127"/>
      <c r="B259" s="469" t="s">
        <v>535</v>
      </c>
      <c r="C259" s="97" t="s">
        <v>135</v>
      </c>
      <c r="D259" s="90" t="s">
        <v>539</v>
      </c>
      <c r="E259" s="97" t="s">
        <v>147</v>
      </c>
      <c r="F259" s="42" t="s">
        <v>2848</v>
      </c>
      <c r="G259" s="133">
        <v>303</v>
      </c>
      <c r="H259" s="131">
        <v>310</v>
      </c>
      <c r="I259" s="132">
        <v>0.023</v>
      </c>
      <c r="J259" s="130" t="s">
        <v>147</v>
      </c>
      <c r="K259" s="130" t="s">
        <v>147</v>
      </c>
    </row>
    <row r="260" ht="18.95" customHeight="1" spans="1:11">
      <c r="A260" s="127" t="s">
        <v>134</v>
      </c>
      <c r="B260" s="97"/>
      <c r="C260" s="97" t="s">
        <v>135</v>
      </c>
      <c r="D260" s="468" t="s">
        <v>541</v>
      </c>
      <c r="E260" s="97"/>
      <c r="F260" s="43" t="s">
        <v>542</v>
      </c>
      <c r="G260" s="128">
        <v>94089</v>
      </c>
      <c r="H260" s="128">
        <v>95800</v>
      </c>
      <c r="I260" s="129">
        <v>0.018</v>
      </c>
      <c r="J260" s="130" t="s">
        <v>147</v>
      </c>
      <c r="K260" s="130" t="s">
        <v>147</v>
      </c>
    </row>
    <row r="261" ht="18.95" hidden="1" customHeight="1" spans="1:11">
      <c r="A261" s="127" t="s">
        <v>135</v>
      </c>
      <c r="B261" s="97" t="s">
        <v>541</v>
      </c>
      <c r="C261" s="97" t="s">
        <v>135</v>
      </c>
      <c r="D261" s="90" t="s">
        <v>543</v>
      </c>
      <c r="E261" s="97"/>
      <c r="F261" s="43" t="s">
        <v>544</v>
      </c>
      <c r="G261" s="128">
        <v>64078</v>
      </c>
      <c r="H261" s="128">
        <v>65700</v>
      </c>
      <c r="I261" s="129">
        <v>0.025</v>
      </c>
      <c r="J261" s="130" t="s">
        <v>147</v>
      </c>
      <c r="K261" s="130" t="s">
        <v>147</v>
      </c>
    </row>
    <row r="262" ht="18.95" hidden="1" customHeight="1" spans="1:11">
      <c r="A262" s="127" t="s">
        <v>135</v>
      </c>
      <c r="B262" s="97"/>
      <c r="C262" s="469" t="s">
        <v>543</v>
      </c>
      <c r="D262" s="90" t="s">
        <v>545</v>
      </c>
      <c r="E262" s="97" t="s">
        <v>147</v>
      </c>
      <c r="F262" s="42" t="s">
        <v>2849</v>
      </c>
      <c r="G262" s="133">
        <v>3281</v>
      </c>
      <c r="H262" s="133">
        <v>3360</v>
      </c>
      <c r="I262" s="132">
        <v>0.024</v>
      </c>
      <c r="J262" s="130" t="s">
        <v>147</v>
      </c>
      <c r="K262" s="130" t="s">
        <v>2730</v>
      </c>
    </row>
    <row r="263" ht="18.95" hidden="1" customHeight="1" spans="1:11">
      <c r="A263" s="127" t="s">
        <v>135</v>
      </c>
      <c r="B263" s="97" t="s">
        <v>135</v>
      </c>
      <c r="C263" s="97" t="s">
        <v>543</v>
      </c>
      <c r="D263" s="90" t="s">
        <v>547</v>
      </c>
      <c r="E263" s="97" t="s">
        <v>147</v>
      </c>
      <c r="F263" s="42" t="s">
        <v>2850</v>
      </c>
      <c r="G263" s="133">
        <v>33</v>
      </c>
      <c r="H263" s="133">
        <v>34</v>
      </c>
      <c r="I263" s="132">
        <v>0.03</v>
      </c>
      <c r="J263" s="130" t="s">
        <v>147</v>
      </c>
      <c r="K263" s="130" t="s">
        <v>2730</v>
      </c>
    </row>
    <row r="264" ht="18.95" hidden="1" customHeight="1" spans="1:11">
      <c r="A264" s="127" t="s">
        <v>135</v>
      </c>
      <c r="B264" s="97" t="s">
        <v>135</v>
      </c>
      <c r="C264" s="97" t="s">
        <v>543</v>
      </c>
      <c r="D264" s="90" t="s">
        <v>549</v>
      </c>
      <c r="E264" s="97" t="s">
        <v>147</v>
      </c>
      <c r="F264" s="42" t="s">
        <v>2851</v>
      </c>
      <c r="G264" s="133">
        <v>24034</v>
      </c>
      <c r="H264" s="131">
        <v>24600</v>
      </c>
      <c r="I264" s="132">
        <v>0.024</v>
      </c>
      <c r="J264" s="130" t="s">
        <v>147</v>
      </c>
      <c r="K264" s="130" t="s">
        <v>2730</v>
      </c>
    </row>
    <row r="265" ht="18.95" hidden="1" customHeight="1" spans="1:11">
      <c r="A265" s="127" t="s">
        <v>135</v>
      </c>
      <c r="B265" s="97" t="s">
        <v>135</v>
      </c>
      <c r="C265" s="97" t="s">
        <v>543</v>
      </c>
      <c r="D265" s="90" t="s">
        <v>551</v>
      </c>
      <c r="E265" s="97" t="s">
        <v>147</v>
      </c>
      <c r="F265" s="42" t="s">
        <v>2852</v>
      </c>
      <c r="G265" s="133">
        <v>53</v>
      </c>
      <c r="H265" s="133">
        <v>56</v>
      </c>
      <c r="I265" s="132">
        <v>0.057</v>
      </c>
      <c r="J265" s="130" t="s">
        <v>147</v>
      </c>
      <c r="K265" s="130" t="s">
        <v>2730</v>
      </c>
    </row>
    <row r="266" ht="18.95" hidden="1" customHeight="1" spans="1:11">
      <c r="A266" s="127" t="s">
        <v>135</v>
      </c>
      <c r="B266" s="97" t="s">
        <v>135</v>
      </c>
      <c r="C266" s="97" t="s">
        <v>543</v>
      </c>
      <c r="D266" s="90" t="s">
        <v>553</v>
      </c>
      <c r="E266" s="97" t="s">
        <v>147</v>
      </c>
      <c r="F266" s="42" t="s">
        <v>2853</v>
      </c>
      <c r="G266" s="133">
        <v>340</v>
      </c>
      <c r="H266" s="133">
        <v>350</v>
      </c>
      <c r="I266" s="132">
        <v>0.029</v>
      </c>
      <c r="J266" s="130" t="s">
        <v>147</v>
      </c>
      <c r="K266" s="130" t="s">
        <v>2730</v>
      </c>
    </row>
    <row r="267" ht="18.95" hidden="1" customHeight="1" spans="1:11">
      <c r="A267" s="127" t="s">
        <v>135</v>
      </c>
      <c r="B267" s="97" t="s">
        <v>135</v>
      </c>
      <c r="C267" s="97" t="s">
        <v>543</v>
      </c>
      <c r="D267" s="90" t="s">
        <v>555</v>
      </c>
      <c r="E267" s="97" t="s">
        <v>147</v>
      </c>
      <c r="F267" s="42" t="s">
        <v>2854</v>
      </c>
      <c r="G267" s="133">
        <v>2984</v>
      </c>
      <c r="H267" s="133">
        <v>3000</v>
      </c>
      <c r="I267" s="132">
        <v>0.005</v>
      </c>
      <c r="J267" s="130" t="s">
        <v>147</v>
      </c>
      <c r="K267" s="130" t="s">
        <v>2730</v>
      </c>
    </row>
    <row r="268" ht="18.95" hidden="1" customHeight="1" spans="1:11">
      <c r="A268" s="127" t="s">
        <v>135</v>
      </c>
      <c r="B268" s="97" t="s">
        <v>135</v>
      </c>
      <c r="C268" s="97" t="s">
        <v>543</v>
      </c>
      <c r="D268" s="90" t="s">
        <v>557</v>
      </c>
      <c r="E268" s="97" t="s">
        <v>147</v>
      </c>
      <c r="F268" s="42" t="s">
        <v>2855</v>
      </c>
      <c r="G268" s="133">
        <v>30128</v>
      </c>
      <c r="H268" s="133">
        <v>31000</v>
      </c>
      <c r="I268" s="132">
        <v>0.029</v>
      </c>
      <c r="J268" s="130" t="s">
        <v>147</v>
      </c>
      <c r="K268" s="130" t="s">
        <v>2730</v>
      </c>
    </row>
    <row r="269" ht="18.95" hidden="1" customHeight="1" spans="1:11">
      <c r="A269" s="127" t="s">
        <v>135</v>
      </c>
      <c r="B269" s="97"/>
      <c r="C269" s="97" t="s">
        <v>543</v>
      </c>
      <c r="D269" s="90" t="s">
        <v>559</v>
      </c>
      <c r="E269" s="97" t="s">
        <v>147</v>
      </c>
      <c r="F269" s="41" t="s">
        <v>2856</v>
      </c>
      <c r="G269" s="133">
        <v>3225</v>
      </c>
      <c r="H269" s="134">
        <v>3300</v>
      </c>
      <c r="I269" s="135">
        <v>0.023</v>
      </c>
      <c r="J269" s="130" t="s">
        <v>147</v>
      </c>
      <c r="K269" s="130" t="s">
        <v>2730</v>
      </c>
    </row>
    <row r="270" ht="18.95" hidden="1" customHeight="1" spans="1:11">
      <c r="A270" s="127"/>
      <c r="B270" s="469" t="s">
        <v>541</v>
      </c>
      <c r="C270" s="97" t="s">
        <v>135</v>
      </c>
      <c r="D270" s="90" t="s">
        <v>561</v>
      </c>
      <c r="E270" s="97" t="s">
        <v>147</v>
      </c>
      <c r="F270" s="42" t="s">
        <v>2857</v>
      </c>
      <c r="G270" s="133">
        <v>30011</v>
      </c>
      <c r="H270" s="131">
        <v>30100</v>
      </c>
      <c r="I270" s="132">
        <v>0.003</v>
      </c>
      <c r="J270" s="130" t="s">
        <v>147</v>
      </c>
      <c r="K270" s="130" t="s">
        <v>147</v>
      </c>
    </row>
    <row r="271" ht="18.95" customHeight="1" spans="1:11">
      <c r="A271" s="127" t="s">
        <v>134</v>
      </c>
      <c r="B271" s="97"/>
      <c r="C271" s="97" t="s">
        <v>135</v>
      </c>
      <c r="D271" s="90" t="s">
        <v>563</v>
      </c>
      <c r="E271" s="97" t="s">
        <v>135</v>
      </c>
      <c r="F271" s="43" t="s">
        <v>564</v>
      </c>
      <c r="G271" s="128">
        <v>2196051</v>
      </c>
      <c r="H271" s="128">
        <v>2263000</v>
      </c>
      <c r="I271" s="129">
        <v>0.03</v>
      </c>
      <c r="J271" s="130" t="s">
        <v>147</v>
      </c>
      <c r="K271" s="130" t="s">
        <v>147</v>
      </c>
    </row>
    <row r="272" ht="18.95" hidden="1" customHeight="1" spans="1:11">
      <c r="A272" s="127" t="s">
        <v>135</v>
      </c>
      <c r="B272" s="469" t="s">
        <v>563</v>
      </c>
      <c r="C272" s="97"/>
      <c r="D272" s="90" t="s">
        <v>565</v>
      </c>
      <c r="E272" s="97"/>
      <c r="F272" s="42" t="s">
        <v>566</v>
      </c>
      <c r="G272" s="131">
        <v>184661</v>
      </c>
      <c r="H272" s="131">
        <v>189500</v>
      </c>
      <c r="I272" s="132">
        <v>0.026</v>
      </c>
      <c r="J272" s="130" t="s">
        <v>147</v>
      </c>
      <c r="K272" s="130" t="s">
        <v>147</v>
      </c>
    </row>
    <row r="273" ht="18.95" hidden="1" customHeight="1" spans="1:11">
      <c r="A273" s="127" t="s">
        <v>135</v>
      </c>
      <c r="B273" s="97" t="s">
        <v>135</v>
      </c>
      <c r="C273" s="97" t="s">
        <v>565</v>
      </c>
      <c r="D273" s="90" t="s">
        <v>567</v>
      </c>
      <c r="E273" s="97" t="s">
        <v>147</v>
      </c>
      <c r="F273" s="32" t="s">
        <v>2858</v>
      </c>
      <c r="G273" s="133">
        <v>21229</v>
      </c>
      <c r="H273" s="128">
        <v>22000</v>
      </c>
      <c r="I273" s="129">
        <v>0.036</v>
      </c>
      <c r="J273" s="130" t="s">
        <v>147</v>
      </c>
      <c r="K273" s="130" t="s">
        <v>2730</v>
      </c>
    </row>
    <row r="274" ht="18.95" hidden="1" customHeight="1" spans="1:11">
      <c r="A274" s="127" t="s">
        <v>135</v>
      </c>
      <c r="B274" s="97" t="s">
        <v>135</v>
      </c>
      <c r="C274" s="97" t="s">
        <v>565</v>
      </c>
      <c r="D274" s="90" t="s">
        <v>569</v>
      </c>
      <c r="E274" s="97" t="s">
        <v>147</v>
      </c>
      <c r="F274" s="42" t="s">
        <v>2859</v>
      </c>
      <c r="G274" s="133">
        <v>39540</v>
      </c>
      <c r="H274" s="133">
        <v>40700</v>
      </c>
      <c r="I274" s="132">
        <v>0.029</v>
      </c>
      <c r="J274" s="130" t="s">
        <v>147</v>
      </c>
      <c r="K274" s="130" t="s">
        <v>2730</v>
      </c>
    </row>
    <row r="275" ht="18.95" hidden="1" customHeight="1" spans="1:11">
      <c r="A275" s="127" t="s">
        <v>135</v>
      </c>
      <c r="B275" s="97" t="s">
        <v>135</v>
      </c>
      <c r="C275" s="97" t="s">
        <v>565</v>
      </c>
      <c r="D275" s="90" t="s">
        <v>571</v>
      </c>
      <c r="E275" s="97" t="s">
        <v>147</v>
      </c>
      <c r="F275" s="42" t="s">
        <v>2860</v>
      </c>
      <c r="G275" s="133">
        <v>108936</v>
      </c>
      <c r="H275" s="133">
        <v>111500</v>
      </c>
      <c r="I275" s="132">
        <v>0.024</v>
      </c>
      <c r="J275" s="130" t="s">
        <v>147</v>
      </c>
      <c r="K275" s="130" t="s">
        <v>2730</v>
      </c>
    </row>
    <row r="276" ht="18.95" hidden="1" customHeight="1" spans="1:11">
      <c r="A276" s="127" t="s">
        <v>135</v>
      </c>
      <c r="B276" s="97" t="s">
        <v>135</v>
      </c>
      <c r="C276" s="97" t="s">
        <v>565</v>
      </c>
      <c r="D276" s="90" t="s">
        <v>573</v>
      </c>
      <c r="E276" s="97" t="s">
        <v>147</v>
      </c>
      <c r="F276" s="32" t="s">
        <v>2861</v>
      </c>
      <c r="G276" s="133">
        <v>2549</v>
      </c>
      <c r="H276" s="128">
        <v>2600</v>
      </c>
      <c r="I276" s="129">
        <v>0.02</v>
      </c>
      <c r="J276" s="130" t="s">
        <v>147</v>
      </c>
      <c r="K276" s="130" t="s">
        <v>2730</v>
      </c>
    </row>
    <row r="277" ht="18.95" hidden="1" customHeight="1" spans="1:11">
      <c r="A277" s="127" t="s">
        <v>135</v>
      </c>
      <c r="B277" s="97" t="s">
        <v>135</v>
      </c>
      <c r="C277" s="97" t="s">
        <v>565</v>
      </c>
      <c r="D277" s="90" t="s">
        <v>575</v>
      </c>
      <c r="E277" s="97" t="s">
        <v>147</v>
      </c>
      <c r="F277" s="42" t="s">
        <v>2862</v>
      </c>
      <c r="G277" s="133">
        <v>82</v>
      </c>
      <c r="H277" s="131">
        <v>85</v>
      </c>
      <c r="I277" s="132">
        <v>0.037</v>
      </c>
      <c r="J277" s="130" t="s">
        <v>147</v>
      </c>
      <c r="K277" s="130" t="s">
        <v>2730</v>
      </c>
    </row>
    <row r="278" ht="18.95" hidden="1" customHeight="1" spans="1:11">
      <c r="A278" s="127" t="s">
        <v>135</v>
      </c>
      <c r="B278" s="97" t="s">
        <v>135</v>
      </c>
      <c r="C278" s="97" t="s">
        <v>565</v>
      </c>
      <c r="D278" s="90" t="s">
        <v>577</v>
      </c>
      <c r="E278" s="97" t="s">
        <v>147</v>
      </c>
      <c r="F278" s="42" t="s">
        <v>2863</v>
      </c>
      <c r="G278" s="133">
        <v>9319</v>
      </c>
      <c r="H278" s="133">
        <v>9500</v>
      </c>
      <c r="I278" s="132">
        <v>0.019</v>
      </c>
      <c r="J278" s="130" t="s">
        <v>147</v>
      </c>
      <c r="K278" s="130" t="s">
        <v>2730</v>
      </c>
    </row>
    <row r="279" ht="18.95" hidden="1" customHeight="1" spans="1:11">
      <c r="A279" s="127" t="s">
        <v>135</v>
      </c>
      <c r="B279" s="97" t="s">
        <v>135</v>
      </c>
      <c r="C279" s="97" t="s">
        <v>565</v>
      </c>
      <c r="D279" s="90" t="s">
        <v>579</v>
      </c>
      <c r="E279" s="97" t="s">
        <v>147</v>
      </c>
      <c r="F279" s="42" t="s">
        <v>2864</v>
      </c>
      <c r="G279" s="133">
        <v>0</v>
      </c>
      <c r="H279" s="133">
        <v>0</v>
      </c>
      <c r="I279" s="132" t="s">
        <v>135</v>
      </c>
      <c r="J279" s="130" t="s">
        <v>2730</v>
      </c>
      <c r="K279" s="130" t="s">
        <v>2730</v>
      </c>
    </row>
    <row r="280" ht="18.95" hidden="1" customHeight="1" spans="1:11">
      <c r="A280" s="127" t="s">
        <v>135</v>
      </c>
      <c r="B280" s="97" t="s">
        <v>135</v>
      </c>
      <c r="C280" s="97" t="s">
        <v>565</v>
      </c>
      <c r="D280" s="90" t="s">
        <v>581</v>
      </c>
      <c r="E280" s="97" t="s">
        <v>147</v>
      </c>
      <c r="F280" s="42" t="s">
        <v>2865</v>
      </c>
      <c r="G280" s="133">
        <v>3</v>
      </c>
      <c r="H280" s="133"/>
      <c r="I280" s="132">
        <v>-1</v>
      </c>
      <c r="J280" s="130" t="s">
        <v>147</v>
      </c>
      <c r="K280" s="130" t="s">
        <v>2730</v>
      </c>
    </row>
    <row r="281" ht="18.95" hidden="1" customHeight="1" spans="1:11">
      <c r="A281" s="127" t="s">
        <v>135</v>
      </c>
      <c r="B281" s="97"/>
      <c r="C281" s="97" t="s">
        <v>565</v>
      </c>
      <c r="D281" s="468" t="s">
        <v>583</v>
      </c>
      <c r="E281" s="97" t="s">
        <v>147</v>
      </c>
      <c r="F281" s="42" t="s">
        <v>2866</v>
      </c>
      <c r="G281" s="133">
        <v>0</v>
      </c>
      <c r="H281" s="133">
        <v>0</v>
      </c>
      <c r="I281" s="132" t="s">
        <v>135</v>
      </c>
      <c r="J281" s="130" t="s">
        <v>2730</v>
      </c>
      <c r="K281" s="130" t="s">
        <v>2730</v>
      </c>
    </row>
    <row r="282" ht="18.95" hidden="1" customHeight="1" spans="1:11">
      <c r="A282" s="127" t="s">
        <v>135</v>
      </c>
      <c r="B282" s="97"/>
      <c r="C282" s="97" t="s">
        <v>565</v>
      </c>
      <c r="D282" s="468" t="s">
        <v>585</v>
      </c>
      <c r="E282" s="97" t="s">
        <v>147</v>
      </c>
      <c r="F282" s="41" t="s">
        <v>2867</v>
      </c>
      <c r="G282" s="133">
        <v>3003</v>
      </c>
      <c r="H282" s="134">
        <v>3115</v>
      </c>
      <c r="I282" s="135">
        <v>0.037</v>
      </c>
      <c r="J282" s="130" t="s">
        <v>147</v>
      </c>
      <c r="K282" s="130" t="s">
        <v>2730</v>
      </c>
    </row>
    <row r="283" ht="18.95" hidden="1" customHeight="1" spans="1:11">
      <c r="A283" s="127" t="s">
        <v>135</v>
      </c>
      <c r="B283" s="469" t="s">
        <v>563</v>
      </c>
      <c r="C283" s="97"/>
      <c r="D283" s="90" t="s">
        <v>587</v>
      </c>
      <c r="E283" s="97"/>
      <c r="F283" s="42" t="s">
        <v>588</v>
      </c>
      <c r="G283" s="131">
        <v>1254526</v>
      </c>
      <c r="H283" s="131">
        <v>1294000</v>
      </c>
      <c r="I283" s="132">
        <v>0.031</v>
      </c>
      <c r="J283" s="130" t="s">
        <v>147</v>
      </c>
      <c r="K283" s="130" t="s">
        <v>147</v>
      </c>
    </row>
    <row r="284" ht="18.95" hidden="1" customHeight="1" spans="1:11">
      <c r="A284" s="127" t="s">
        <v>135</v>
      </c>
      <c r="B284" s="97" t="s">
        <v>135</v>
      </c>
      <c r="C284" s="97" t="s">
        <v>587</v>
      </c>
      <c r="D284" s="90" t="s">
        <v>589</v>
      </c>
      <c r="E284" s="97" t="s">
        <v>147</v>
      </c>
      <c r="F284" s="42" t="s">
        <v>2729</v>
      </c>
      <c r="G284" s="133">
        <v>560775</v>
      </c>
      <c r="H284" s="133">
        <v>586000</v>
      </c>
      <c r="I284" s="132">
        <v>0.045</v>
      </c>
      <c r="J284" s="130" t="s">
        <v>147</v>
      </c>
      <c r="K284" s="130" t="s">
        <v>2730</v>
      </c>
    </row>
    <row r="285" ht="18.95" hidden="1" customHeight="1" spans="1:11">
      <c r="A285" s="127" t="s">
        <v>135</v>
      </c>
      <c r="B285" s="97" t="s">
        <v>135</v>
      </c>
      <c r="C285" s="97" t="s">
        <v>587</v>
      </c>
      <c r="D285" s="90" t="s">
        <v>590</v>
      </c>
      <c r="E285" s="97" t="s">
        <v>147</v>
      </c>
      <c r="F285" s="42" t="s">
        <v>2731</v>
      </c>
      <c r="G285" s="133">
        <v>69264</v>
      </c>
      <c r="H285" s="133">
        <v>71000</v>
      </c>
      <c r="I285" s="132">
        <v>0.025</v>
      </c>
      <c r="J285" s="130" t="s">
        <v>147</v>
      </c>
      <c r="K285" s="130" t="s">
        <v>2730</v>
      </c>
    </row>
    <row r="286" ht="18.95" hidden="1" customHeight="1" spans="1:11">
      <c r="A286" s="127" t="s">
        <v>135</v>
      </c>
      <c r="B286" s="97" t="s">
        <v>135</v>
      </c>
      <c r="C286" s="97" t="s">
        <v>587</v>
      </c>
      <c r="D286" s="90" t="s">
        <v>591</v>
      </c>
      <c r="E286" s="97" t="s">
        <v>147</v>
      </c>
      <c r="F286" s="42" t="s">
        <v>2732</v>
      </c>
      <c r="G286" s="133">
        <v>12</v>
      </c>
      <c r="H286" s="133">
        <v>13</v>
      </c>
      <c r="I286" s="132">
        <v>0.083</v>
      </c>
      <c r="J286" s="130" t="s">
        <v>147</v>
      </c>
      <c r="K286" s="130" t="s">
        <v>2730</v>
      </c>
    </row>
    <row r="287" ht="18.95" hidden="1" customHeight="1" spans="1:11">
      <c r="A287" s="127" t="s">
        <v>135</v>
      </c>
      <c r="B287" s="97" t="s">
        <v>135</v>
      </c>
      <c r="C287" s="97" t="s">
        <v>587</v>
      </c>
      <c r="D287" s="90" t="s">
        <v>592</v>
      </c>
      <c r="E287" s="97" t="s">
        <v>147</v>
      </c>
      <c r="F287" s="32" t="s">
        <v>2868</v>
      </c>
      <c r="G287" s="133">
        <v>102680</v>
      </c>
      <c r="H287" s="128">
        <v>104920</v>
      </c>
      <c r="I287" s="129">
        <v>0.022</v>
      </c>
      <c r="J287" s="130" t="s">
        <v>147</v>
      </c>
      <c r="K287" s="130" t="s">
        <v>2730</v>
      </c>
    </row>
    <row r="288" ht="18.95" hidden="1" customHeight="1" spans="1:11">
      <c r="A288" s="127" t="s">
        <v>135</v>
      </c>
      <c r="B288" s="97" t="s">
        <v>135</v>
      </c>
      <c r="C288" s="97" t="s">
        <v>587</v>
      </c>
      <c r="D288" s="90" t="s">
        <v>594</v>
      </c>
      <c r="E288" s="97" t="s">
        <v>147</v>
      </c>
      <c r="F288" s="42" t="s">
        <v>2869</v>
      </c>
      <c r="G288" s="133">
        <v>9292</v>
      </c>
      <c r="H288" s="131">
        <v>9540</v>
      </c>
      <c r="I288" s="132">
        <v>0.027</v>
      </c>
      <c r="J288" s="130" t="s">
        <v>147</v>
      </c>
      <c r="K288" s="130" t="s">
        <v>2730</v>
      </c>
    </row>
    <row r="289" ht="18.95" hidden="1" customHeight="1" spans="1:11">
      <c r="A289" s="127" t="s">
        <v>135</v>
      </c>
      <c r="B289" s="97" t="s">
        <v>135</v>
      </c>
      <c r="C289" s="97" t="s">
        <v>587</v>
      </c>
      <c r="D289" s="90" t="s">
        <v>596</v>
      </c>
      <c r="E289" s="97" t="s">
        <v>147</v>
      </c>
      <c r="F289" s="42" t="s">
        <v>2870</v>
      </c>
      <c r="G289" s="133">
        <v>25241</v>
      </c>
      <c r="H289" s="133">
        <v>25800</v>
      </c>
      <c r="I289" s="132">
        <v>0.022</v>
      </c>
      <c r="J289" s="130" t="s">
        <v>147</v>
      </c>
      <c r="K289" s="130" t="s">
        <v>2730</v>
      </c>
    </row>
    <row r="290" ht="18.95" hidden="1" customHeight="1" spans="1:11">
      <c r="A290" s="127" t="s">
        <v>135</v>
      </c>
      <c r="B290" s="97" t="s">
        <v>135</v>
      </c>
      <c r="C290" s="97" t="s">
        <v>587</v>
      </c>
      <c r="D290" s="90" t="s">
        <v>598</v>
      </c>
      <c r="E290" s="97" t="s">
        <v>147</v>
      </c>
      <c r="F290" s="42" t="s">
        <v>2871</v>
      </c>
      <c r="G290" s="133">
        <v>5515</v>
      </c>
      <c r="H290" s="133">
        <v>5600</v>
      </c>
      <c r="I290" s="132">
        <v>0.015</v>
      </c>
      <c r="J290" s="130" t="s">
        <v>147</v>
      </c>
      <c r="K290" s="130" t="s">
        <v>2730</v>
      </c>
    </row>
    <row r="291" ht="18.95" hidden="1" customHeight="1" spans="1:11">
      <c r="A291" s="127" t="s">
        <v>135</v>
      </c>
      <c r="B291" s="97" t="s">
        <v>135</v>
      </c>
      <c r="C291" s="97" t="s">
        <v>587</v>
      </c>
      <c r="D291" s="90" t="s">
        <v>600</v>
      </c>
      <c r="E291" s="97" t="s">
        <v>147</v>
      </c>
      <c r="F291" s="42" t="s">
        <v>2872</v>
      </c>
      <c r="G291" s="133">
        <v>2927</v>
      </c>
      <c r="H291" s="133">
        <v>5500</v>
      </c>
      <c r="I291" s="132">
        <v>0.879</v>
      </c>
      <c r="J291" s="130" t="s">
        <v>147</v>
      </c>
      <c r="K291" s="130" t="s">
        <v>2730</v>
      </c>
    </row>
    <row r="292" ht="18.95" hidden="1" customHeight="1" spans="1:11">
      <c r="A292" s="127" t="s">
        <v>135</v>
      </c>
      <c r="B292" s="97" t="s">
        <v>135</v>
      </c>
      <c r="C292" s="97" t="s">
        <v>587</v>
      </c>
      <c r="D292" s="90" t="s">
        <v>602</v>
      </c>
      <c r="E292" s="97" t="s">
        <v>147</v>
      </c>
      <c r="F292" s="42" t="s">
        <v>2873</v>
      </c>
      <c r="G292" s="133">
        <v>2488</v>
      </c>
      <c r="H292" s="133">
        <v>2550</v>
      </c>
      <c r="I292" s="132">
        <v>0.025</v>
      </c>
      <c r="J292" s="130" t="s">
        <v>147</v>
      </c>
      <c r="K292" s="130" t="s">
        <v>2730</v>
      </c>
    </row>
    <row r="293" ht="18.95" hidden="1" customHeight="1" spans="1:11">
      <c r="A293" s="127" t="s">
        <v>135</v>
      </c>
      <c r="B293" s="97" t="s">
        <v>135</v>
      </c>
      <c r="C293" s="97" t="s">
        <v>587</v>
      </c>
      <c r="D293" s="90" t="s">
        <v>604</v>
      </c>
      <c r="E293" s="97" t="s">
        <v>147</v>
      </c>
      <c r="F293" s="42" t="s">
        <v>2874</v>
      </c>
      <c r="G293" s="133">
        <v>706</v>
      </c>
      <c r="H293" s="133">
        <v>720</v>
      </c>
      <c r="I293" s="132">
        <v>0.02</v>
      </c>
      <c r="J293" s="130" t="s">
        <v>147</v>
      </c>
      <c r="K293" s="130" t="s">
        <v>2730</v>
      </c>
    </row>
    <row r="294" ht="18.95" hidden="1" customHeight="1" spans="1:11">
      <c r="A294" s="127" t="s">
        <v>135</v>
      </c>
      <c r="B294" s="97" t="s">
        <v>135</v>
      </c>
      <c r="C294" s="97" t="s">
        <v>587</v>
      </c>
      <c r="D294" s="90" t="s">
        <v>606</v>
      </c>
      <c r="E294" s="97" t="s">
        <v>147</v>
      </c>
      <c r="F294" s="42" t="s">
        <v>2875</v>
      </c>
      <c r="G294" s="133">
        <v>78343</v>
      </c>
      <c r="H294" s="133">
        <v>81000</v>
      </c>
      <c r="I294" s="132">
        <v>0.034</v>
      </c>
      <c r="J294" s="130" t="s">
        <v>147</v>
      </c>
      <c r="K294" s="130" t="s">
        <v>2730</v>
      </c>
    </row>
    <row r="295" ht="18.95" hidden="1" customHeight="1" spans="1:11">
      <c r="A295" s="127" t="s">
        <v>135</v>
      </c>
      <c r="B295" s="97" t="s">
        <v>135</v>
      </c>
      <c r="C295" s="97" t="s">
        <v>587</v>
      </c>
      <c r="D295" s="90" t="s">
        <v>608</v>
      </c>
      <c r="E295" s="97" t="s">
        <v>147</v>
      </c>
      <c r="F295" s="42" t="s">
        <v>2876</v>
      </c>
      <c r="G295" s="133">
        <v>158619</v>
      </c>
      <c r="H295" s="133">
        <v>163000</v>
      </c>
      <c r="I295" s="132">
        <v>0.028</v>
      </c>
      <c r="J295" s="130" t="s">
        <v>147</v>
      </c>
      <c r="K295" s="130" t="s">
        <v>2730</v>
      </c>
    </row>
    <row r="296" ht="18.95" hidden="1" customHeight="1" spans="1:11">
      <c r="A296" s="127" t="s">
        <v>135</v>
      </c>
      <c r="B296" s="97" t="s">
        <v>135</v>
      </c>
      <c r="C296" s="97" t="s">
        <v>587</v>
      </c>
      <c r="D296" s="90" t="s">
        <v>610</v>
      </c>
      <c r="E296" s="97" t="s">
        <v>147</v>
      </c>
      <c r="F296" s="42" t="s">
        <v>2877</v>
      </c>
      <c r="G296" s="133">
        <v>5146</v>
      </c>
      <c r="H296" s="133">
        <v>5300</v>
      </c>
      <c r="I296" s="132">
        <v>0.03</v>
      </c>
      <c r="J296" s="130" t="s">
        <v>147</v>
      </c>
      <c r="K296" s="130" t="s">
        <v>2730</v>
      </c>
    </row>
    <row r="297" ht="18.95" hidden="1" customHeight="1" spans="1:11">
      <c r="A297" s="127" t="s">
        <v>135</v>
      </c>
      <c r="B297" s="97" t="s">
        <v>135</v>
      </c>
      <c r="C297" s="97" t="s">
        <v>587</v>
      </c>
      <c r="D297" s="90" t="s">
        <v>612</v>
      </c>
      <c r="E297" s="97" t="s">
        <v>147</v>
      </c>
      <c r="F297" s="42" t="s">
        <v>2878</v>
      </c>
      <c r="G297" s="133">
        <v>29987</v>
      </c>
      <c r="H297" s="133">
        <v>30500</v>
      </c>
      <c r="I297" s="132">
        <v>0.017</v>
      </c>
      <c r="J297" s="130" t="s">
        <v>147</v>
      </c>
      <c r="K297" s="130" t="s">
        <v>2730</v>
      </c>
    </row>
    <row r="298" ht="18.95" hidden="1" customHeight="1" spans="1:11">
      <c r="A298" s="127" t="s">
        <v>135</v>
      </c>
      <c r="B298" s="97" t="s">
        <v>135</v>
      </c>
      <c r="C298" s="97" t="s">
        <v>587</v>
      </c>
      <c r="D298" s="90" t="s">
        <v>614</v>
      </c>
      <c r="E298" s="97" t="s">
        <v>147</v>
      </c>
      <c r="F298" s="42" t="s">
        <v>2879</v>
      </c>
      <c r="G298" s="133">
        <v>4895</v>
      </c>
      <c r="H298" s="131">
        <v>5000</v>
      </c>
      <c r="I298" s="132">
        <v>0.021</v>
      </c>
      <c r="J298" s="130" t="s">
        <v>147</v>
      </c>
      <c r="K298" s="130" t="s">
        <v>2730</v>
      </c>
    </row>
    <row r="299" ht="18.95" hidden="1" customHeight="1" spans="1:11">
      <c r="A299" s="127" t="s">
        <v>135</v>
      </c>
      <c r="B299" s="97" t="s">
        <v>135</v>
      </c>
      <c r="C299" s="97" t="s">
        <v>587</v>
      </c>
      <c r="D299" s="90" t="s">
        <v>616</v>
      </c>
      <c r="E299" s="97" t="s">
        <v>147</v>
      </c>
      <c r="F299" s="42" t="s">
        <v>2880</v>
      </c>
      <c r="G299" s="133">
        <v>11027</v>
      </c>
      <c r="H299" s="133">
        <v>11240</v>
      </c>
      <c r="I299" s="132">
        <v>0.019</v>
      </c>
      <c r="J299" s="130" t="s">
        <v>147</v>
      </c>
      <c r="K299" s="130" t="s">
        <v>2730</v>
      </c>
    </row>
    <row r="300" ht="18.95" hidden="1" customHeight="1" spans="1:11">
      <c r="A300" s="127" t="s">
        <v>135</v>
      </c>
      <c r="B300" s="97" t="s">
        <v>135</v>
      </c>
      <c r="C300" s="97" t="s">
        <v>587</v>
      </c>
      <c r="D300" s="90" t="s">
        <v>618</v>
      </c>
      <c r="E300" s="97" t="s">
        <v>147</v>
      </c>
      <c r="F300" s="42" t="s">
        <v>2881</v>
      </c>
      <c r="G300" s="133">
        <v>39542</v>
      </c>
      <c r="H300" s="133">
        <v>40000</v>
      </c>
      <c r="I300" s="132">
        <v>0.012</v>
      </c>
      <c r="J300" s="130" t="s">
        <v>147</v>
      </c>
      <c r="K300" s="130" t="s">
        <v>2730</v>
      </c>
    </row>
    <row r="301" ht="18.95" hidden="1" customHeight="1" spans="1:11">
      <c r="A301" s="127" t="s">
        <v>135</v>
      </c>
      <c r="B301" s="97" t="s">
        <v>135</v>
      </c>
      <c r="C301" s="97" t="s">
        <v>587</v>
      </c>
      <c r="D301" s="90" t="s">
        <v>620</v>
      </c>
      <c r="E301" s="97" t="s">
        <v>147</v>
      </c>
      <c r="F301" s="42" t="s">
        <v>2882</v>
      </c>
      <c r="G301" s="133">
        <v>593</v>
      </c>
      <c r="H301" s="133">
        <v>600</v>
      </c>
      <c r="I301" s="132">
        <v>0.012</v>
      </c>
      <c r="J301" s="130" t="s">
        <v>147</v>
      </c>
      <c r="K301" s="130" t="s">
        <v>2730</v>
      </c>
    </row>
    <row r="302" ht="18.95" hidden="1" customHeight="1" spans="1:11">
      <c r="A302" s="127" t="s">
        <v>135</v>
      </c>
      <c r="B302" s="97" t="s">
        <v>135</v>
      </c>
      <c r="C302" s="97" t="s">
        <v>587</v>
      </c>
      <c r="D302" s="90" t="s">
        <v>622</v>
      </c>
      <c r="E302" s="97" t="s">
        <v>147</v>
      </c>
      <c r="F302" s="42" t="s">
        <v>2767</v>
      </c>
      <c r="G302" s="133">
        <v>21488</v>
      </c>
      <c r="H302" s="133">
        <v>22000</v>
      </c>
      <c r="I302" s="132">
        <v>0.024</v>
      </c>
      <c r="J302" s="130" t="s">
        <v>147</v>
      </c>
      <c r="K302" s="130" t="s">
        <v>2730</v>
      </c>
    </row>
    <row r="303" ht="18.95" hidden="1" customHeight="1" spans="1:11">
      <c r="A303" s="127" t="s">
        <v>135</v>
      </c>
      <c r="B303" s="97" t="s">
        <v>135</v>
      </c>
      <c r="C303" s="97" t="s">
        <v>587</v>
      </c>
      <c r="D303" s="90" t="s">
        <v>623</v>
      </c>
      <c r="E303" s="97" t="s">
        <v>147</v>
      </c>
      <c r="F303" s="42" t="s">
        <v>2739</v>
      </c>
      <c r="G303" s="133">
        <v>639</v>
      </c>
      <c r="H303" s="133">
        <v>648</v>
      </c>
      <c r="I303" s="132">
        <v>0.014</v>
      </c>
      <c r="J303" s="130" t="s">
        <v>147</v>
      </c>
      <c r="K303" s="130" t="s">
        <v>2730</v>
      </c>
    </row>
    <row r="304" ht="18.95" hidden="1" customHeight="1" spans="1:11">
      <c r="A304" s="127" t="s">
        <v>135</v>
      </c>
      <c r="B304" s="97"/>
      <c r="C304" s="97" t="s">
        <v>587</v>
      </c>
      <c r="D304" s="90" t="s">
        <v>624</v>
      </c>
      <c r="E304" s="97" t="s">
        <v>147</v>
      </c>
      <c r="F304" s="41" t="s">
        <v>2883</v>
      </c>
      <c r="G304" s="133">
        <v>125347</v>
      </c>
      <c r="H304" s="134">
        <v>123069</v>
      </c>
      <c r="I304" s="135">
        <v>-0.018</v>
      </c>
      <c r="J304" s="130" t="s">
        <v>147</v>
      </c>
      <c r="K304" s="130" t="s">
        <v>2730</v>
      </c>
    </row>
    <row r="305" ht="18.95" hidden="1" customHeight="1" spans="1:11">
      <c r="A305" s="127" t="s">
        <v>135</v>
      </c>
      <c r="B305" s="469" t="s">
        <v>563</v>
      </c>
      <c r="C305" s="97"/>
      <c r="D305" s="90" t="s">
        <v>626</v>
      </c>
      <c r="E305" s="97"/>
      <c r="F305" s="42" t="s">
        <v>627</v>
      </c>
      <c r="G305" s="131">
        <v>32988</v>
      </c>
      <c r="H305" s="131">
        <v>34200</v>
      </c>
      <c r="I305" s="132">
        <v>0.037</v>
      </c>
      <c r="J305" s="130" t="s">
        <v>147</v>
      </c>
      <c r="K305" s="130" t="s">
        <v>147</v>
      </c>
    </row>
    <row r="306" ht="18.95" hidden="1" customHeight="1" spans="1:11">
      <c r="A306" s="127" t="s">
        <v>135</v>
      </c>
      <c r="B306" s="97" t="s">
        <v>135</v>
      </c>
      <c r="C306" s="97" t="s">
        <v>626</v>
      </c>
      <c r="D306" s="90" t="s">
        <v>628</v>
      </c>
      <c r="E306" s="97" t="s">
        <v>147</v>
      </c>
      <c r="F306" s="42" t="s">
        <v>2729</v>
      </c>
      <c r="G306" s="133">
        <v>22384</v>
      </c>
      <c r="H306" s="133">
        <v>23500</v>
      </c>
      <c r="I306" s="132">
        <v>0.05</v>
      </c>
      <c r="J306" s="130" t="s">
        <v>147</v>
      </c>
      <c r="K306" s="130" t="s">
        <v>2730</v>
      </c>
    </row>
    <row r="307" ht="18.95" hidden="1" customHeight="1" spans="1:11">
      <c r="A307" s="127" t="s">
        <v>135</v>
      </c>
      <c r="B307" s="97" t="s">
        <v>135</v>
      </c>
      <c r="C307" s="97" t="s">
        <v>626</v>
      </c>
      <c r="D307" s="90" t="s">
        <v>629</v>
      </c>
      <c r="E307" s="97" t="s">
        <v>147</v>
      </c>
      <c r="F307" s="42" t="s">
        <v>2731</v>
      </c>
      <c r="G307" s="133">
        <v>48</v>
      </c>
      <c r="H307" s="133">
        <v>50</v>
      </c>
      <c r="I307" s="132">
        <v>0.042</v>
      </c>
      <c r="J307" s="130" t="s">
        <v>147</v>
      </c>
      <c r="K307" s="130" t="s">
        <v>2730</v>
      </c>
    </row>
    <row r="308" ht="18.95" hidden="1" customHeight="1" spans="1:11">
      <c r="A308" s="127" t="s">
        <v>135</v>
      </c>
      <c r="B308" s="97" t="s">
        <v>135</v>
      </c>
      <c r="C308" s="97" t="s">
        <v>626</v>
      </c>
      <c r="D308" s="90" t="s">
        <v>630</v>
      </c>
      <c r="E308" s="97" t="s">
        <v>147</v>
      </c>
      <c r="F308" s="42" t="s">
        <v>2732</v>
      </c>
      <c r="G308" s="133">
        <v>0</v>
      </c>
      <c r="H308" s="133">
        <v>0</v>
      </c>
      <c r="I308" s="132" t="s">
        <v>135</v>
      </c>
      <c r="J308" s="130" t="s">
        <v>2730</v>
      </c>
      <c r="K308" s="130" t="s">
        <v>2730</v>
      </c>
    </row>
    <row r="309" ht="18.95" hidden="1" customHeight="1" spans="1:11">
      <c r="A309" s="127" t="s">
        <v>135</v>
      </c>
      <c r="B309" s="97" t="s">
        <v>135</v>
      </c>
      <c r="C309" s="97" t="s">
        <v>626</v>
      </c>
      <c r="D309" s="90" t="s">
        <v>631</v>
      </c>
      <c r="E309" s="97" t="s">
        <v>147</v>
      </c>
      <c r="F309" s="42" t="s">
        <v>2884</v>
      </c>
      <c r="G309" s="133">
        <v>4392</v>
      </c>
      <c r="H309" s="133">
        <v>4450</v>
      </c>
      <c r="I309" s="132">
        <v>0.013</v>
      </c>
      <c r="J309" s="130" t="s">
        <v>147</v>
      </c>
      <c r="K309" s="130" t="s">
        <v>2730</v>
      </c>
    </row>
    <row r="310" ht="18.95" hidden="1" customHeight="1" spans="1:11">
      <c r="A310" s="127" t="s">
        <v>135</v>
      </c>
      <c r="B310" s="97" t="s">
        <v>135</v>
      </c>
      <c r="C310" s="97" t="s">
        <v>626</v>
      </c>
      <c r="D310" s="90" t="s">
        <v>633</v>
      </c>
      <c r="E310" s="97" t="s">
        <v>147</v>
      </c>
      <c r="F310" s="42" t="s">
        <v>2739</v>
      </c>
      <c r="G310" s="133">
        <v>120</v>
      </c>
      <c r="H310" s="133">
        <v>125</v>
      </c>
      <c r="I310" s="132">
        <v>0.042</v>
      </c>
      <c r="J310" s="130" t="s">
        <v>147</v>
      </c>
      <c r="K310" s="130" t="s">
        <v>2730</v>
      </c>
    </row>
    <row r="311" ht="18.95" hidden="1" customHeight="1" spans="1:11">
      <c r="A311" s="127" t="s">
        <v>135</v>
      </c>
      <c r="B311" s="97"/>
      <c r="C311" s="97" t="s">
        <v>626</v>
      </c>
      <c r="D311" s="90" t="s">
        <v>634</v>
      </c>
      <c r="E311" s="97" t="s">
        <v>147</v>
      </c>
      <c r="F311" s="41" t="s">
        <v>2885</v>
      </c>
      <c r="G311" s="133">
        <v>6044</v>
      </c>
      <c r="H311" s="134">
        <v>6075</v>
      </c>
      <c r="I311" s="135">
        <v>0.005</v>
      </c>
      <c r="J311" s="130" t="s">
        <v>147</v>
      </c>
      <c r="K311" s="130" t="s">
        <v>2730</v>
      </c>
    </row>
    <row r="312" ht="18.95" hidden="1" customHeight="1" spans="1:11">
      <c r="A312" s="127" t="s">
        <v>135</v>
      </c>
      <c r="B312" s="469" t="s">
        <v>563</v>
      </c>
      <c r="C312" s="97"/>
      <c r="D312" s="90" t="s">
        <v>636</v>
      </c>
      <c r="E312" s="97"/>
      <c r="F312" s="42" t="s">
        <v>637</v>
      </c>
      <c r="G312" s="131">
        <v>151906</v>
      </c>
      <c r="H312" s="131">
        <v>155800</v>
      </c>
      <c r="I312" s="132">
        <v>0.026</v>
      </c>
      <c r="J312" s="130" t="s">
        <v>147</v>
      </c>
      <c r="K312" s="130" t="s">
        <v>147</v>
      </c>
    </row>
    <row r="313" ht="18.95" hidden="1" customHeight="1" spans="1:11">
      <c r="A313" s="127" t="s">
        <v>135</v>
      </c>
      <c r="B313" s="97" t="s">
        <v>135</v>
      </c>
      <c r="C313" s="97" t="s">
        <v>636</v>
      </c>
      <c r="D313" s="90" t="s">
        <v>638</v>
      </c>
      <c r="E313" s="97" t="s">
        <v>147</v>
      </c>
      <c r="F313" s="42" t="s">
        <v>2729</v>
      </c>
      <c r="G313" s="133">
        <v>76322</v>
      </c>
      <c r="H313" s="133">
        <v>80000</v>
      </c>
      <c r="I313" s="132">
        <v>0.048</v>
      </c>
      <c r="J313" s="130" t="s">
        <v>147</v>
      </c>
      <c r="K313" s="130" t="s">
        <v>2730</v>
      </c>
    </row>
    <row r="314" ht="18.95" hidden="1" customHeight="1" spans="1:11">
      <c r="A314" s="127" t="s">
        <v>135</v>
      </c>
      <c r="B314" s="97" t="s">
        <v>135</v>
      </c>
      <c r="C314" s="97" t="s">
        <v>636</v>
      </c>
      <c r="D314" s="90" t="s">
        <v>639</v>
      </c>
      <c r="E314" s="97" t="s">
        <v>147</v>
      </c>
      <c r="F314" s="42" t="s">
        <v>2731</v>
      </c>
      <c r="G314" s="133">
        <v>6421</v>
      </c>
      <c r="H314" s="133">
        <v>6500</v>
      </c>
      <c r="I314" s="132">
        <v>0.012</v>
      </c>
      <c r="J314" s="130" t="s">
        <v>147</v>
      </c>
      <c r="K314" s="130" t="s">
        <v>2730</v>
      </c>
    </row>
    <row r="315" ht="18.95" hidden="1" customHeight="1" spans="1:11">
      <c r="A315" s="127" t="s">
        <v>135</v>
      </c>
      <c r="B315" s="97" t="s">
        <v>135</v>
      </c>
      <c r="C315" s="97" t="s">
        <v>636</v>
      </c>
      <c r="D315" s="90" t="s">
        <v>640</v>
      </c>
      <c r="E315" s="97" t="s">
        <v>147</v>
      </c>
      <c r="F315" s="42" t="s">
        <v>2732</v>
      </c>
      <c r="G315" s="133">
        <v>25</v>
      </c>
      <c r="H315" s="133">
        <v>140</v>
      </c>
      <c r="I315" s="132">
        <v>4.6</v>
      </c>
      <c r="J315" s="130" t="s">
        <v>147</v>
      </c>
      <c r="K315" s="130" t="s">
        <v>2730</v>
      </c>
    </row>
    <row r="316" ht="18.95" hidden="1" customHeight="1" spans="1:11">
      <c r="A316" s="127" t="s">
        <v>135</v>
      </c>
      <c r="B316" s="97" t="s">
        <v>135</v>
      </c>
      <c r="C316" s="97" t="s">
        <v>636</v>
      </c>
      <c r="D316" s="90" t="s">
        <v>641</v>
      </c>
      <c r="E316" s="97" t="s">
        <v>147</v>
      </c>
      <c r="F316" s="42" t="s">
        <v>2886</v>
      </c>
      <c r="G316" s="133">
        <v>11916</v>
      </c>
      <c r="H316" s="133">
        <v>12400</v>
      </c>
      <c r="I316" s="132">
        <v>0.041</v>
      </c>
      <c r="J316" s="130" t="s">
        <v>147</v>
      </c>
      <c r="K316" s="130" t="s">
        <v>2730</v>
      </c>
    </row>
    <row r="317" ht="18.95" hidden="1" customHeight="1" spans="1:11">
      <c r="A317" s="127" t="s">
        <v>135</v>
      </c>
      <c r="B317" s="97" t="s">
        <v>135</v>
      </c>
      <c r="C317" s="97" t="s">
        <v>636</v>
      </c>
      <c r="D317" s="90" t="s">
        <v>643</v>
      </c>
      <c r="E317" s="97" t="s">
        <v>147</v>
      </c>
      <c r="F317" s="42" t="s">
        <v>2887</v>
      </c>
      <c r="G317" s="133">
        <v>5575</v>
      </c>
      <c r="H317" s="133">
        <v>5700</v>
      </c>
      <c r="I317" s="132">
        <v>0.022</v>
      </c>
      <c r="J317" s="130" t="s">
        <v>147</v>
      </c>
      <c r="K317" s="130" t="s">
        <v>2730</v>
      </c>
    </row>
    <row r="318" ht="18.95" hidden="1" customHeight="1" spans="1:11">
      <c r="A318" s="127" t="s">
        <v>135</v>
      </c>
      <c r="B318" s="97" t="s">
        <v>135</v>
      </c>
      <c r="C318" s="97" t="s">
        <v>636</v>
      </c>
      <c r="D318" s="90" t="s">
        <v>645</v>
      </c>
      <c r="E318" s="97" t="s">
        <v>147</v>
      </c>
      <c r="F318" s="42" t="s">
        <v>2888</v>
      </c>
      <c r="G318" s="133">
        <v>3243</v>
      </c>
      <c r="H318" s="133">
        <v>3300</v>
      </c>
      <c r="I318" s="132">
        <v>0.018</v>
      </c>
      <c r="J318" s="130" t="s">
        <v>147</v>
      </c>
      <c r="K318" s="130" t="s">
        <v>2730</v>
      </c>
    </row>
    <row r="319" ht="18.95" hidden="1" customHeight="1" spans="1:11">
      <c r="A319" s="127" t="s">
        <v>135</v>
      </c>
      <c r="B319" s="97" t="s">
        <v>135</v>
      </c>
      <c r="C319" s="97" t="s">
        <v>636</v>
      </c>
      <c r="D319" s="90" t="s">
        <v>647</v>
      </c>
      <c r="E319" s="97" t="s">
        <v>147</v>
      </c>
      <c r="F319" s="42" t="s">
        <v>2889</v>
      </c>
      <c r="G319" s="133">
        <v>1866</v>
      </c>
      <c r="H319" s="133">
        <v>1900</v>
      </c>
      <c r="I319" s="132">
        <v>0.018</v>
      </c>
      <c r="J319" s="130" t="s">
        <v>147</v>
      </c>
      <c r="K319" s="130" t="s">
        <v>2730</v>
      </c>
    </row>
    <row r="320" ht="18.95" hidden="1" customHeight="1" spans="1:11">
      <c r="A320" s="127" t="s">
        <v>135</v>
      </c>
      <c r="B320" s="97" t="s">
        <v>135</v>
      </c>
      <c r="C320" s="97" t="s">
        <v>636</v>
      </c>
      <c r="D320" s="90" t="s">
        <v>649</v>
      </c>
      <c r="E320" s="97" t="s">
        <v>147</v>
      </c>
      <c r="F320" s="42" t="s">
        <v>2890</v>
      </c>
      <c r="G320" s="133">
        <v>1666</v>
      </c>
      <c r="H320" s="131">
        <v>1700</v>
      </c>
      <c r="I320" s="132">
        <v>0.02</v>
      </c>
      <c r="J320" s="130" t="s">
        <v>147</v>
      </c>
      <c r="K320" s="130" t="s">
        <v>2730</v>
      </c>
    </row>
    <row r="321" ht="18.95" hidden="1" customHeight="1" spans="1:11">
      <c r="A321" s="127" t="s">
        <v>135</v>
      </c>
      <c r="B321" s="97" t="s">
        <v>135</v>
      </c>
      <c r="C321" s="97" t="s">
        <v>636</v>
      </c>
      <c r="D321" s="90" t="s">
        <v>651</v>
      </c>
      <c r="E321" s="97" t="s">
        <v>147</v>
      </c>
      <c r="F321" s="42" t="s">
        <v>2891</v>
      </c>
      <c r="G321" s="133">
        <v>18131</v>
      </c>
      <c r="H321" s="133">
        <v>17400</v>
      </c>
      <c r="I321" s="132">
        <v>-0.04</v>
      </c>
      <c r="J321" s="130" t="s">
        <v>147</v>
      </c>
      <c r="K321" s="130" t="s">
        <v>2730</v>
      </c>
    </row>
    <row r="322" ht="18.95" hidden="1" customHeight="1" spans="1:11">
      <c r="A322" s="127" t="s">
        <v>135</v>
      </c>
      <c r="B322" s="97" t="s">
        <v>135</v>
      </c>
      <c r="C322" s="97" t="s">
        <v>636</v>
      </c>
      <c r="D322" s="90" t="s">
        <v>653</v>
      </c>
      <c r="E322" s="97" t="s">
        <v>147</v>
      </c>
      <c r="F322" s="42" t="s">
        <v>2739</v>
      </c>
      <c r="G322" s="133">
        <v>55</v>
      </c>
      <c r="H322" s="133">
        <v>57</v>
      </c>
      <c r="I322" s="132">
        <v>0.036</v>
      </c>
      <c r="J322" s="130" t="s">
        <v>147</v>
      </c>
      <c r="K322" s="130" t="s">
        <v>2730</v>
      </c>
    </row>
    <row r="323" ht="18.95" hidden="1" customHeight="1" spans="1:11">
      <c r="A323" s="127" t="s">
        <v>135</v>
      </c>
      <c r="B323" s="97"/>
      <c r="C323" s="97" t="s">
        <v>636</v>
      </c>
      <c r="D323" s="90" t="s">
        <v>654</v>
      </c>
      <c r="E323" s="97" t="s">
        <v>147</v>
      </c>
      <c r="F323" s="41" t="s">
        <v>2892</v>
      </c>
      <c r="G323" s="133">
        <v>26686</v>
      </c>
      <c r="H323" s="134">
        <v>26703</v>
      </c>
      <c r="I323" s="135">
        <v>0.001</v>
      </c>
      <c r="J323" s="130" t="s">
        <v>147</v>
      </c>
      <c r="K323" s="130" t="s">
        <v>2730</v>
      </c>
    </row>
    <row r="324" ht="18.95" hidden="1" customHeight="1" spans="1:11">
      <c r="A324" s="127" t="s">
        <v>135</v>
      </c>
      <c r="B324" s="469" t="s">
        <v>563</v>
      </c>
      <c r="C324" s="97"/>
      <c r="D324" s="90" t="s">
        <v>656</v>
      </c>
      <c r="E324" s="97"/>
      <c r="F324" s="42" t="s">
        <v>657</v>
      </c>
      <c r="G324" s="131">
        <v>203867</v>
      </c>
      <c r="H324" s="131">
        <v>209500</v>
      </c>
      <c r="I324" s="132">
        <v>0.028</v>
      </c>
      <c r="J324" s="130" t="s">
        <v>147</v>
      </c>
      <c r="K324" s="130" t="s">
        <v>147</v>
      </c>
    </row>
    <row r="325" ht="18.95" hidden="1" customHeight="1" spans="1:11">
      <c r="A325" s="127" t="s">
        <v>135</v>
      </c>
      <c r="B325" s="97" t="s">
        <v>135</v>
      </c>
      <c r="C325" s="97" t="s">
        <v>656</v>
      </c>
      <c r="D325" s="90" t="s">
        <v>658</v>
      </c>
      <c r="E325" s="97" t="s">
        <v>147</v>
      </c>
      <c r="F325" s="42" t="s">
        <v>2729</v>
      </c>
      <c r="G325" s="133">
        <v>93111</v>
      </c>
      <c r="H325" s="133">
        <v>97500</v>
      </c>
      <c r="I325" s="132">
        <v>0.047</v>
      </c>
      <c r="J325" s="130" t="s">
        <v>147</v>
      </c>
      <c r="K325" s="130" t="s">
        <v>2730</v>
      </c>
    </row>
    <row r="326" ht="18.95" hidden="1" customHeight="1" spans="1:11">
      <c r="A326" s="127" t="s">
        <v>135</v>
      </c>
      <c r="B326" s="97" t="s">
        <v>135</v>
      </c>
      <c r="C326" s="97" t="s">
        <v>656</v>
      </c>
      <c r="D326" s="90" t="s">
        <v>659</v>
      </c>
      <c r="E326" s="97" t="s">
        <v>147</v>
      </c>
      <c r="F326" s="42" t="s">
        <v>2731</v>
      </c>
      <c r="G326" s="133">
        <v>10793</v>
      </c>
      <c r="H326" s="133">
        <v>11000</v>
      </c>
      <c r="I326" s="132">
        <v>0.019</v>
      </c>
      <c r="J326" s="130" t="s">
        <v>147</v>
      </c>
      <c r="K326" s="130" t="s">
        <v>2730</v>
      </c>
    </row>
    <row r="327" ht="18.95" hidden="1" customHeight="1" spans="1:11">
      <c r="A327" s="127" t="s">
        <v>135</v>
      </c>
      <c r="B327" s="97" t="s">
        <v>135</v>
      </c>
      <c r="C327" s="97" t="s">
        <v>656</v>
      </c>
      <c r="D327" s="90" t="s">
        <v>660</v>
      </c>
      <c r="E327" s="97" t="s">
        <v>147</v>
      </c>
      <c r="F327" s="42" t="s">
        <v>2732</v>
      </c>
      <c r="G327" s="133">
        <v>0</v>
      </c>
      <c r="H327" s="131">
        <v>0</v>
      </c>
      <c r="I327" s="132" t="s">
        <v>135</v>
      </c>
      <c r="J327" s="130" t="s">
        <v>2730</v>
      </c>
      <c r="K327" s="130" t="s">
        <v>2730</v>
      </c>
    </row>
    <row r="328" ht="18.95" hidden="1" customHeight="1" spans="1:11">
      <c r="A328" s="127" t="s">
        <v>135</v>
      </c>
      <c r="B328" s="97" t="s">
        <v>135</v>
      </c>
      <c r="C328" s="97" t="s">
        <v>656</v>
      </c>
      <c r="D328" s="90" t="s">
        <v>661</v>
      </c>
      <c r="E328" s="97" t="s">
        <v>147</v>
      </c>
      <c r="F328" s="42" t="s">
        <v>2893</v>
      </c>
      <c r="G328" s="133">
        <v>28106</v>
      </c>
      <c r="H328" s="133">
        <v>29000</v>
      </c>
      <c r="I328" s="132">
        <v>0.032</v>
      </c>
      <c r="J328" s="130" t="s">
        <v>147</v>
      </c>
      <c r="K328" s="130" t="s">
        <v>2730</v>
      </c>
    </row>
    <row r="329" ht="18.95" hidden="1" customHeight="1" spans="1:11">
      <c r="A329" s="127" t="s">
        <v>135</v>
      </c>
      <c r="B329" s="97" t="s">
        <v>135</v>
      </c>
      <c r="C329" s="97" t="s">
        <v>656</v>
      </c>
      <c r="D329" s="90" t="s">
        <v>663</v>
      </c>
      <c r="E329" s="97" t="s">
        <v>147</v>
      </c>
      <c r="F329" s="42" t="s">
        <v>2894</v>
      </c>
      <c r="G329" s="133">
        <v>10378</v>
      </c>
      <c r="H329" s="133">
        <v>10500</v>
      </c>
      <c r="I329" s="132">
        <v>0.012</v>
      </c>
      <c r="J329" s="130" t="s">
        <v>147</v>
      </c>
      <c r="K329" s="130" t="s">
        <v>2730</v>
      </c>
    </row>
    <row r="330" ht="18.95" hidden="1" customHeight="1" spans="1:11">
      <c r="A330" s="127" t="s">
        <v>135</v>
      </c>
      <c r="B330" s="97" t="s">
        <v>135</v>
      </c>
      <c r="C330" s="97" t="s">
        <v>656</v>
      </c>
      <c r="D330" s="90" t="s">
        <v>665</v>
      </c>
      <c r="E330" s="97" t="s">
        <v>147</v>
      </c>
      <c r="F330" s="42" t="s">
        <v>2895</v>
      </c>
      <c r="G330" s="133">
        <v>27863</v>
      </c>
      <c r="H330" s="133">
        <v>27500</v>
      </c>
      <c r="I330" s="132">
        <v>-0.013</v>
      </c>
      <c r="J330" s="130" t="s">
        <v>147</v>
      </c>
      <c r="K330" s="130" t="s">
        <v>2730</v>
      </c>
    </row>
    <row r="331" ht="18.95" hidden="1" customHeight="1" spans="1:11">
      <c r="A331" s="127" t="s">
        <v>135</v>
      </c>
      <c r="B331" s="97" t="s">
        <v>135</v>
      </c>
      <c r="C331" s="97" t="s">
        <v>656</v>
      </c>
      <c r="D331" s="90" t="s">
        <v>667</v>
      </c>
      <c r="E331" s="97" t="s">
        <v>147</v>
      </c>
      <c r="F331" s="42" t="s">
        <v>2739</v>
      </c>
      <c r="G331" s="133">
        <v>40</v>
      </c>
      <c r="H331" s="133">
        <v>41</v>
      </c>
      <c r="I331" s="132">
        <v>0.025</v>
      </c>
      <c r="J331" s="130" t="s">
        <v>147</v>
      </c>
      <c r="K331" s="130" t="s">
        <v>2730</v>
      </c>
    </row>
    <row r="332" ht="18.95" hidden="1" customHeight="1" spans="1:11">
      <c r="A332" s="127" t="s">
        <v>135</v>
      </c>
      <c r="B332" s="97"/>
      <c r="C332" s="97" t="s">
        <v>656</v>
      </c>
      <c r="D332" s="90" t="s">
        <v>668</v>
      </c>
      <c r="E332" s="97" t="s">
        <v>147</v>
      </c>
      <c r="F332" s="41" t="s">
        <v>2896</v>
      </c>
      <c r="G332" s="133">
        <v>33576</v>
      </c>
      <c r="H332" s="134">
        <v>33959</v>
      </c>
      <c r="I332" s="135">
        <v>0.011</v>
      </c>
      <c r="J332" s="130" t="s">
        <v>147</v>
      </c>
      <c r="K332" s="130" t="s">
        <v>2730</v>
      </c>
    </row>
    <row r="333" ht="18.95" hidden="1" customHeight="1" spans="1:11">
      <c r="A333" s="127" t="s">
        <v>135</v>
      </c>
      <c r="B333" s="469" t="s">
        <v>563</v>
      </c>
      <c r="C333" s="97"/>
      <c r="D333" s="90" t="s">
        <v>670</v>
      </c>
      <c r="E333" s="97"/>
      <c r="F333" s="42" t="s">
        <v>671</v>
      </c>
      <c r="G333" s="131">
        <v>93348</v>
      </c>
      <c r="H333" s="131">
        <v>96200</v>
      </c>
      <c r="I333" s="132">
        <v>0.031</v>
      </c>
      <c r="J333" s="130" t="s">
        <v>147</v>
      </c>
      <c r="K333" s="130" t="s">
        <v>147</v>
      </c>
    </row>
    <row r="334" ht="18.95" hidden="1" customHeight="1" spans="1:11">
      <c r="A334" s="127" t="s">
        <v>135</v>
      </c>
      <c r="B334" s="97" t="s">
        <v>135</v>
      </c>
      <c r="C334" s="97" t="s">
        <v>670</v>
      </c>
      <c r="D334" s="90" t="s">
        <v>672</v>
      </c>
      <c r="E334" s="97" t="s">
        <v>147</v>
      </c>
      <c r="F334" s="42" t="s">
        <v>2729</v>
      </c>
      <c r="G334" s="133">
        <v>43939</v>
      </c>
      <c r="H334" s="133">
        <v>46000</v>
      </c>
      <c r="I334" s="132">
        <v>0.047</v>
      </c>
      <c r="J334" s="130" t="s">
        <v>147</v>
      </c>
      <c r="K334" s="130" t="s">
        <v>2730</v>
      </c>
    </row>
    <row r="335" ht="18.95" hidden="1" customHeight="1" spans="1:11">
      <c r="A335" s="127" t="s">
        <v>135</v>
      </c>
      <c r="B335" s="97" t="s">
        <v>135</v>
      </c>
      <c r="C335" s="97" t="s">
        <v>670</v>
      </c>
      <c r="D335" s="90" t="s">
        <v>673</v>
      </c>
      <c r="E335" s="97" t="s">
        <v>147</v>
      </c>
      <c r="F335" s="42" t="s">
        <v>2731</v>
      </c>
      <c r="G335" s="133">
        <v>8528</v>
      </c>
      <c r="H335" s="133">
        <v>8630</v>
      </c>
      <c r="I335" s="132">
        <v>0.012</v>
      </c>
      <c r="J335" s="130" t="s">
        <v>147</v>
      </c>
      <c r="K335" s="130" t="s">
        <v>2730</v>
      </c>
    </row>
    <row r="336" ht="18.95" hidden="1" customHeight="1" spans="1:11">
      <c r="A336" s="127" t="s">
        <v>135</v>
      </c>
      <c r="B336" s="97" t="s">
        <v>135</v>
      </c>
      <c r="C336" s="97" t="s">
        <v>670</v>
      </c>
      <c r="D336" s="90" t="s">
        <v>674</v>
      </c>
      <c r="E336" s="97" t="s">
        <v>147</v>
      </c>
      <c r="F336" s="42" t="s">
        <v>2732</v>
      </c>
      <c r="G336" s="133">
        <v>0</v>
      </c>
      <c r="H336" s="133">
        <v>0</v>
      </c>
      <c r="I336" s="132" t="s">
        <v>135</v>
      </c>
      <c r="J336" s="130" t="s">
        <v>2730</v>
      </c>
      <c r="K336" s="130" t="s">
        <v>2730</v>
      </c>
    </row>
    <row r="337" ht="18.95" hidden="1" customHeight="1" spans="1:11">
      <c r="A337" s="127" t="s">
        <v>135</v>
      </c>
      <c r="B337" s="97" t="s">
        <v>135</v>
      </c>
      <c r="C337" s="97" t="s">
        <v>670</v>
      </c>
      <c r="D337" s="90" t="s">
        <v>675</v>
      </c>
      <c r="E337" s="97" t="s">
        <v>147</v>
      </c>
      <c r="F337" s="42" t="s">
        <v>2897</v>
      </c>
      <c r="G337" s="133">
        <v>11794</v>
      </c>
      <c r="H337" s="133">
        <v>12100</v>
      </c>
      <c r="I337" s="132">
        <v>0.026</v>
      </c>
      <c r="J337" s="130" t="s">
        <v>147</v>
      </c>
      <c r="K337" s="130" t="s">
        <v>2730</v>
      </c>
    </row>
    <row r="338" ht="18.95" hidden="1" customHeight="1" spans="1:11">
      <c r="A338" s="127" t="s">
        <v>135</v>
      </c>
      <c r="B338" s="97" t="s">
        <v>135</v>
      </c>
      <c r="C338" s="97" t="s">
        <v>670</v>
      </c>
      <c r="D338" s="90" t="s">
        <v>677</v>
      </c>
      <c r="E338" s="97" t="s">
        <v>147</v>
      </c>
      <c r="F338" s="42" t="s">
        <v>2898</v>
      </c>
      <c r="G338" s="133">
        <v>5644</v>
      </c>
      <c r="H338" s="133">
        <v>5800</v>
      </c>
      <c r="I338" s="132">
        <v>0.028</v>
      </c>
      <c r="J338" s="130" t="s">
        <v>147</v>
      </c>
      <c r="K338" s="130" t="s">
        <v>2730</v>
      </c>
    </row>
    <row r="339" ht="18.95" hidden="1" customHeight="1" spans="1:11">
      <c r="A339" s="127" t="s">
        <v>135</v>
      </c>
      <c r="B339" s="97" t="s">
        <v>135</v>
      </c>
      <c r="C339" s="97" t="s">
        <v>670</v>
      </c>
      <c r="D339" s="90" t="s">
        <v>679</v>
      </c>
      <c r="E339" s="97" t="s">
        <v>147</v>
      </c>
      <c r="F339" s="42" t="s">
        <v>2899</v>
      </c>
      <c r="G339" s="133">
        <v>1480</v>
      </c>
      <c r="H339" s="131">
        <v>1520</v>
      </c>
      <c r="I339" s="132">
        <v>0.027</v>
      </c>
      <c r="J339" s="130" t="s">
        <v>147</v>
      </c>
      <c r="K339" s="130" t="s">
        <v>2730</v>
      </c>
    </row>
    <row r="340" ht="18.95" hidden="1" customHeight="1" spans="1:11">
      <c r="A340" s="127" t="s">
        <v>135</v>
      </c>
      <c r="B340" s="97" t="s">
        <v>135</v>
      </c>
      <c r="C340" s="97" t="s">
        <v>670</v>
      </c>
      <c r="D340" s="90" t="s">
        <v>681</v>
      </c>
      <c r="E340" s="97" t="s">
        <v>147</v>
      </c>
      <c r="F340" s="42" t="s">
        <v>2900</v>
      </c>
      <c r="G340" s="133">
        <v>4273</v>
      </c>
      <c r="H340" s="133">
        <v>4400</v>
      </c>
      <c r="I340" s="132">
        <v>0.03</v>
      </c>
      <c r="J340" s="130" t="s">
        <v>147</v>
      </c>
      <c r="K340" s="130" t="s">
        <v>2730</v>
      </c>
    </row>
    <row r="341" ht="18.95" hidden="1" customHeight="1" spans="1:11">
      <c r="A341" s="127" t="s">
        <v>135</v>
      </c>
      <c r="B341" s="97" t="s">
        <v>135</v>
      </c>
      <c r="C341" s="97" t="s">
        <v>670</v>
      </c>
      <c r="D341" s="90" t="s">
        <v>683</v>
      </c>
      <c r="E341" s="97" t="s">
        <v>147</v>
      </c>
      <c r="F341" s="42" t="s">
        <v>2901</v>
      </c>
      <c r="G341" s="133">
        <v>238</v>
      </c>
      <c r="H341" s="133">
        <v>245</v>
      </c>
      <c r="I341" s="132">
        <v>0.029</v>
      </c>
      <c r="J341" s="130" t="s">
        <v>147</v>
      </c>
      <c r="K341" s="130" t="s">
        <v>2730</v>
      </c>
    </row>
    <row r="342" ht="18.95" hidden="1" customHeight="1" spans="1:11">
      <c r="A342" s="127" t="s">
        <v>135</v>
      </c>
      <c r="B342" s="97" t="s">
        <v>135</v>
      </c>
      <c r="C342" s="97" t="s">
        <v>670</v>
      </c>
      <c r="D342" s="90" t="s">
        <v>685</v>
      </c>
      <c r="E342" s="97" t="s">
        <v>147</v>
      </c>
      <c r="F342" s="42" t="s">
        <v>2902</v>
      </c>
      <c r="G342" s="133">
        <v>68</v>
      </c>
      <c r="H342" s="133">
        <v>70</v>
      </c>
      <c r="I342" s="132">
        <v>0.029</v>
      </c>
      <c r="J342" s="130" t="s">
        <v>147</v>
      </c>
      <c r="K342" s="130" t="s">
        <v>2730</v>
      </c>
    </row>
    <row r="343" ht="18.95" hidden="1" customHeight="1" spans="1:11">
      <c r="A343" s="127" t="s">
        <v>135</v>
      </c>
      <c r="B343" s="97" t="s">
        <v>135</v>
      </c>
      <c r="C343" s="97" t="s">
        <v>670</v>
      </c>
      <c r="D343" s="90" t="s">
        <v>687</v>
      </c>
      <c r="E343" s="97" t="s">
        <v>147</v>
      </c>
      <c r="F343" s="42" t="s">
        <v>2739</v>
      </c>
      <c r="G343" s="133">
        <v>830</v>
      </c>
      <c r="H343" s="133">
        <v>850</v>
      </c>
      <c r="I343" s="132">
        <v>0.024</v>
      </c>
      <c r="J343" s="130" t="s">
        <v>147</v>
      </c>
      <c r="K343" s="130" t="s">
        <v>2730</v>
      </c>
    </row>
    <row r="344" ht="18.95" hidden="1" customHeight="1" spans="1:11">
      <c r="A344" s="127" t="s">
        <v>135</v>
      </c>
      <c r="B344" s="97"/>
      <c r="C344" s="97" t="s">
        <v>670</v>
      </c>
      <c r="D344" s="90" t="s">
        <v>688</v>
      </c>
      <c r="E344" s="97" t="s">
        <v>147</v>
      </c>
      <c r="F344" s="41" t="s">
        <v>2903</v>
      </c>
      <c r="G344" s="133">
        <v>16554</v>
      </c>
      <c r="H344" s="134">
        <v>16585</v>
      </c>
      <c r="I344" s="135">
        <v>0.002</v>
      </c>
      <c r="J344" s="130" t="s">
        <v>147</v>
      </c>
      <c r="K344" s="130" t="s">
        <v>2730</v>
      </c>
    </row>
    <row r="345" ht="18.95" hidden="1" customHeight="1" spans="1:11">
      <c r="A345" s="127" t="s">
        <v>135</v>
      </c>
      <c r="B345" s="469" t="s">
        <v>563</v>
      </c>
      <c r="C345" s="97"/>
      <c r="D345" s="90" t="s">
        <v>690</v>
      </c>
      <c r="E345" s="97"/>
      <c r="F345" s="42" t="s">
        <v>691</v>
      </c>
      <c r="G345" s="131">
        <v>205574</v>
      </c>
      <c r="H345" s="131">
        <v>212400</v>
      </c>
      <c r="I345" s="132">
        <v>0.033</v>
      </c>
      <c r="J345" s="130" t="s">
        <v>147</v>
      </c>
      <c r="K345" s="130" t="s">
        <v>147</v>
      </c>
    </row>
    <row r="346" ht="18.95" hidden="1" customHeight="1" spans="1:11">
      <c r="A346" s="127" t="s">
        <v>135</v>
      </c>
      <c r="B346" s="97" t="s">
        <v>135</v>
      </c>
      <c r="C346" s="97" t="s">
        <v>690</v>
      </c>
      <c r="D346" s="90" t="s">
        <v>692</v>
      </c>
      <c r="E346" s="97" t="s">
        <v>147</v>
      </c>
      <c r="F346" s="42" t="s">
        <v>2729</v>
      </c>
      <c r="G346" s="133">
        <v>136813</v>
      </c>
      <c r="H346" s="133">
        <v>142500</v>
      </c>
      <c r="I346" s="132">
        <v>0.042</v>
      </c>
      <c r="J346" s="130" t="s">
        <v>147</v>
      </c>
      <c r="K346" s="130" t="s">
        <v>2730</v>
      </c>
    </row>
    <row r="347" ht="18.95" hidden="1" customHeight="1" spans="1:11">
      <c r="A347" s="127" t="s">
        <v>135</v>
      </c>
      <c r="B347" s="97" t="s">
        <v>135</v>
      </c>
      <c r="C347" s="97" t="s">
        <v>690</v>
      </c>
      <c r="D347" s="90" t="s">
        <v>693</v>
      </c>
      <c r="E347" s="97" t="s">
        <v>147</v>
      </c>
      <c r="F347" s="42" t="s">
        <v>2731</v>
      </c>
      <c r="G347" s="133">
        <v>0</v>
      </c>
      <c r="H347" s="133"/>
      <c r="I347" s="132" t="s">
        <v>135</v>
      </c>
      <c r="J347" s="130" t="s">
        <v>2730</v>
      </c>
      <c r="K347" s="130" t="s">
        <v>2730</v>
      </c>
    </row>
    <row r="348" ht="18.95" hidden="1" customHeight="1" spans="1:11">
      <c r="A348" s="127" t="s">
        <v>135</v>
      </c>
      <c r="B348" s="97" t="s">
        <v>135</v>
      </c>
      <c r="C348" s="97" t="s">
        <v>690</v>
      </c>
      <c r="D348" s="90" t="s">
        <v>694</v>
      </c>
      <c r="E348" s="97" t="s">
        <v>147</v>
      </c>
      <c r="F348" s="42" t="s">
        <v>2732</v>
      </c>
      <c r="G348" s="133">
        <v>0</v>
      </c>
      <c r="H348" s="131"/>
      <c r="I348" s="132" t="s">
        <v>135</v>
      </c>
      <c r="J348" s="130" t="s">
        <v>2730</v>
      </c>
      <c r="K348" s="130" t="s">
        <v>2730</v>
      </c>
    </row>
    <row r="349" ht="18.95" hidden="1" customHeight="1" spans="1:11">
      <c r="A349" s="127" t="s">
        <v>135</v>
      </c>
      <c r="B349" s="97" t="s">
        <v>135</v>
      </c>
      <c r="C349" s="97" t="s">
        <v>690</v>
      </c>
      <c r="D349" s="90" t="s">
        <v>695</v>
      </c>
      <c r="E349" s="97" t="s">
        <v>147</v>
      </c>
      <c r="F349" s="42" t="s">
        <v>2904</v>
      </c>
      <c r="G349" s="133">
        <v>32316</v>
      </c>
      <c r="H349" s="133">
        <v>37871</v>
      </c>
      <c r="I349" s="132">
        <v>0.172</v>
      </c>
      <c r="J349" s="130" t="s">
        <v>147</v>
      </c>
      <c r="K349" s="130" t="s">
        <v>2730</v>
      </c>
    </row>
    <row r="350" ht="18.95" hidden="1" customHeight="1" spans="1:11">
      <c r="A350" s="127" t="s">
        <v>135</v>
      </c>
      <c r="B350" s="97" t="s">
        <v>135</v>
      </c>
      <c r="C350" s="97" t="s">
        <v>690</v>
      </c>
      <c r="D350" s="90" t="s">
        <v>697</v>
      </c>
      <c r="E350" s="97" t="s">
        <v>147</v>
      </c>
      <c r="F350" s="42" t="s">
        <v>2905</v>
      </c>
      <c r="G350" s="133">
        <v>6247</v>
      </c>
      <c r="H350" s="133">
        <v>6400</v>
      </c>
      <c r="I350" s="132">
        <v>0.024</v>
      </c>
      <c r="J350" s="130" t="s">
        <v>147</v>
      </c>
      <c r="K350" s="130" t="s">
        <v>2730</v>
      </c>
    </row>
    <row r="351" ht="18.95" hidden="1" customHeight="1" spans="1:11">
      <c r="A351" s="127" t="s">
        <v>135</v>
      </c>
      <c r="B351" s="97" t="s">
        <v>135</v>
      </c>
      <c r="C351" s="97" t="s">
        <v>690</v>
      </c>
      <c r="D351" s="90" t="s">
        <v>699</v>
      </c>
      <c r="E351" s="97" t="s">
        <v>147</v>
      </c>
      <c r="F351" s="42" t="s">
        <v>2906</v>
      </c>
      <c r="G351" s="133">
        <v>6084</v>
      </c>
      <c r="H351" s="133">
        <v>6200</v>
      </c>
      <c r="I351" s="132">
        <v>0.019</v>
      </c>
      <c r="J351" s="130" t="s">
        <v>147</v>
      </c>
      <c r="K351" s="130" t="s">
        <v>2730</v>
      </c>
    </row>
    <row r="352" ht="18.95" hidden="1" customHeight="1" spans="1:11">
      <c r="A352" s="127" t="s">
        <v>135</v>
      </c>
      <c r="B352" s="97" t="s">
        <v>135</v>
      </c>
      <c r="C352" s="97" t="s">
        <v>690</v>
      </c>
      <c r="D352" s="90" t="s">
        <v>701</v>
      </c>
      <c r="E352" s="97" t="s">
        <v>147</v>
      </c>
      <c r="F352" s="42" t="s">
        <v>2739</v>
      </c>
      <c r="G352" s="133">
        <v>0</v>
      </c>
      <c r="H352" s="133">
        <v>0</v>
      </c>
      <c r="I352" s="132" t="s">
        <v>135</v>
      </c>
      <c r="J352" s="130" t="s">
        <v>2730</v>
      </c>
      <c r="K352" s="130" t="s">
        <v>2730</v>
      </c>
    </row>
    <row r="353" ht="18.95" hidden="1" customHeight="1" spans="1:11">
      <c r="A353" s="127" t="s">
        <v>135</v>
      </c>
      <c r="B353" s="97"/>
      <c r="C353" s="97" t="s">
        <v>690</v>
      </c>
      <c r="D353" s="90" t="s">
        <v>702</v>
      </c>
      <c r="E353" s="97" t="s">
        <v>147</v>
      </c>
      <c r="F353" s="41" t="s">
        <v>2907</v>
      </c>
      <c r="G353" s="133">
        <v>24114</v>
      </c>
      <c r="H353" s="134">
        <v>19429</v>
      </c>
      <c r="I353" s="135">
        <v>-0.194</v>
      </c>
      <c r="J353" s="130" t="s">
        <v>147</v>
      </c>
      <c r="K353" s="130" t="s">
        <v>2730</v>
      </c>
    </row>
    <row r="354" ht="18.95" hidden="1" customHeight="1" spans="1:11">
      <c r="A354" s="127" t="s">
        <v>135</v>
      </c>
      <c r="B354" s="469" t="s">
        <v>563</v>
      </c>
      <c r="C354" s="97"/>
      <c r="D354" s="90" t="s">
        <v>704</v>
      </c>
      <c r="E354" s="97"/>
      <c r="F354" s="42" t="s">
        <v>705</v>
      </c>
      <c r="G354" s="131">
        <v>56054</v>
      </c>
      <c r="H354" s="131">
        <v>58000</v>
      </c>
      <c r="I354" s="132">
        <v>0.035</v>
      </c>
      <c r="J354" s="130" t="s">
        <v>147</v>
      </c>
      <c r="K354" s="130" t="s">
        <v>147</v>
      </c>
    </row>
    <row r="355" ht="18.95" hidden="1" customHeight="1" spans="1:11">
      <c r="A355" s="127" t="s">
        <v>135</v>
      </c>
      <c r="B355" s="97" t="s">
        <v>135</v>
      </c>
      <c r="C355" s="97" t="s">
        <v>704</v>
      </c>
      <c r="D355" s="90" t="s">
        <v>706</v>
      </c>
      <c r="E355" s="97" t="s">
        <v>147</v>
      </c>
      <c r="F355" s="42" t="s">
        <v>2729</v>
      </c>
      <c r="G355" s="133">
        <v>26965</v>
      </c>
      <c r="H355" s="133">
        <v>28300</v>
      </c>
      <c r="I355" s="132">
        <v>0.05</v>
      </c>
      <c r="J355" s="130" t="s">
        <v>147</v>
      </c>
      <c r="K355" s="130" t="s">
        <v>2730</v>
      </c>
    </row>
    <row r="356" ht="18.95" hidden="1" customHeight="1" spans="1:11">
      <c r="A356" s="127" t="s">
        <v>135</v>
      </c>
      <c r="B356" s="97" t="s">
        <v>135</v>
      </c>
      <c r="C356" s="97" t="s">
        <v>704</v>
      </c>
      <c r="D356" s="90" t="s">
        <v>707</v>
      </c>
      <c r="E356" s="97" t="s">
        <v>147</v>
      </c>
      <c r="F356" s="42" t="s">
        <v>2731</v>
      </c>
      <c r="G356" s="133">
        <v>121</v>
      </c>
      <c r="H356" s="133">
        <v>125</v>
      </c>
      <c r="I356" s="132">
        <v>0.033</v>
      </c>
      <c r="J356" s="130" t="s">
        <v>147</v>
      </c>
      <c r="K356" s="130" t="s">
        <v>2730</v>
      </c>
    </row>
    <row r="357" ht="18.95" hidden="1" customHeight="1" spans="1:11">
      <c r="A357" s="127" t="s">
        <v>135</v>
      </c>
      <c r="B357" s="97" t="s">
        <v>135</v>
      </c>
      <c r="C357" s="97" t="s">
        <v>704</v>
      </c>
      <c r="D357" s="90" t="s">
        <v>708</v>
      </c>
      <c r="E357" s="97" t="s">
        <v>147</v>
      </c>
      <c r="F357" s="42" t="s">
        <v>2732</v>
      </c>
      <c r="G357" s="133">
        <v>0</v>
      </c>
      <c r="H357" s="133">
        <v>0</v>
      </c>
      <c r="I357" s="132" t="s">
        <v>135</v>
      </c>
      <c r="J357" s="130" t="s">
        <v>2730</v>
      </c>
      <c r="K357" s="130" t="s">
        <v>2730</v>
      </c>
    </row>
    <row r="358" ht="18.95" hidden="1" customHeight="1" spans="1:11">
      <c r="A358" s="127" t="s">
        <v>135</v>
      </c>
      <c r="B358" s="97" t="s">
        <v>135</v>
      </c>
      <c r="C358" s="97" t="s">
        <v>704</v>
      </c>
      <c r="D358" s="90" t="s">
        <v>709</v>
      </c>
      <c r="E358" s="97" t="s">
        <v>147</v>
      </c>
      <c r="F358" s="42" t="s">
        <v>2908</v>
      </c>
      <c r="G358" s="133">
        <v>8717</v>
      </c>
      <c r="H358" s="133">
        <v>9000</v>
      </c>
      <c r="I358" s="132">
        <v>0.032</v>
      </c>
      <c r="J358" s="130" t="s">
        <v>147</v>
      </c>
      <c r="K358" s="130" t="s">
        <v>2730</v>
      </c>
    </row>
    <row r="359" ht="18.95" hidden="1" customHeight="1" spans="1:11">
      <c r="A359" s="127" t="s">
        <v>135</v>
      </c>
      <c r="B359" s="97" t="s">
        <v>135</v>
      </c>
      <c r="C359" s="97" t="s">
        <v>704</v>
      </c>
      <c r="D359" s="90" t="s">
        <v>711</v>
      </c>
      <c r="E359" s="97" t="s">
        <v>147</v>
      </c>
      <c r="F359" s="42" t="s">
        <v>2909</v>
      </c>
      <c r="G359" s="133">
        <v>2485</v>
      </c>
      <c r="H359" s="133">
        <v>2550</v>
      </c>
      <c r="I359" s="132">
        <v>0.026</v>
      </c>
      <c r="J359" s="130" t="s">
        <v>147</v>
      </c>
      <c r="K359" s="130" t="s">
        <v>2730</v>
      </c>
    </row>
    <row r="360" ht="18.95" hidden="1" customHeight="1" spans="1:11">
      <c r="A360" s="127" t="s">
        <v>135</v>
      </c>
      <c r="B360" s="97" t="s">
        <v>135</v>
      </c>
      <c r="C360" s="97" t="s">
        <v>704</v>
      </c>
      <c r="D360" s="90" t="s">
        <v>713</v>
      </c>
      <c r="E360" s="97" t="s">
        <v>147</v>
      </c>
      <c r="F360" s="42" t="s">
        <v>2910</v>
      </c>
      <c r="G360" s="133">
        <v>13972</v>
      </c>
      <c r="H360" s="131">
        <v>14125</v>
      </c>
      <c r="I360" s="132">
        <v>0.011</v>
      </c>
      <c r="J360" s="130" t="s">
        <v>147</v>
      </c>
      <c r="K360" s="130" t="s">
        <v>2730</v>
      </c>
    </row>
    <row r="361" ht="18.95" hidden="1" customHeight="1" spans="1:11">
      <c r="A361" s="127" t="s">
        <v>135</v>
      </c>
      <c r="B361" s="97" t="s">
        <v>135</v>
      </c>
      <c r="C361" s="97" t="s">
        <v>704</v>
      </c>
      <c r="D361" s="90" t="s">
        <v>715</v>
      </c>
      <c r="E361" s="97" t="s">
        <v>147</v>
      </c>
      <c r="F361" s="42" t="s">
        <v>2739</v>
      </c>
      <c r="G361" s="133">
        <v>0</v>
      </c>
      <c r="H361" s="133">
        <v>0</v>
      </c>
      <c r="I361" s="132" t="s">
        <v>135</v>
      </c>
      <c r="J361" s="130" t="s">
        <v>2730</v>
      </c>
      <c r="K361" s="130" t="s">
        <v>2730</v>
      </c>
    </row>
    <row r="362" ht="18.95" hidden="1" customHeight="1" spans="1:11">
      <c r="A362" s="127" t="s">
        <v>135</v>
      </c>
      <c r="B362" s="97"/>
      <c r="C362" s="97" t="s">
        <v>704</v>
      </c>
      <c r="D362" s="90" t="s">
        <v>716</v>
      </c>
      <c r="E362" s="97" t="s">
        <v>147</v>
      </c>
      <c r="F362" s="41" t="s">
        <v>2911</v>
      </c>
      <c r="G362" s="133">
        <v>3794</v>
      </c>
      <c r="H362" s="134">
        <v>3900</v>
      </c>
      <c r="I362" s="135">
        <v>0.028</v>
      </c>
      <c r="J362" s="130" t="s">
        <v>147</v>
      </c>
      <c r="K362" s="130" t="s">
        <v>2730</v>
      </c>
    </row>
    <row r="363" hidden="1" spans="1:11">
      <c r="A363" s="127" t="s">
        <v>135</v>
      </c>
      <c r="B363" s="469" t="s">
        <v>563</v>
      </c>
      <c r="C363" s="97"/>
      <c r="D363" s="90" t="s">
        <v>718</v>
      </c>
      <c r="E363" s="97"/>
      <c r="F363" s="42" t="s">
        <v>719</v>
      </c>
      <c r="G363" s="131">
        <v>1912</v>
      </c>
      <c r="H363" s="131">
        <v>1985</v>
      </c>
      <c r="I363" s="132">
        <v>0.038</v>
      </c>
      <c r="J363" s="130" t="s">
        <v>147</v>
      </c>
      <c r="K363" s="130" t="s">
        <v>147</v>
      </c>
    </row>
    <row r="364" hidden="1" spans="1:11">
      <c r="A364" s="127" t="s">
        <v>135</v>
      </c>
      <c r="B364" s="97" t="s">
        <v>135</v>
      </c>
      <c r="C364" s="97" t="s">
        <v>718</v>
      </c>
      <c r="D364" s="90" t="s">
        <v>720</v>
      </c>
      <c r="E364" s="97" t="s">
        <v>147</v>
      </c>
      <c r="F364" s="42" t="s">
        <v>2729</v>
      </c>
      <c r="G364" s="133">
        <v>931</v>
      </c>
      <c r="H364" s="133">
        <v>980</v>
      </c>
      <c r="I364" s="132">
        <v>0.053</v>
      </c>
      <c r="J364" s="130" t="s">
        <v>147</v>
      </c>
      <c r="K364" s="130" t="s">
        <v>2730</v>
      </c>
    </row>
    <row r="365" hidden="1" spans="1:11">
      <c r="A365" s="127" t="s">
        <v>135</v>
      </c>
      <c r="B365" s="97" t="s">
        <v>135</v>
      </c>
      <c r="C365" s="97" t="s">
        <v>718</v>
      </c>
      <c r="D365" s="90" t="s">
        <v>721</v>
      </c>
      <c r="E365" s="97" t="s">
        <v>147</v>
      </c>
      <c r="F365" s="42" t="s">
        <v>2731</v>
      </c>
      <c r="G365" s="133">
        <v>111</v>
      </c>
      <c r="H365" s="133">
        <v>115</v>
      </c>
      <c r="I365" s="132">
        <v>0.036</v>
      </c>
      <c r="J365" s="130" t="s">
        <v>147</v>
      </c>
      <c r="K365" s="130" t="s">
        <v>2730</v>
      </c>
    </row>
    <row r="366" hidden="1" spans="1:11">
      <c r="A366" s="127" t="s">
        <v>135</v>
      </c>
      <c r="B366" s="97" t="s">
        <v>135</v>
      </c>
      <c r="C366" s="97" t="s">
        <v>718</v>
      </c>
      <c r="D366" s="90" t="s">
        <v>722</v>
      </c>
      <c r="E366" s="97" t="s">
        <v>147</v>
      </c>
      <c r="F366" s="42" t="s">
        <v>2732</v>
      </c>
      <c r="G366" s="133">
        <v>0</v>
      </c>
      <c r="H366" s="133">
        <v>0</v>
      </c>
      <c r="I366" s="132" t="s">
        <v>135</v>
      </c>
      <c r="J366" s="130" t="s">
        <v>2730</v>
      </c>
      <c r="K366" s="130" t="s">
        <v>2730</v>
      </c>
    </row>
    <row r="367" hidden="1" spans="1:11">
      <c r="A367" s="127" t="s">
        <v>135</v>
      </c>
      <c r="B367" s="97" t="s">
        <v>135</v>
      </c>
      <c r="C367" s="97" t="s">
        <v>718</v>
      </c>
      <c r="D367" s="90" t="s">
        <v>723</v>
      </c>
      <c r="E367" s="97" t="s">
        <v>147</v>
      </c>
      <c r="F367" s="42" t="s">
        <v>2912</v>
      </c>
      <c r="G367" s="133">
        <v>370</v>
      </c>
      <c r="H367" s="133">
        <v>380</v>
      </c>
      <c r="I367" s="132">
        <v>0.027</v>
      </c>
      <c r="J367" s="130" t="s">
        <v>147</v>
      </c>
      <c r="K367" s="130" t="s">
        <v>2730</v>
      </c>
    </row>
    <row r="368" hidden="1" spans="1:11">
      <c r="A368" s="127" t="s">
        <v>135</v>
      </c>
      <c r="B368" s="97" t="s">
        <v>135</v>
      </c>
      <c r="C368" s="97" t="s">
        <v>718</v>
      </c>
      <c r="D368" s="90" t="s">
        <v>725</v>
      </c>
      <c r="E368" s="97" t="s">
        <v>147</v>
      </c>
      <c r="F368" s="42" t="s">
        <v>2913</v>
      </c>
      <c r="G368" s="133">
        <v>138</v>
      </c>
      <c r="H368" s="133">
        <v>140</v>
      </c>
      <c r="I368" s="132">
        <v>0.014</v>
      </c>
      <c r="J368" s="130" t="s">
        <v>147</v>
      </c>
      <c r="K368" s="130" t="s">
        <v>2730</v>
      </c>
    </row>
    <row r="369" hidden="1" spans="1:11">
      <c r="A369" s="127" t="s">
        <v>135</v>
      </c>
      <c r="B369" s="97" t="s">
        <v>135</v>
      </c>
      <c r="C369" s="97" t="s">
        <v>718</v>
      </c>
      <c r="D369" s="90" t="s">
        <v>727</v>
      </c>
      <c r="E369" s="97" t="s">
        <v>147</v>
      </c>
      <c r="F369" s="42" t="s">
        <v>2739</v>
      </c>
      <c r="G369" s="133">
        <v>99</v>
      </c>
      <c r="H369" s="131">
        <v>100</v>
      </c>
      <c r="I369" s="132">
        <v>0.01</v>
      </c>
      <c r="J369" s="130" t="s">
        <v>147</v>
      </c>
      <c r="K369" s="130" t="s">
        <v>2730</v>
      </c>
    </row>
    <row r="370" hidden="1" spans="1:11">
      <c r="A370" s="127" t="s">
        <v>135</v>
      </c>
      <c r="B370" s="97"/>
      <c r="C370" s="97" t="s">
        <v>718</v>
      </c>
      <c r="D370" s="90" t="s">
        <v>728</v>
      </c>
      <c r="E370" s="97" t="s">
        <v>147</v>
      </c>
      <c r="F370" s="41" t="s">
        <v>2914</v>
      </c>
      <c r="G370" s="133">
        <v>263</v>
      </c>
      <c r="H370" s="134">
        <v>270</v>
      </c>
      <c r="I370" s="135">
        <v>0.027</v>
      </c>
      <c r="J370" s="130" t="s">
        <v>147</v>
      </c>
      <c r="K370" s="130" t="s">
        <v>2730</v>
      </c>
    </row>
    <row r="371" hidden="1" spans="1:11">
      <c r="A371" s="127" t="s">
        <v>135</v>
      </c>
      <c r="B371" s="469" t="s">
        <v>563</v>
      </c>
      <c r="C371" s="97"/>
      <c r="D371" s="90" t="s">
        <v>730</v>
      </c>
      <c r="E371" s="97"/>
      <c r="F371" s="42" t="s">
        <v>731</v>
      </c>
      <c r="G371" s="131">
        <v>0</v>
      </c>
      <c r="H371" s="131">
        <v>0</v>
      </c>
      <c r="I371" s="132" t="s">
        <v>135</v>
      </c>
      <c r="J371" s="130" t="s">
        <v>2730</v>
      </c>
      <c r="K371" s="130" t="s">
        <v>147</v>
      </c>
    </row>
    <row r="372" hidden="1" spans="1:11">
      <c r="A372" s="127" t="s">
        <v>135</v>
      </c>
      <c r="B372" s="97" t="s">
        <v>135</v>
      </c>
      <c r="C372" s="97" t="s">
        <v>730</v>
      </c>
      <c r="D372" s="90" t="s">
        <v>732</v>
      </c>
      <c r="E372" s="97" t="s">
        <v>147</v>
      </c>
      <c r="F372" s="42" t="s">
        <v>2729</v>
      </c>
      <c r="G372" s="133">
        <v>0</v>
      </c>
      <c r="H372" s="133">
        <v>0</v>
      </c>
      <c r="I372" s="132" t="s">
        <v>135</v>
      </c>
      <c r="J372" s="130" t="s">
        <v>2730</v>
      </c>
      <c r="K372" s="130" t="s">
        <v>2730</v>
      </c>
    </row>
    <row r="373" hidden="1" spans="1:11">
      <c r="A373" s="127" t="s">
        <v>135</v>
      </c>
      <c r="B373" s="97" t="s">
        <v>135</v>
      </c>
      <c r="C373" s="97" t="s">
        <v>730</v>
      </c>
      <c r="D373" s="90" t="s">
        <v>733</v>
      </c>
      <c r="E373" s="97" t="s">
        <v>147</v>
      </c>
      <c r="F373" s="42" t="s">
        <v>2731</v>
      </c>
      <c r="G373" s="133">
        <v>0</v>
      </c>
      <c r="H373" s="133">
        <v>0</v>
      </c>
      <c r="I373" s="132" t="s">
        <v>135</v>
      </c>
      <c r="J373" s="130" t="s">
        <v>2730</v>
      </c>
      <c r="K373" s="130" t="s">
        <v>2730</v>
      </c>
    </row>
    <row r="374" hidden="1" spans="1:11">
      <c r="A374" s="127" t="s">
        <v>135</v>
      </c>
      <c r="B374" s="97" t="s">
        <v>135</v>
      </c>
      <c r="C374" s="97" t="s">
        <v>730</v>
      </c>
      <c r="D374" s="90" t="s">
        <v>734</v>
      </c>
      <c r="E374" s="97" t="s">
        <v>147</v>
      </c>
      <c r="F374" s="42" t="s">
        <v>2915</v>
      </c>
      <c r="G374" s="133">
        <v>0</v>
      </c>
      <c r="H374" s="133">
        <v>0</v>
      </c>
      <c r="I374" s="132" t="s">
        <v>135</v>
      </c>
      <c r="J374" s="130" t="s">
        <v>2730</v>
      </c>
      <c r="K374" s="130" t="s">
        <v>2730</v>
      </c>
    </row>
    <row r="375" hidden="1" spans="1:11">
      <c r="A375" s="127" t="s">
        <v>135</v>
      </c>
      <c r="B375" s="97" t="s">
        <v>135</v>
      </c>
      <c r="C375" s="97" t="s">
        <v>730</v>
      </c>
      <c r="D375" s="90" t="s">
        <v>736</v>
      </c>
      <c r="E375" s="97" t="s">
        <v>147</v>
      </c>
      <c r="F375" s="42" t="s">
        <v>2916</v>
      </c>
      <c r="G375" s="133">
        <v>0</v>
      </c>
      <c r="H375" s="133">
        <v>0</v>
      </c>
      <c r="I375" s="132" t="s">
        <v>135</v>
      </c>
      <c r="J375" s="130" t="s">
        <v>2730</v>
      </c>
      <c r="K375" s="130" t="s">
        <v>2730</v>
      </c>
    </row>
    <row r="376" hidden="1" spans="1:11">
      <c r="A376" s="127" t="s">
        <v>135</v>
      </c>
      <c r="B376" s="97" t="s">
        <v>135</v>
      </c>
      <c r="C376" s="97" t="s">
        <v>730</v>
      </c>
      <c r="D376" s="90" t="s">
        <v>738</v>
      </c>
      <c r="E376" s="97" t="s">
        <v>147</v>
      </c>
      <c r="F376" s="42" t="s">
        <v>2917</v>
      </c>
      <c r="G376" s="133">
        <v>0</v>
      </c>
      <c r="H376" s="133">
        <v>0</v>
      </c>
      <c r="I376" s="132" t="s">
        <v>135</v>
      </c>
      <c r="J376" s="130" t="s">
        <v>2730</v>
      </c>
      <c r="K376" s="130" t="s">
        <v>2730</v>
      </c>
    </row>
    <row r="377" hidden="1" spans="1:11">
      <c r="A377" s="127" t="s">
        <v>135</v>
      </c>
      <c r="B377" s="97" t="s">
        <v>135</v>
      </c>
      <c r="C377" s="97" t="s">
        <v>730</v>
      </c>
      <c r="D377" s="90" t="s">
        <v>740</v>
      </c>
      <c r="E377" s="97" t="s">
        <v>147</v>
      </c>
      <c r="F377" s="42" t="s">
        <v>2880</v>
      </c>
      <c r="G377" s="133">
        <v>0</v>
      </c>
      <c r="H377" s="133">
        <v>0</v>
      </c>
      <c r="I377" s="132" t="s">
        <v>135</v>
      </c>
      <c r="J377" s="130" t="s">
        <v>2730</v>
      </c>
      <c r="K377" s="130" t="s">
        <v>2730</v>
      </c>
    </row>
    <row r="378" hidden="1" spans="1:11">
      <c r="A378" s="127" t="s">
        <v>135</v>
      </c>
      <c r="B378" s="97" t="s">
        <v>135</v>
      </c>
      <c r="C378" s="97" t="s">
        <v>730</v>
      </c>
      <c r="D378" s="90" t="s">
        <v>741</v>
      </c>
      <c r="E378" s="97" t="s">
        <v>147</v>
      </c>
      <c r="F378" s="41" t="s">
        <v>2918</v>
      </c>
      <c r="G378" s="133">
        <v>0</v>
      </c>
      <c r="H378" s="136">
        <v>0</v>
      </c>
      <c r="I378" s="135" t="s">
        <v>135</v>
      </c>
      <c r="J378" s="130" t="s">
        <v>2730</v>
      </c>
      <c r="K378" s="130" t="s">
        <v>2730</v>
      </c>
    </row>
    <row r="379" hidden="1" spans="1:11">
      <c r="A379" s="127" t="s">
        <v>135</v>
      </c>
      <c r="B379" s="97" t="s">
        <v>563</v>
      </c>
      <c r="C379" s="97"/>
      <c r="D379" s="90" t="s">
        <v>743</v>
      </c>
      <c r="E379" s="97" t="s">
        <v>147</v>
      </c>
      <c r="F379" s="42" t="s">
        <v>2919</v>
      </c>
      <c r="G379" s="133">
        <v>11215</v>
      </c>
      <c r="H379" s="131">
        <v>11415</v>
      </c>
      <c r="I379" s="132">
        <v>0.018</v>
      </c>
      <c r="J379" s="130" t="s">
        <v>147</v>
      </c>
      <c r="K379" s="130" t="s">
        <v>147</v>
      </c>
    </row>
    <row r="380" ht="18.95" customHeight="1" spans="1:11">
      <c r="A380" s="127" t="s">
        <v>134</v>
      </c>
      <c r="B380" s="97" t="s">
        <v>135</v>
      </c>
      <c r="C380" s="97" t="s">
        <v>135</v>
      </c>
      <c r="D380" s="90" t="s">
        <v>745</v>
      </c>
      <c r="E380" s="97" t="s">
        <v>135</v>
      </c>
      <c r="F380" s="43" t="s">
        <v>746</v>
      </c>
      <c r="G380" s="128">
        <v>6711695</v>
      </c>
      <c r="H380" s="128">
        <v>6983000</v>
      </c>
      <c r="I380" s="129">
        <v>0.04</v>
      </c>
      <c r="J380" s="130" t="s">
        <v>147</v>
      </c>
      <c r="K380" s="130" t="s">
        <v>147</v>
      </c>
    </row>
    <row r="381" ht="18.95" hidden="1" customHeight="1" spans="1:11">
      <c r="A381" s="127" t="s">
        <v>135</v>
      </c>
      <c r="B381" s="97" t="s">
        <v>745</v>
      </c>
      <c r="C381" s="97" t="s">
        <v>135</v>
      </c>
      <c r="D381" s="90" t="s">
        <v>747</v>
      </c>
      <c r="E381" s="97" t="s">
        <v>135</v>
      </c>
      <c r="F381" s="43" t="s">
        <v>748</v>
      </c>
      <c r="G381" s="128">
        <v>81772</v>
      </c>
      <c r="H381" s="128">
        <v>84000</v>
      </c>
      <c r="I381" s="129">
        <v>0.027</v>
      </c>
      <c r="J381" s="130" t="s">
        <v>147</v>
      </c>
      <c r="K381" s="130" t="s">
        <v>147</v>
      </c>
    </row>
    <row r="382" ht="18.95" hidden="1" customHeight="1" spans="1:11">
      <c r="A382" s="127" t="s">
        <v>135</v>
      </c>
      <c r="B382" s="97" t="s">
        <v>135</v>
      </c>
      <c r="C382" s="97" t="s">
        <v>747</v>
      </c>
      <c r="D382" s="90" t="s">
        <v>749</v>
      </c>
      <c r="E382" s="97" t="s">
        <v>147</v>
      </c>
      <c r="F382" s="42" t="s">
        <v>4016</v>
      </c>
      <c r="G382" s="133">
        <v>37601</v>
      </c>
      <c r="H382" s="133">
        <v>39500</v>
      </c>
      <c r="I382" s="132">
        <v>0.051</v>
      </c>
      <c r="J382" s="130" t="s">
        <v>147</v>
      </c>
      <c r="K382" s="130" t="s">
        <v>147</v>
      </c>
    </row>
    <row r="383" ht="18.95" hidden="1" customHeight="1" spans="1:11">
      <c r="A383" s="127" t="s">
        <v>135</v>
      </c>
      <c r="B383" s="97" t="s">
        <v>135</v>
      </c>
      <c r="C383" s="97" t="s">
        <v>747</v>
      </c>
      <c r="D383" s="90" t="s">
        <v>750</v>
      </c>
      <c r="E383" s="97" t="s">
        <v>147</v>
      </c>
      <c r="F383" s="42" t="s">
        <v>4017</v>
      </c>
      <c r="G383" s="133">
        <v>10186</v>
      </c>
      <c r="H383" s="133">
        <v>10500</v>
      </c>
      <c r="I383" s="132">
        <v>0.031</v>
      </c>
      <c r="J383" s="130" t="s">
        <v>147</v>
      </c>
      <c r="K383" s="130" t="s">
        <v>147</v>
      </c>
    </row>
    <row r="384" ht="18.95" hidden="1" customHeight="1" spans="1:11">
      <c r="A384" s="127" t="s">
        <v>135</v>
      </c>
      <c r="B384" s="97" t="s">
        <v>135</v>
      </c>
      <c r="C384" s="97" t="s">
        <v>747</v>
      </c>
      <c r="D384" s="90" t="s">
        <v>751</v>
      </c>
      <c r="E384" s="97" t="s">
        <v>147</v>
      </c>
      <c r="F384" s="42" t="s">
        <v>4018</v>
      </c>
      <c r="G384" s="133">
        <v>880</v>
      </c>
      <c r="H384" s="133">
        <v>900</v>
      </c>
      <c r="I384" s="132">
        <v>0.023</v>
      </c>
      <c r="J384" s="130" t="s">
        <v>147</v>
      </c>
      <c r="K384" s="130" t="s">
        <v>147</v>
      </c>
    </row>
    <row r="385" ht="18.95" hidden="1" customHeight="1" spans="1:11">
      <c r="A385" s="127" t="s">
        <v>135</v>
      </c>
      <c r="B385" s="97" t="s">
        <v>135</v>
      </c>
      <c r="C385" s="97" t="s">
        <v>747</v>
      </c>
      <c r="D385" s="90" t="s">
        <v>752</v>
      </c>
      <c r="E385" s="97" t="s">
        <v>147</v>
      </c>
      <c r="F385" s="42" t="s">
        <v>4019</v>
      </c>
      <c r="G385" s="133">
        <v>33105</v>
      </c>
      <c r="H385" s="133">
        <v>33100</v>
      </c>
      <c r="I385" s="132">
        <v>0</v>
      </c>
      <c r="J385" s="130" t="s">
        <v>147</v>
      </c>
      <c r="K385" s="130" t="s">
        <v>147</v>
      </c>
    </row>
    <row r="386" ht="18.95" hidden="1" customHeight="1" spans="1:11">
      <c r="A386" s="127" t="s">
        <v>135</v>
      </c>
      <c r="B386" s="97" t="s">
        <v>745</v>
      </c>
      <c r="C386" s="97" t="s">
        <v>135</v>
      </c>
      <c r="D386" s="90" t="s">
        <v>754</v>
      </c>
      <c r="E386" s="97" t="s">
        <v>135</v>
      </c>
      <c r="F386" s="43" t="s">
        <v>755</v>
      </c>
      <c r="G386" s="128">
        <v>5411207</v>
      </c>
      <c r="H386" s="128">
        <v>5643650</v>
      </c>
      <c r="I386" s="129">
        <v>0.043</v>
      </c>
      <c r="J386" s="130" t="s">
        <v>147</v>
      </c>
      <c r="K386" s="130" t="s">
        <v>147</v>
      </c>
    </row>
    <row r="387" ht="18.95" hidden="1" customHeight="1" spans="1:11">
      <c r="A387" s="127" t="s">
        <v>135</v>
      </c>
      <c r="B387" s="97" t="s">
        <v>135</v>
      </c>
      <c r="C387" s="97" t="s">
        <v>754</v>
      </c>
      <c r="D387" s="90" t="s">
        <v>756</v>
      </c>
      <c r="E387" s="97" t="s">
        <v>147</v>
      </c>
      <c r="F387" s="42" t="s">
        <v>4020</v>
      </c>
      <c r="G387" s="133">
        <v>207590</v>
      </c>
      <c r="H387" s="133">
        <v>217000</v>
      </c>
      <c r="I387" s="132">
        <v>0.045</v>
      </c>
      <c r="J387" s="130" t="s">
        <v>147</v>
      </c>
      <c r="K387" s="130" t="s">
        <v>147</v>
      </c>
    </row>
    <row r="388" ht="18.95" hidden="1" customHeight="1" spans="1:11">
      <c r="A388" s="127" t="s">
        <v>135</v>
      </c>
      <c r="B388" s="97" t="s">
        <v>135</v>
      </c>
      <c r="C388" s="97" t="s">
        <v>754</v>
      </c>
      <c r="D388" s="90" t="s">
        <v>758</v>
      </c>
      <c r="E388" s="97" t="s">
        <v>147</v>
      </c>
      <c r="F388" s="42" t="s">
        <v>4021</v>
      </c>
      <c r="G388" s="133">
        <v>2376645</v>
      </c>
      <c r="H388" s="133">
        <v>2486000</v>
      </c>
      <c r="I388" s="132">
        <v>0.046</v>
      </c>
      <c r="J388" s="130" t="s">
        <v>147</v>
      </c>
      <c r="K388" s="130" t="s">
        <v>147</v>
      </c>
    </row>
    <row r="389" ht="18.95" hidden="1" customHeight="1" spans="1:11">
      <c r="A389" s="127" t="s">
        <v>135</v>
      </c>
      <c r="B389" s="97" t="s">
        <v>135</v>
      </c>
      <c r="C389" s="97" t="s">
        <v>754</v>
      </c>
      <c r="D389" s="90" t="s">
        <v>760</v>
      </c>
      <c r="E389" s="97" t="s">
        <v>147</v>
      </c>
      <c r="F389" s="42" t="s">
        <v>4022</v>
      </c>
      <c r="G389" s="133">
        <v>1422476</v>
      </c>
      <c r="H389" s="133">
        <v>1485000</v>
      </c>
      <c r="I389" s="132">
        <v>0.044</v>
      </c>
      <c r="J389" s="130" t="s">
        <v>147</v>
      </c>
      <c r="K389" s="130" t="s">
        <v>147</v>
      </c>
    </row>
    <row r="390" ht="18.95" hidden="1" customHeight="1" spans="1:11">
      <c r="A390" s="127" t="s">
        <v>135</v>
      </c>
      <c r="B390" s="97" t="s">
        <v>135</v>
      </c>
      <c r="C390" s="97" t="s">
        <v>754</v>
      </c>
      <c r="D390" s="90" t="s">
        <v>762</v>
      </c>
      <c r="E390" s="97" t="s">
        <v>147</v>
      </c>
      <c r="F390" s="42" t="s">
        <v>4023</v>
      </c>
      <c r="G390" s="133">
        <v>508702</v>
      </c>
      <c r="H390" s="133">
        <v>529000</v>
      </c>
      <c r="I390" s="132">
        <v>0.04</v>
      </c>
      <c r="J390" s="130" t="s">
        <v>147</v>
      </c>
      <c r="K390" s="130" t="s">
        <v>147</v>
      </c>
    </row>
    <row r="391" ht="18.95" hidden="1" customHeight="1" spans="1:11">
      <c r="A391" s="137" t="s">
        <v>135</v>
      </c>
      <c r="B391" s="138" t="s">
        <v>135</v>
      </c>
      <c r="C391" s="138" t="s">
        <v>754</v>
      </c>
      <c r="D391" s="139" t="s">
        <v>764</v>
      </c>
      <c r="E391" s="138" t="s">
        <v>147</v>
      </c>
      <c r="F391" s="42" t="s">
        <v>4024</v>
      </c>
      <c r="G391" s="133">
        <v>574583</v>
      </c>
      <c r="H391" s="133">
        <v>603000</v>
      </c>
      <c r="I391" s="132">
        <v>0.049</v>
      </c>
      <c r="J391" s="130" t="s">
        <v>147</v>
      </c>
      <c r="K391" s="130" t="s">
        <v>147</v>
      </c>
    </row>
    <row r="392" hidden="1" spans="1:11">
      <c r="A392" s="127" t="s">
        <v>135</v>
      </c>
      <c r="B392" s="97" t="s">
        <v>135</v>
      </c>
      <c r="C392" s="97" t="s">
        <v>754</v>
      </c>
      <c r="D392" s="90" t="s">
        <v>766</v>
      </c>
      <c r="E392" s="97" t="s">
        <v>147</v>
      </c>
      <c r="F392" s="42" t="s">
        <v>4025</v>
      </c>
      <c r="G392" s="133">
        <v>3418</v>
      </c>
      <c r="H392" s="133">
        <v>3450</v>
      </c>
      <c r="I392" s="132">
        <v>0.009</v>
      </c>
      <c r="J392" s="130" t="s">
        <v>147</v>
      </c>
      <c r="K392" s="130" t="s">
        <v>147</v>
      </c>
    </row>
    <row r="393" hidden="1" spans="1:11">
      <c r="A393" s="127" t="s">
        <v>135</v>
      </c>
      <c r="B393" s="97" t="s">
        <v>135</v>
      </c>
      <c r="C393" s="97" t="s">
        <v>754</v>
      </c>
      <c r="D393" s="90" t="s">
        <v>768</v>
      </c>
      <c r="E393" s="97" t="s">
        <v>147</v>
      </c>
      <c r="F393" s="42" t="s">
        <v>2927</v>
      </c>
      <c r="G393" s="133">
        <v>0</v>
      </c>
      <c r="H393" s="133">
        <v>0</v>
      </c>
      <c r="I393" s="132" t="s">
        <v>135</v>
      </c>
      <c r="J393" s="130" t="s">
        <v>2730</v>
      </c>
      <c r="K393" s="130" t="s">
        <v>147</v>
      </c>
    </row>
    <row r="394" hidden="1" spans="1:11">
      <c r="A394" s="137" t="s">
        <v>135</v>
      </c>
      <c r="B394" s="138"/>
      <c r="C394" s="138" t="s">
        <v>754</v>
      </c>
      <c r="D394" s="139" t="s">
        <v>770</v>
      </c>
      <c r="E394" s="138" t="s">
        <v>147</v>
      </c>
      <c r="F394" s="42" t="s">
        <v>4026</v>
      </c>
      <c r="G394" s="133">
        <v>317793</v>
      </c>
      <c r="H394" s="133">
        <v>320200</v>
      </c>
      <c r="I394" s="132">
        <v>0.008</v>
      </c>
      <c r="J394" s="130" t="s">
        <v>147</v>
      </c>
      <c r="K394" s="130" t="s">
        <v>147</v>
      </c>
    </row>
    <row r="395" ht="18.95" hidden="1" customHeight="1" spans="1:11">
      <c r="A395" s="127" t="s">
        <v>135</v>
      </c>
      <c r="B395" s="469" t="s">
        <v>745</v>
      </c>
      <c r="C395" s="97"/>
      <c r="D395" s="90" t="s">
        <v>772</v>
      </c>
      <c r="E395" s="97"/>
      <c r="F395" s="48" t="s">
        <v>773</v>
      </c>
      <c r="G395" s="128">
        <v>515665</v>
      </c>
      <c r="H395" s="128">
        <v>539230</v>
      </c>
      <c r="I395" s="129">
        <v>0.046</v>
      </c>
      <c r="J395" s="130" t="s">
        <v>147</v>
      </c>
      <c r="K395" s="130" t="s">
        <v>147</v>
      </c>
    </row>
    <row r="396" ht="18.95" hidden="1" customHeight="1" spans="1:11">
      <c r="A396" s="127" t="s">
        <v>135</v>
      </c>
      <c r="B396" s="97" t="s">
        <v>135</v>
      </c>
      <c r="C396" s="97" t="s">
        <v>772</v>
      </c>
      <c r="D396" s="90" t="s">
        <v>774</v>
      </c>
      <c r="E396" s="97" t="s">
        <v>147</v>
      </c>
      <c r="F396" s="42" t="s">
        <v>4027</v>
      </c>
      <c r="G396" s="133">
        <v>2119</v>
      </c>
      <c r="H396" s="131">
        <v>2230</v>
      </c>
      <c r="I396" s="132">
        <v>0.052</v>
      </c>
      <c r="J396" s="130" t="s">
        <v>147</v>
      </c>
      <c r="K396" s="130" t="s">
        <v>147</v>
      </c>
    </row>
    <row r="397" ht="18.95" hidden="1" customHeight="1" spans="1:11">
      <c r="A397" s="127" t="s">
        <v>135</v>
      </c>
      <c r="B397" s="97" t="s">
        <v>135</v>
      </c>
      <c r="C397" s="97" t="s">
        <v>772</v>
      </c>
      <c r="D397" s="90" t="s">
        <v>776</v>
      </c>
      <c r="E397" s="97" t="s">
        <v>147</v>
      </c>
      <c r="F397" s="49" t="s">
        <v>4028</v>
      </c>
      <c r="G397" s="133">
        <v>186996</v>
      </c>
      <c r="H397" s="133">
        <v>196000</v>
      </c>
      <c r="I397" s="132">
        <v>0.048</v>
      </c>
      <c r="J397" s="130" t="s">
        <v>147</v>
      </c>
      <c r="K397" s="130" t="s">
        <v>147</v>
      </c>
    </row>
    <row r="398" ht="18.95" hidden="1" customHeight="1" spans="1:11">
      <c r="A398" s="127" t="s">
        <v>135</v>
      </c>
      <c r="B398" s="97" t="s">
        <v>135</v>
      </c>
      <c r="C398" s="97" t="s">
        <v>772</v>
      </c>
      <c r="D398" s="90" t="s">
        <v>778</v>
      </c>
      <c r="E398" s="97" t="s">
        <v>147</v>
      </c>
      <c r="F398" s="49" t="s">
        <v>4029</v>
      </c>
      <c r="G398" s="133">
        <v>58111</v>
      </c>
      <c r="H398" s="133">
        <v>61000</v>
      </c>
      <c r="I398" s="132">
        <v>0.05</v>
      </c>
      <c r="J398" s="130" t="s">
        <v>147</v>
      </c>
      <c r="K398" s="130" t="s">
        <v>147</v>
      </c>
    </row>
    <row r="399" ht="18.95" hidden="1" customHeight="1" spans="1:11">
      <c r="A399" s="127" t="s">
        <v>135</v>
      </c>
      <c r="B399" s="97" t="s">
        <v>135</v>
      </c>
      <c r="C399" s="97" t="s">
        <v>772</v>
      </c>
      <c r="D399" s="90" t="s">
        <v>780</v>
      </c>
      <c r="E399" s="97" t="s">
        <v>147</v>
      </c>
      <c r="F399" s="49" t="s">
        <v>4030</v>
      </c>
      <c r="G399" s="133">
        <v>135619</v>
      </c>
      <c r="H399" s="133">
        <v>142000</v>
      </c>
      <c r="I399" s="132">
        <v>0.047</v>
      </c>
      <c r="J399" s="130" t="s">
        <v>147</v>
      </c>
      <c r="K399" s="130" t="s">
        <v>147</v>
      </c>
    </row>
    <row r="400" ht="18.95" hidden="1" customHeight="1" spans="1:11">
      <c r="A400" s="127" t="s">
        <v>135</v>
      </c>
      <c r="B400" s="97" t="s">
        <v>135</v>
      </c>
      <c r="C400" s="97" t="s">
        <v>772</v>
      </c>
      <c r="D400" s="90" t="s">
        <v>782</v>
      </c>
      <c r="E400" s="97" t="s">
        <v>147</v>
      </c>
      <c r="F400" s="49" t="s">
        <v>4031</v>
      </c>
      <c r="G400" s="133">
        <v>91567</v>
      </c>
      <c r="H400" s="133">
        <v>96000</v>
      </c>
      <c r="I400" s="132">
        <v>0.048</v>
      </c>
      <c r="J400" s="130" t="s">
        <v>147</v>
      </c>
      <c r="K400" s="130" t="s">
        <v>147</v>
      </c>
    </row>
    <row r="401" ht="18.95" hidden="1" customHeight="1" spans="1:11">
      <c r="A401" s="127" t="s">
        <v>135</v>
      </c>
      <c r="B401" s="97"/>
      <c r="C401" s="97" t="s">
        <v>772</v>
      </c>
      <c r="D401" s="90" t="s">
        <v>784</v>
      </c>
      <c r="E401" s="97" t="s">
        <v>147</v>
      </c>
      <c r="F401" s="49" t="s">
        <v>4032</v>
      </c>
      <c r="G401" s="133">
        <v>41253</v>
      </c>
      <c r="H401" s="131">
        <v>42000</v>
      </c>
      <c r="I401" s="132">
        <v>0.018</v>
      </c>
      <c r="J401" s="130" t="s">
        <v>147</v>
      </c>
      <c r="K401" s="130" t="s">
        <v>147</v>
      </c>
    </row>
    <row r="402" ht="18.95" hidden="1" customHeight="1" spans="1:11">
      <c r="A402" s="127" t="s">
        <v>135</v>
      </c>
      <c r="B402" s="469" t="s">
        <v>745</v>
      </c>
      <c r="C402" s="97"/>
      <c r="D402" s="90" t="s">
        <v>786</v>
      </c>
      <c r="E402" s="97"/>
      <c r="F402" s="50" t="s">
        <v>787</v>
      </c>
      <c r="G402" s="128">
        <v>3044</v>
      </c>
      <c r="H402" s="128">
        <v>3200</v>
      </c>
      <c r="I402" s="129">
        <v>0.051</v>
      </c>
      <c r="J402" s="130" t="s">
        <v>147</v>
      </c>
      <c r="K402" s="130" t="s">
        <v>147</v>
      </c>
    </row>
    <row r="403" ht="18.95" hidden="1" customHeight="1" spans="1:11">
      <c r="A403" s="127" t="s">
        <v>135</v>
      </c>
      <c r="B403" s="97" t="s">
        <v>135</v>
      </c>
      <c r="C403" s="97" t="s">
        <v>786</v>
      </c>
      <c r="D403" s="90" t="s">
        <v>788</v>
      </c>
      <c r="E403" s="97" t="s">
        <v>147</v>
      </c>
      <c r="F403" s="49" t="s">
        <v>4033</v>
      </c>
      <c r="G403" s="133">
        <v>83</v>
      </c>
      <c r="H403" s="133">
        <v>87</v>
      </c>
      <c r="I403" s="132">
        <v>0.048</v>
      </c>
      <c r="J403" s="130" t="s">
        <v>147</v>
      </c>
      <c r="K403" s="130" t="s">
        <v>147</v>
      </c>
    </row>
    <row r="404" ht="18.95" hidden="1" customHeight="1" spans="1:11">
      <c r="A404" s="127" t="s">
        <v>135</v>
      </c>
      <c r="B404" s="97" t="s">
        <v>135</v>
      </c>
      <c r="C404" s="97" t="s">
        <v>786</v>
      </c>
      <c r="D404" s="90" t="s">
        <v>790</v>
      </c>
      <c r="E404" s="97" t="s">
        <v>147</v>
      </c>
      <c r="F404" s="49" t="s">
        <v>4034</v>
      </c>
      <c r="G404" s="133">
        <v>350</v>
      </c>
      <c r="H404" s="133">
        <v>380</v>
      </c>
      <c r="I404" s="132">
        <v>0.086</v>
      </c>
      <c r="J404" s="130" t="s">
        <v>147</v>
      </c>
      <c r="K404" s="130" t="s">
        <v>147</v>
      </c>
    </row>
    <row r="405" ht="18.95" hidden="1" customHeight="1" spans="1:11">
      <c r="A405" s="127" t="s">
        <v>135</v>
      </c>
      <c r="B405" s="97" t="s">
        <v>135</v>
      </c>
      <c r="C405" s="97" t="s">
        <v>786</v>
      </c>
      <c r="D405" s="90" t="s">
        <v>792</v>
      </c>
      <c r="E405" s="97" t="s">
        <v>147</v>
      </c>
      <c r="F405" s="49" t="s">
        <v>4035</v>
      </c>
      <c r="G405" s="133">
        <v>1199</v>
      </c>
      <c r="H405" s="133">
        <v>1250</v>
      </c>
      <c r="I405" s="132">
        <v>0.043</v>
      </c>
      <c r="J405" s="130" t="s">
        <v>147</v>
      </c>
      <c r="K405" s="130" t="s">
        <v>147</v>
      </c>
    </row>
    <row r="406" ht="18.95" hidden="1" customHeight="1" spans="1:11">
      <c r="A406" s="127" t="s">
        <v>135</v>
      </c>
      <c r="B406" s="97" t="s">
        <v>135</v>
      </c>
      <c r="C406" s="97" t="s">
        <v>786</v>
      </c>
      <c r="D406" s="90" t="s">
        <v>794</v>
      </c>
      <c r="E406" s="97" t="s">
        <v>147</v>
      </c>
      <c r="F406" s="49" t="s">
        <v>4036</v>
      </c>
      <c r="G406" s="133">
        <v>550</v>
      </c>
      <c r="H406" s="133">
        <v>570</v>
      </c>
      <c r="I406" s="140">
        <v>0.036</v>
      </c>
      <c r="J406" s="130" t="s">
        <v>147</v>
      </c>
      <c r="K406" s="130" t="s">
        <v>147</v>
      </c>
    </row>
    <row r="407" ht="18.95" hidden="1" customHeight="1" spans="1:11">
      <c r="A407" s="127" t="s">
        <v>135</v>
      </c>
      <c r="B407" s="97"/>
      <c r="C407" s="97" t="s">
        <v>786</v>
      </c>
      <c r="D407" s="90" t="s">
        <v>796</v>
      </c>
      <c r="E407" s="97" t="s">
        <v>147</v>
      </c>
      <c r="F407" s="49" t="s">
        <v>4037</v>
      </c>
      <c r="G407" s="133">
        <v>862</v>
      </c>
      <c r="H407" s="133">
        <v>913</v>
      </c>
      <c r="I407" s="132">
        <v>0.059</v>
      </c>
      <c r="J407" s="130" t="s">
        <v>147</v>
      </c>
      <c r="K407" s="130" t="s">
        <v>147</v>
      </c>
    </row>
    <row r="408" ht="18.95" hidden="1" customHeight="1" spans="1:11">
      <c r="A408" s="127" t="s">
        <v>135</v>
      </c>
      <c r="B408" s="469" t="s">
        <v>745</v>
      </c>
      <c r="C408" s="97"/>
      <c r="D408" s="90" t="s">
        <v>798</v>
      </c>
      <c r="E408" s="97"/>
      <c r="F408" s="50" t="s">
        <v>799</v>
      </c>
      <c r="G408" s="128">
        <v>5433</v>
      </c>
      <c r="H408" s="128">
        <v>5680</v>
      </c>
      <c r="I408" s="129">
        <v>0.045</v>
      </c>
      <c r="J408" s="130" t="s">
        <v>147</v>
      </c>
      <c r="K408" s="130" t="s">
        <v>147</v>
      </c>
    </row>
    <row r="409" ht="18.95" hidden="1" customHeight="1" spans="1:11">
      <c r="A409" s="127" t="s">
        <v>135</v>
      </c>
      <c r="B409" s="97" t="s">
        <v>135</v>
      </c>
      <c r="C409" s="97" t="s">
        <v>798</v>
      </c>
      <c r="D409" s="90" t="s">
        <v>800</v>
      </c>
      <c r="E409" s="97" t="s">
        <v>147</v>
      </c>
      <c r="F409" s="49" t="s">
        <v>4038</v>
      </c>
      <c r="G409" s="133">
        <v>4009</v>
      </c>
      <c r="H409" s="133">
        <v>4200</v>
      </c>
      <c r="I409" s="140">
        <v>0.048</v>
      </c>
      <c r="J409" s="130" t="s">
        <v>147</v>
      </c>
      <c r="K409" s="130" t="s">
        <v>147</v>
      </c>
    </row>
    <row r="410" ht="18.95" hidden="1" customHeight="1" spans="1:11">
      <c r="A410" s="127" t="s">
        <v>135</v>
      </c>
      <c r="B410" s="97" t="s">
        <v>135</v>
      </c>
      <c r="C410" s="97" t="s">
        <v>798</v>
      </c>
      <c r="D410" s="90" t="s">
        <v>802</v>
      </c>
      <c r="E410" s="97" t="s">
        <v>147</v>
      </c>
      <c r="F410" s="49" t="s">
        <v>4039</v>
      </c>
      <c r="G410" s="133">
        <v>1423</v>
      </c>
      <c r="H410" s="131">
        <v>1480</v>
      </c>
      <c r="I410" s="132">
        <v>0.04</v>
      </c>
      <c r="J410" s="130" t="s">
        <v>147</v>
      </c>
      <c r="K410" s="130" t="s">
        <v>147</v>
      </c>
    </row>
    <row r="411" hidden="1" spans="1:11">
      <c r="A411" s="127" t="s">
        <v>135</v>
      </c>
      <c r="B411" s="97"/>
      <c r="C411" s="97" t="s">
        <v>798</v>
      </c>
      <c r="D411" s="90" t="s">
        <v>804</v>
      </c>
      <c r="E411" s="97" t="s">
        <v>147</v>
      </c>
      <c r="F411" s="49" t="s">
        <v>4040</v>
      </c>
      <c r="G411" s="133">
        <v>1</v>
      </c>
      <c r="H411" s="133">
        <v>0</v>
      </c>
      <c r="I411" s="132">
        <v>-1</v>
      </c>
      <c r="J411" s="130" t="s">
        <v>147</v>
      </c>
      <c r="K411" s="130" t="s">
        <v>147</v>
      </c>
    </row>
    <row r="412" hidden="1" spans="1:11">
      <c r="A412" s="127" t="s">
        <v>135</v>
      </c>
      <c r="B412" s="469" t="s">
        <v>745</v>
      </c>
      <c r="C412" s="97"/>
      <c r="D412" s="90" t="s">
        <v>806</v>
      </c>
      <c r="E412" s="97"/>
      <c r="F412" s="50" t="s">
        <v>807</v>
      </c>
      <c r="G412" s="128">
        <v>0</v>
      </c>
      <c r="H412" s="128">
        <v>0</v>
      </c>
      <c r="I412" s="129" t="s">
        <v>135</v>
      </c>
      <c r="J412" s="130" t="s">
        <v>2730</v>
      </c>
      <c r="K412" s="130" t="s">
        <v>147</v>
      </c>
    </row>
    <row r="413" hidden="1" spans="1:11">
      <c r="A413" s="127" t="s">
        <v>135</v>
      </c>
      <c r="B413" s="97" t="s">
        <v>135</v>
      </c>
      <c r="C413" s="97" t="s">
        <v>806</v>
      </c>
      <c r="D413" s="90" t="s">
        <v>808</v>
      </c>
      <c r="E413" s="97" t="s">
        <v>147</v>
      </c>
      <c r="F413" s="49" t="s">
        <v>2943</v>
      </c>
      <c r="G413" s="133">
        <v>0</v>
      </c>
      <c r="H413" s="133">
        <v>0</v>
      </c>
      <c r="I413" s="132" t="s">
        <v>135</v>
      </c>
      <c r="J413" s="130" t="s">
        <v>2730</v>
      </c>
      <c r="K413" s="130" t="s">
        <v>147</v>
      </c>
    </row>
    <row r="414" hidden="1" spans="1:11">
      <c r="A414" s="127" t="s">
        <v>135</v>
      </c>
      <c r="B414" s="97" t="s">
        <v>135</v>
      </c>
      <c r="C414" s="97" t="s">
        <v>806</v>
      </c>
      <c r="D414" s="90" t="s">
        <v>810</v>
      </c>
      <c r="E414" s="97" t="s">
        <v>147</v>
      </c>
      <c r="F414" s="49" t="s">
        <v>2944</v>
      </c>
      <c r="G414" s="133">
        <v>0</v>
      </c>
      <c r="H414" s="133">
        <v>0</v>
      </c>
      <c r="I414" s="132" t="s">
        <v>135</v>
      </c>
      <c r="J414" s="130" t="s">
        <v>2730</v>
      </c>
      <c r="K414" s="130" t="s">
        <v>147</v>
      </c>
    </row>
    <row r="415" hidden="1" spans="1:11">
      <c r="A415" s="127" t="s">
        <v>135</v>
      </c>
      <c r="B415" s="97"/>
      <c r="C415" s="97" t="s">
        <v>806</v>
      </c>
      <c r="D415" s="90" t="s">
        <v>812</v>
      </c>
      <c r="E415" s="97" t="s">
        <v>147</v>
      </c>
      <c r="F415" s="49" t="s">
        <v>2945</v>
      </c>
      <c r="G415" s="133">
        <v>0</v>
      </c>
      <c r="H415" s="133">
        <v>0</v>
      </c>
      <c r="I415" s="132" t="s">
        <v>135</v>
      </c>
      <c r="J415" s="130" t="s">
        <v>2730</v>
      </c>
      <c r="K415" s="130" t="s">
        <v>147</v>
      </c>
    </row>
    <row r="416" hidden="1" spans="1:11">
      <c r="A416" s="127" t="s">
        <v>135</v>
      </c>
      <c r="B416" s="469" t="s">
        <v>745</v>
      </c>
      <c r="C416" s="97"/>
      <c r="D416" s="90" t="s">
        <v>814</v>
      </c>
      <c r="E416" s="97"/>
      <c r="F416" s="50" t="s">
        <v>815</v>
      </c>
      <c r="G416" s="128">
        <v>22835</v>
      </c>
      <c r="H416" s="128">
        <v>23790</v>
      </c>
      <c r="I416" s="129">
        <v>0.042</v>
      </c>
      <c r="J416" s="130" t="s">
        <v>147</v>
      </c>
      <c r="K416" s="130" t="s">
        <v>147</v>
      </c>
    </row>
    <row r="417" ht="18.95" hidden="1" customHeight="1" spans="1:11">
      <c r="A417" s="127" t="s">
        <v>135</v>
      </c>
      <c r="B417" s="97" t="s">
        <v>135</v>
      </c>
      <c r="C417" s="97" t="s">
        <v>814</v>
      </c>
      <c r="D417" s="90" t="s">
        <v>816</v>
      </c>
      <c r="E417" s="97" t="s">
        <v>147</v>
      </c>
      <c r="F417" s="49" t="s">
        <v>4041</v>
      </c>
      <c r="G417" s="133">
        <v>21873</v>
      </c>
      <c r="H417" s="131">
        <v>22800</v>
      </c>
      <c r="I417" s="132">
        <v>0.042</v>
      </c>
      <c r="J417" s="130" t="s">
        <v>147</v>
      </c>
      <c r="K417" s="130" t="s">
        <v>147</v>
      </c>
    </row>
    <row r="418" ht="18.95" hidden="1" customHeight="1" spans="1:11">
      <c r="A418" s="127" t="s">
        <v>135</v>
      </c>
      <c r="B418" s="97" t="s">
        <v>135</v>
      </c>
      <c r="C418" s="97" t="s">
        <v>814</v>
      </c>
      <c r="D418" s="90" t="s">
        <v>818</v>
      </c>
      <c r="E418" s="97" t="s">
        <v>147</v>
      </c>
      <c r="F418" s="49" t="s">
        <v>4042</v>
      </c>
      <c r="G418" s="133">
        <v>459</v>
      </c>
      <c r="H418" s="133">
        <v>480</v>
      </c>
      <c r="I418" s="132">
        <v>0.046</v>
      </c>
      <c r="J418" s="130" t="s">
        <v>147</v>
      </c>
      <c r="K418" s="130" t="s">
        <v>147</v>
      </c>
    </row>
    <row r="419" ht="18.95" hidden="1" customHeight="1" spans="1:11">
      <c r="A419" s="127" t="s">
        <v>135</v>
      </c>
      <c r="B419" s="97"/>
      <c r="C419" s="97" t="s">
        <v>814</v>
      </c>
      <c r="D419" s="90" t="s">
        <v>820</v>
      </c>
      <c r="E419" s="97" t="s">
        <v>147</v>
      </c>
      <c r="F419" s="49" t="s">
        <v>4043</v>
      </c>
      <c r="G419" s="133">
        <v>503</v>
      </c>
      <c r="H419" s="133">
        <v>510</v>
      </c>
      <c r="I419" s="132">
        <v>0.014</v>
      </c>
      <c r="J419" s="130" t="s">
        <v>147</v>
      </c>
      <c r="K419" s="130" t="s">
        <v>147</v>
      </c>
    </row>
    <row r="420" ht="18.95" hidden="1" customHeight="1" spans="1:11">
      <c r="A420" s="127" t="s">
        <v>135</v>
      </c>
      <c r="B420" s="469" t="s">
        <v>745</v>
      </c>
      <c r="C420" s="97"/>
      <c r="D420" s="90" t="s">
        <v>822</v>
      </c>
      <c r="E420" s="97"/>
      <c r="F420" s="50" t="s">
        <v>823</v>
      </c>
      <c r="G420" s="128">
        <v>73228</v>
      </c>
      <c r="H420" s="128">
        <v>76450</v>
      </c>
      <c r="I420" s="129">
        <v>0.044</v>
      </c>
      <c r="J420" s="130" t="s">
        <v>147</v>
      </c>
      <c r="K420" s="130" t="s">
        <v>147</v>
      </c>
    </row>
    <row r="421" ht="18.95" hidden="1" customHeight="1" spans="1:11">
      <c r="A421" s="127" t="s">
        <v>135</v>
      </c>
      <c r="B421" s="97" t="s">
        <v>135</v>
      </c>
      <c r="C421" s="97" t="s">
        <v>822</v>
      </c>
      <c r="D421" s="90" t="s">
        <v>824</v>
      </c>
      <c r="E421" s="97" t="s">
        <v>147</v>
      </c>
      <c r="F421" s="49" t="s">
        <v>4044</v>
      </c>
      <c r="G421" s="133">
        <v>15401</v>
      </c>
      <c r="H421" s="133">
        <v>16100</v>
      </c>
      <c r="I421" s="132">
        <v>0.045</v>
      </c>
      <c r="J421" s="130" t="s">
        <v>147</v>
      </c>
      <c r="K421" s="130" t="s">
        <v>147</v>
      </c>
    </row>
    <row r="422" ht="18.95" hidden="1" customHeight="1" spans="1:11">
      <c r="A422" s="127" t="s">
        <v>135</v>
      </c>
      <c r="B422" s="97" t="s">
        <v>135</v>
      </c>
      <c r="C422" s="97" t="s">
        <v>822</v>
      </c>
      <c r="D422" s="90" t="s">
        <v>826</v>
      </c>
      <c r="E422" s="97" t="s">
        <v>147</v>
      </c>
      <c r="F422" s="49" t="s">
        <v>4045</v>
      </c>
      <c r="G422" s="133">
        <v>55525</v>
      </c>
      <c r="H422" s="133">
        <v>58000</v>
      </c>
      <c r="I422" s="132">
        <v>0.045</v>
      </c>
      <c r="J422" s="130" t="s">
        <v>147</v>
      </c>
      <c r="K422" s="130" t="s">
        <v>147</v>
      </c>
    </row>
    <row r="423" ht="18.95" hidden="1" customHeight="1" spans="1:11">
      <c r="A423" s="127" t="s">
        <v>135</v>
      </c>
      <c r="B423" s="97"/>
      <c r="C423" s="97" t="s">
        <v>822</v>
      </c>
      <c r="D423" s="90" t="s">
        <v>828</v>
      </c>
      <c r="E423" s="97" t="s">
        <v>147</v>
      </c>
      <c r="F423" s="49" t="s">
        <v>4046</v>
      </c>
      <c r="G423" s="133">
        <v>1227</v>
      </c>
      <c r="H423" s="131">
        <v>1250</v>
      </c>
      <c r="I423" s="132">
        <v>0.019</v>
      </c>
      <c r="J423" s="130" t="s">
        <v>147</v>
      </c>
      <c r="K423" s="130" t="s">
        <v>147</v>
      </c>
    </row>
    <row r="424" ht="18.95" hidden="1" customHeight="1" spans="1:11">
      <c r="A424" s="127" t="s">
        <v>135</v>
      </c>
      <c r="B424" s="97" t="s">
        <v>135</v>
      </c>
      <c r="C424" s="97" t="s">
        <v>822</v>
      </c>
      <c r="D424" s="90" t="s">
        <v>830</v>
      </c>
      <c r="E424" s="97" t="s">
        <v>147</v>
      </c>
      <c r="F424" s="49" t="s">
        <v>2952</v>
      </c>
      <c r="G424" s="133">
        <v>0</v>
      </c>
      <c r="H424" s="133">
        <v>0</v>
      </c>
      <c r="I424" s="132" t="s">
        <v>135</v>
      </c>
      <c r="J424" s="130" t="s">
        <v>2730</v>
      </c>
      <c r="K424" s="130" t="s">
        <v>147</v>
      </c>
    </row>
    <row r="425" ht="18.95" hidden="1" customHeight="1" spans="1:11">
      <c r="A425" s="127" t="s">
        <v>135</v>
      </c>
      <c r="B425" s="97" t="s">
        <v>135</v>
      </c>
      <c r="C425" s="97" t="s">
        <v>822</v>
      </c>
      <c r="D425" s="90" t="s">
        <v>832</v>
      </c>
      <c r="E425" s="97" t="s">
        <v>147</v>
      </c>
      <c r="F425" s="49" t="s">
        <v>4047</v>
      </c>
      <c r="G425" s="133">
        <v>1075</v>
      </c>
      <c r="H425" s="133">
        <v>1100</v>
      </c>
      <c r="I425" s="132">
        <v>0.023</v>
      </c>
      <c r="J425" s="130" t="s">
        <v>147</v>
      </c>
      <c r="K425" s="130" t="s">
        <v>147</v>
      </c>
    </row>
    <row r="426" ht="18.95" hidden="1" customHeight="1" spans="1:11">
      <c r="A426" s="127" t="s">
        <v>135</v>
      </c>
      <c r="B426" s="469" t="s">
        <v>745</v>
      </c>
      <c r="C426" s="97"/>
      <c r="D426" s="90" t="s">
        <v>834</v>
      </c>
      <c r="E426" s="97"/>
      <c r="F426" s="50" t="s">
        <v>835</v>
      </c>
      <c r="G426" s="128">
        <v>452704</v>
      </c>
      <c r="H426" s="128">
        <v>459000</v>
      </c>
      <c r="I426" s="129">
        <v>0.014</v>
      </c>
      <c r="J426" s="130" t="s">
        <v>147</v>
      </c>
      <c r="K426" s="130" t="s">
        <v>147</v>
      </c>
    </row>
    <row r="427" ht="18.95" hidden="1" customHeight="1" spans="1:11">
      <c r="A427" s="127" t="s">
        <v>135</v>
      </c>
      <c r="B427" s="97" t="s">
        <v>135</v>
      </c>
      <c r="C427" s="97" t="s">
        <v>834</v>
      </c>
      <c r="D427" s="90" t="s">
        <v>836</v>
      </c>
      <c r="E427" s="97" t="s">
        <v>147</v>
      </c>
      <c r="F427" s="49" t="s">
        <v>4048</v>
      </c>
      <c r="G427" s="133">
        <v>135193</v>
      </c>
      <c r="H427" s="131">
        <v>138000</v>
      </c>
      <c r="I427" s="132">
        <v>0.021</v>
      </c>
      <c r="J427" s="130" t="s">
        <v>147</v>
      </c>
      <c r="K427" s="130" t="s">
        <v>147</v>
      </c>
    </row>
    <row r="428" ht="18.95" hidden="1" customHeight="1" spans="1:11">
      <c r="A428" s="127" t="s">
        <v>135</v>
      </c>
      <c r="B428" s="97" t="s">
        <v>135</v>
      </c>
      <c r="C428" s="97" t="s">
        <v>834</v>
      </c>
      <c r="D428" s="90" t="s">
        <v>838</v>
      </c>
      <c r="E428" s="97" t="s">
        <v>147</v>
      </c>
      <c r="F428" s="49" t="s">
        <v>4049</v>
      </c>
      <c r="G428" s="133">
        <v>71894</v>
      </c>
      <c r="H428" s="133">
        <v>78000</v>
      </c>
      <c r="I428" s="132">
        <v>0.085</v>
      </c>
      <c r="J428" s="130" t="s">
        <v>147</v>
      </c>
      <c r="K428" s="130" t="s">
        <v>147</v>
      </c>
    </row>
    <row r="429" ht="18.95" hidden="1" customHeight="1" spans="1:11">
      <c r="A429" s="127" t="s">
        <v>135</v>
      </c>
      <c r="B429" s="97" t="s">
        <v>135</v>
      </c>
      <c r="C429" s="97" t="s">
        <v>834</v>
      </c>
      <c r="D429" s="90" t="s">
        <v>840</v>
      </c>
      <c r="E429" s="97" t="s">
        <v>147</v>
      </c>
      <c r="F429" s="49" t="s">
        <v>4050</v>
      </c>
      <c r="G429" s="133">
        <v>19438</v>
      </c>
      <c r="H429" s="133">
        <v>20000</v>
      </c>
      <c r="I429" s="132">
        <v>0.029</v>
      </c>
      <c r="J429" s="130" t="s">
        <v>147</v>
      </c>
      <c r="K429" s="130" t="s">
        <v>147</v>
      </c>
    </row>
    <row r="430" ht="18.95" hidden="1" customHeight="1" spans="1:11">
      <c r="A430" s="127" t="s">
        <v>135</v>
      </c>
      <c r="B430" s="97"/>
      <c r="C430" s="97" t="s">
        <v>834</v>
      </c>
      <c r="D430" s="90" t="s">
        <v>842</v>
      </c>
      <c r="E430" s="97" t="s">
        <v>147</v>
      </c>
      <c r="F430" s="49" t="s">
        <v>4051</v>
      </c>
      <c r="G430" s="133">
        <v>2444</v>
      </c>
      <c r="H430" s="133">
        <v>2550</v>
      </c>
      <c r="I430" s="132">
        <v>0.043</v>
      </c>
      <c r="J430" s="130" t="s">
        <v>147</v>
      </c>
      <c r="K430" s="130" t="s">
        <v>147</v>
      </c>
    </row>
    <row r="431" ht="18.95" hidden="1" customHeight="1" spans="1:11">
      <c r="A431" s="127"/>
      <c r="B431" s="97" t="s">
        <v>135</v>
      </c>
      <c r="C431" s="97" t="s">
        <v>834</v>
      </c>
      <c r="D431" s="90" t="s">
        <v>844</v>
      </c>
      <c r="E431" s="97" t="s">
        <v>147</v>
      </c>
      <c r="F431" s="49" t="s">
        <v>4052</v>
      </c>
      <c r="G431" s="133">
        <v>5129</v>
      </c>
      <c r="H431" s="131">
        <v>5400</v>
      </c>
      <c r="I431" s="132">
        <v>0.053</v>
      </c>
      <c r="J431" s="130" t="s">
        <v>147</v>
      </c>
      <c r="K431" s="130" t="s">
        <v>147</v>
      </c>
    </row>
    <row r="432" ht="18.95" hidden="1" customHeight="1" spans="1:11">
      <c r="A432" s="127" t="s">
        <v>135</v>
      </c>
      <c r="B432" s="97"/>
      <c r="C432" s="97" t="s">
        <v>834</v>
      </c>
      <c r="D432" s="90" t="s">
        <v>846</v>
      </c>
      <c r="E432" s="97" t="s">
        <v>147</v>
      </c>
      <c r="F432" s="49" t="s">
        <v>4053</v>
      </c>
      <c r="G432" s="133">
        <v>218606</v>
      </c>
      <c r="H432" s="133">
        <v>215050</v>
      </c>
      <c r="I432" s="132">
        <v>-0.016</v>
      </c>
      <c r="J432" s="130" t="s">
        <v>147</v>
      </c>
      <c r="K432" s="130" t="s">
        <v>147</v>
      </c>
    </row>
    <row r="433" ht="18.95" hidden="1" customHeight="1" spans="1:11">
      <c r="A433" s="127" t="s">
        <v>135</v>
      </c>
      <c r="B433" s="469" t="s">
        <v>745</v>
      </c>
      <c r="C433" s="97"/>
      <c r="D433" s="90" t="s">
        <v>848</v>
      </c>
      <c r="E433" s="97" t="s">
        <v>147</v>
      </c>
      <c r="F433" s="50" t="s">
        <v>2960</v>
      </c>
      <c r="G433" s="133">
        <v>145807</v>
      </c>
      <c r="H433" s="128">
        <v>148000</v>
      </c>
      <c r="I433" s="129">
        <v>0.015</v>
      </c>
      <c r="J433" s="130" t="s">
        <v>147</v>
      </c>
      <c r="K433" s="130" t="s">
        <v>147</v>
      </c>
    </row>
    <row r="434" ht="18.95" customHeight="1" spans="1:11">
      <c r="A434" s="127" t="s">
        <v>134</v>
      </c>
      <c r="B434" s="97" t="s">
        <v>135</v>
      </c>
      <c r="C434" s="97"/>
      <c r="D434" s="90" t="s">
        <v>850</v>
      </c>
      <c r="E434" s="97"/>
      <c r="F434" s="50" t="s">
        <v>851</v>
      </c>
      <c r="G434" s="128">
        <v>432558</v>
      </c>
      <c r="H434" s="128">
        <v>447000</v>
      </c>
      <c r="I434" s="129">
        <v>0.033</v>
      </c>
      <c r="J434" s="130" t="s">
        <v>147</v>
      </c>
      <c r="K434" s="130" t="s">
        <v>147</v>
      </c>
    </row>
    <row r="435" ht="18.95" hidden="1" customHeight="1" spans="1:11">
      <c r="A435" s="127" t="s">
        <v>135</v>
      </c>
      <c r="B435" s="469" t="s">
        <v>850</v>
      </c>
      <c r="C435" s="97"/>
      <c r="D435" s="90" t="s">
        <v>852</v>
      </c>
      <c r="E435" s="97"/>
      <c r="F435" s="25" t="s">
        <v>853</v>
      </c>
      <c r="G435" s="128">
        <v>21683</v>
      </c>
      <c r="H435" s="128">
        <v>22500</v>
      </c>
      <c r="I435" s="129">
        <v>0.038</v>
      </c>
      <c r="J435" s="130" t="s">
        <v>147</v>
      </c>
      <c r="K435" s="130" t="s">
        <v>147</v>
      </c>
    </row>
    <row r="436" ht="18.95" hidden="1" customHeight="1" spans="1:11">
      <c r="A436" s="127" t="s">
        <v>135</v>
      </c>
      <c r="B436" s="97" t="s">
        <v>135</v>
      </c>
      <c r="C436" s="97" t="s">
        <v>852</v>
      </c>
      <c r="D436" s="90" t="s">
        <v>854</v>
      </c>
      <c r="E436" s="97" t="s">
        <v>147</v>
      </c>
      <c r="F436" s="49" t="s">
        <v>4054</v>
      </c>
      <c r="G436" s="133">
        <v>15859</v>
      </c>
      <c r="H436" s="133">
        <v>16610</v>
      </c>
      <c r="I436" s="132">
        <v>0.047</v>
      </c>
      <c r="J436" s="130" t="s">
        <v>147</v>
      </c>
      <c r="K436" s="130" t="s">
        <v>147</v>
      </c>
    </row>
    <row r="437" ht="18.95" hidden="1" customHeight="1" spans="1:11">
      <c r="A437" s="127" t="s">
        <v>135</v>
      </c>
      <c r="B437" s="97"/>
      <c r="C437" s="97" t="s">
        <v>852</v>
      </c>
      <c r="D437" s="90" t="s">
        <v>855</v>
      </c>
      <c r="E437" s="97" t="s">
        <v>147</v>
      </c>
      <c r="F437" s="49" t="s">
        <v>4055</v>
      </c>
      <c r="G437" s="133">
        <v>2864</v>
      </c>
      <c r="H437" s="133">
        <v>2900</v>
      </c>
      <c r="I437" s="132">
        <v>0.013</v>
      </c>
      <c r="J437" s="130" t="s">
        <v>147</v>
      </c>
      <c r="K437" s="130" t="s">
        <v>147</v>
      </c>
    </row>
    <row r="438" ht="18.95" hidden="1" customHeight="1" spans="1:11">
      <c r="A438" s="127" t="s">
        <v>135</v>
      </c>
      <c r="B438" s="97" t="s">
        <v>135</v>
      </c>
      <c r="C438" s="97" t="s">
        <v>852</v>
      </c>
      <c r="D438" s="90" t="s">
        <v>856</v>
      </c>
      <c r="E438" s="97" t="s">
        <v>147</v>
      </c>
      <c r="F438" s="32" t="s">
        <v>4056</v>
      </c>
      <c r="G438" s="133">
        <v>280</v>
      </c>
      <c r="H438" s="133">
        <v>290</v>
      </c>
      <c r="I438" s="132">
        <v>0.036</v>
      </c>
      <c r="J438" s="130" t="s">
        <v>147</v>
      </c>
      <c r="K438" s="130" t="s">
        <v>147</v>
      </c>
    </row>
    <row r="439" ht="18.95" hidden="1" customHeight="1" spans="1:11">
      <c r="A439" s="127" t="s">
        <v>135</v>
      </c>
      <c r="B439" s="97" t="s">
        <v>135</v>
      </c>
      <c r="C439" s="97" t="s">
        <v>852</v>
      </c>
      <c r="D439" s="90" t="s">
        <v>857</v>
      </c>
      <c r="E439" s="97" t="s">
        <v>147</v>
      </c>
      <c r="F439" s="49" t="s">
        <v>4057</v>
      </c>
      <c r="G439" s="133">
        <v>2680</v>
      </c>
      <c r="H439" s="133">
        <v>2700</v>
      </c>
      <c r="I439" s="132">
        <v>0.007</v>
      </c>
      <c r="J439" s="130" t="s">
        <v>147</v>
      </c>
      <c r="K439" s="130" t="s">
        <v>147</v>
      </c>
    </row>
    <row r="440" ht="18.95" hidden="1" customHeight="1" spans="1:11">
      <c r="A440" s="127" t="s">
        <v>135</v>
      </c>
      <c r="B440" s="469" t="s">
        <v>850</v>
      </c>
      <c r="C440" s="97"/>
      <c r="D440" s="90" t="s">
        <v>859</v>
      </c>
      <c r="E440" s="97"/>
      <c r="F440" s="25" t="s">
        <v>860</v>
      </c>
      <c r="G440" s="128">
        <v>15205</v>
      </c>
      <c r="H440" s="128">
        <v>15600</v>
      </c>
      <c r="I440" s="129">
        <v>0.026</v>
      </c>
      <c r="J440" s="130" t="s">
        <v>147</v>
      </c>
      <c r="K440" s="130" t="s">
        <v>147</v>
      </c>
    </row>
    <row r="441" ht="18.95" hidden="1" customHeight="1" spans="1:11">
      <c r="A441" s="127" t="s">
        <v>135</v>
      </c>
      <c r="B441" s="97" t="s">
        <v>135</v>
      </c>
      <c r="C441" s="97" t="s">
        <v>859</v>
      </c>
      <c r="D441" s="90" t="s">
        <v>861</v>
      </c>
      <c r="E441" s="97" t="s">
        <v>147</v>
      </c>
      <c r="F441" s="49" t="s">
        <v>4058</v>
      </c>
      <c r="G441" s="133">
        <v>603</v>
      </c>
      <c r="H441" s="131">
        <v>620</v>
      </c>
      <c r="I441" s="132">
        <v>0.028</v>
      </c>
      <c r="J441" s="130" t="s">
        <v>147</v>
      </c>
      <c r="K441" s="130" t="s">
        <v>147</v>
      </c>
    </row>
    <row r="442" ht="18.95" hidden="1" customHeight="1" spans="1:11">
      <c r="A442" s="127" t="s">
        <v>135</v>
      </c>
      <c r="B442" s="97" t="s">
        <v>135</v>
      </c>
      <c r="C442" s="97" t="s">
        <v>859</v>
      </c>
      <c r="D442" s="90" t="s">
        <v>863</v>
      </c>
      <c r="E442" s="97" t="s">
        <v>147</v>
      </c>
      <c r="F442" s="49" t="s">
        <v>4059</v>
      </c>
      <c r="G442" s="133">
        <v>40</v>
      </c>
      <c r="H442" s="133">
        <v>42</v>
      </c>
      <c r="I442" s="132">
        <v>0.05</v>
      </c>
      <c r="J442" s="130" t="s">
        <v>147</v>
      </c>
      <c r="K442" s="130" t="s">
        <v>147</v>
      </c>
    </row>
    <row r="443" ht="18.95" hidden="1" customHeight="1" spans="1:11">
      <c r="A443" s="127" t="s">
        <v>135</v>
      </c>
      <c r="B443" s="97" t="s">
        <v>135</v>
      </c>
      <c r="C443" s="97" t="s">
        <v>859</v>
      </c>
      <c r="D443" s="90" t="s">
        <v>865</v>
      </c>
      <c r="E443" s="97" t="s">
        <v>147</v>
      </c>
      <c r="F443" s="49" t="s">
        <v>4060</v>
      </c>
      <c r="G443" s="133">
        <v>25</v>
      </c>
      <c r="H443" s="133">
        <v>26</v>
      </c>
      <c r="I443" s="132">
        <v>0.04</v>
      </c>
      <c r="J443" s="130" t="s">
        <v>147</v>
      </c>
      <c r="K443" s="130" t="s">
        <v>147</v>
      </c>
    </row>
    <row r="444" hidden="1" spans="1:11">
      <c r="A444" s="127" t="s">
        <v>135</v>
      </c>
      <c r="B444" s="97" t="s">
        <v>135</v>
      </c>
      <c r="C444" s="97" t="s">
        <v>859</v>
      </c>
      <c r="D444" s="90" t="s">
        <v>867</v>
      </c>
      <c r="E444" s="97" t="s">
        <v>147</v>
      </c>
      <c r="F444" s="49" t="s">
        <v>4061</v>
      </c>
      <c r="G444" s="133">
        <v>6331</v>
      </c>
      <c r="H444" s="133">
        <v>6470</v>
      </c>
      <c r="I444" s="132">
        <v>0.022</v>
      </c>
      <c r="J444" s="130" t="s">
        <v>147</v>
      </c>
      <c r="K444" s="130" t="s">
        <v>147</v>
      </c>
    </row>
    <row r="445" hidden="1" spans="1:11">
      <c r="A445" s="127" t="s">
        <v>135</v>
      </c>
      <c r="B445" s="97" t="s">
        <v>135</v>
      </c>
      <c r="C445" s="97" t="s">
        <v>859</v>
      </c>
      <c r="D445" s="90" t="s">
        <v>869</v>
      </c>
      <c r="E445" s="97" t="s">
        <v>147</v>
      </c>
      <c r="F445" s="49" t="s">
        <v>2966</v>
      </c>
      <c r="G445" s="133">
        <v>0</v>
      </c>
      <c r="H445" s="133">
        <v>0</v>
      </c>
      <c r="I445" s="132" t="s">
        <v>135</v>
      </c>
      <c r="J445" s="130" t="s">
        <v>2730</v>
      </c>
      <c r="K445" s="130" t="s">
        <v>147</v>
      </c>
    </row>
    <row r="446" hidden="1" spans="1:11">
      <c r="A446" s="127" t="s">
        <v>135</v>
      </c>
      <c r="B446" s="97"/>
      <c r="C446" s="97" t="s">
        <v>859</v>
      </c>
      <c r="D446" s="90" t="s">
        <v>871</v>
      </c>
      <c r="E446" s="97" t="s">
        <v>147</v>
      </c>
      <c r="F446" s="49" t="s">
        <v>4062</v>
      </c>
      <c r="G446" s="133">
        <v>4065</v>
      </c>
      <c r="H446" s="133">
        <v>4200</v>
      </c>
      <c r="I446" s="132">
        <v>0.033</v>
      </c>
      <c r="J446" s="130" t="s">
        <v>147</v>
      </c>
      <c r="K446" s="130" t="s">
        <v>147</v>
      </c>
    </row>
    <row r="447" hidden="1" spans="1:11">
      <c r="A447" s="127" t="s">
        <v>135</v>
      </c>
      <c r="B447" s="97" t="s">
        <v>135</v>
      </c>
      <c r="C447" s="97" t="s">
        <v>859</v>
      </c>
      <c r="D447" s="90" t="s">
        <v>873</v>
      </c>
      <c r="E447" s="97" t="s">
        <v>147</v>
      </c>
      <c r="F447" s="49" t="s">
        <v>2968</v>
      </c>
      <c r="G447" s="133">
        <v>0</v>
      </c>
      <c r="H447" s="133">
        <v>0</v>
      </c>
      <c r="I447" s="132" t="s">
        <v>135</v>
      </c>
      <c r="J447" s="130" t="s">
        <v>2730</v>
      </c>
      <c r="K447" s="130" t="s">
        <v>147</v>
      </c>
    </row>
    <row r="448" hidden="1" spans="1:11">
      <c r="A448" s="127" t="s">
        <v>135</v>
      </c>
      <c r="B448" s="97" t="s">
        <v>135</v>
      </c>
      <c r="C448" s="97" t="s">
        <v>859</v>
      </c>
      <c r="D448" s="90" t="s">
        <v>875</v>
      </c>
      <c r="E448" s="97" t="s">
        <v>147</v>
      </c>
      <c r="F448" s="49" t="s">
        <v>4063</v>
      </c>
      <c r="G448" s="133">
        <v>4141</v>
      </c>
      <c r="H448" s="133">
        <v>4242</v>
      </c>
      <c r="I448" s="132">
        <v>0.024</v>
      </c>
      <c r="J448" s="130" t="s">
        <v>147</v>
      </c>
      <c r="K448" s="130" t="s">
        <v>147</v>
      </c>
    </row>
    <row r="449" ht="18.95" hidden="1" customHeight="1" spans="1:11">
      <c r="A449" s="127" t="s">
        <v>135</v>
      </c>
      <c r="B449" s="469" t="s">
        <v>850</v>
      </c>
      <c r="C449" s="97"/>
      <c r="D449" s="90" t="s">
        <v>877</v>
      </c>
      <c r="E449" s="97"/>
      <c r="F449" s="48" t="s">
        <v>878</v>
      </c>
      <c r="G449" s="128">
        <v>40555</v>
      </c>
      <c r="H449" s="128">
        <v>41800</v>
      </c>
      <c r="I449" s="129">
        <v>0.031</v>
      </c>
      <c r="J449" s="130" t="s">
        <v>147</v>
      </c>
      <c r="K449" s="130" t="s">
        <v>147</v>
      </c>
    </row>
    <row r="450" ht="18.95" hidden="1" customHeight="1" spans="1:11">
      <c r="A450" s="127" t="s">
        <v>135</v>
      </c>
      <c r="B450" s="97" t="s">
        <v>135</v>
      </c>
      <c r="C450" s="97" t="s">
        <v>877</v>
      </c>
      <c r="D450" s="90" t="s">
        <v>879</v>
      </c>
      <c r="E450" s="97" t="s">
        <v>147</v>
      </c>
      <c r="F450" s="49" t="s">
        <v>4058</v>
      </c>
      <c r="G450" s="133">
        <v>21292</v>
      </c>
      <c r="H450" s="131">
        <v>21800</v>
      </c>
      <c r="I450" s="132">
        <v>0.024</v>
      </c>
      <c r="J450" s="130" t="s">
        <v>147</v>
      </c>
      <c r="K450" s="130" t="s">
        <v>147</v>
      </c>
    </row>
    <row r="451" ht="18.95" hidden="1" customHeight="1" spans="1:11">
      <c r="A451" s="127" t="s">
        <v>135</v>
      </c>
      <c r="B451" s="97" t="s">
        <v>135</v>
      </c>
      <c r="C451" s="97" t="s">
        <v>877</v>
      </c>
      <c r="D451" s="90" t="s">
        <v>880</v>
      </c>
      <c r="E451" s="97" t="s">
        <v>147</v>
      </c>
      <c r="F451" s="49" t="s">
        <v>4064</v>
      </c>
      <c r="G451" s="133">
        <v>14888</v>
      </c>
      <c r="H451" s="133">
        <v>15300</v>
      </c>
      <c r="I451" s="132">
        <v>0.028</v>
      </c>
      <c r="J451" s="130" t="s">
        <v>147</v>
      </c>
      <c r="K451" s="130" t="s">
        <v>147</v>
      </c>
    </row>
    <row r="452" ht="18.95" hidden="1" customHeight="1" spans="1:11">
      <c r="A452" s="127" t="s">
        <v>135</v>
      </c>
      <c r="B452" s="97"/>
      <c r="C452" s="97" t="s">
        <v>877</v>
      </c>
      <c r="D452" s="90" t="s">
        <v>882</v>
      </c>
      <c r="E452" s="97" t="s">
        <v>147</v>
      </c>
      <c r="F452" s="49" t="s">
        <v>4065</v>
      </c>
      <c r="G452" s="133">
        <v>3700</v>
      </c>
      <c r="H452" s="133">
        <v>4000</v>
      </c>
      <c r="I452" s="132">
        <v>0.081</v>
      </c>
      <c r="J452" s="130" t="s">
        <v>147</v>
      </c>
      <c r="K452" s="130" t="s">
        <v>147</v>
      </c>
    </row>
    <row r="453" ht="18.95" hidden="1" customHeight="1" spans="1:11">
      <c r="A453" s="127" t="s">
        <v>135</v>
      </c>
      <c r="B453" s="97" t="s">
        <v>135</v>
      </c>
      <c r="C453" s="97" t="s">
        <v>877</v>
      </c>
      <c r="D453" s="90" t="s">
        <v>884</v>
      </c>
      <c r="E453" s="97" t="s">
        <v>147</v>
      </c>
      <c r="F453" s="49" t="s">
        <v>4066</v>
      </c>
      <c r="G453" s="133">
        <v>8</v>
      </c>
      <c r="H453" s="133">
        <v>0</v>
      </c>
      <c r="I453" s="132">
        <v>-1</v>
      </c>
      <c r="J453" s="130" t="s">
        <v>147</v>
      </c>
      <c r="K453" s="130" t="s">
        <v>147</v>
      </c>
    </row>
    <row r="454" ht="18.95" hidden="1" customHeight="1" spans="1:11">
      <c r="A454" s="127" t="s">
        <v>135</v>
      </c>
      <c r="B454" s="97" t="s">
        <v>135</v>
      </c>
      <c r="C454" s="97" t="s">
        <v>877</v>
      </c>
      <c r="D454" s="90" t="s">
        <v>886</v>
      </c>
      <c r="E454" s="97" t="s">
        <v>147</v>
      </c>
      <c r="F454" s="49" t="s">
        <v>4067</v>
      </c>
      <c r="G454" s="133">
        <v>667</v>
      </c>
      <c r="H454" s="133">
        <v>700</v>
      </c>
      <c r="I454" s="132">
        <v>0.049</v>
      </c>
      <c r="J454" s="130" t="s">
        <v>147</v>
      </c>
      <c r="K454" s="130" t="s">
        <v>147</v>
      </c>
    </row>
    <row r="455" ht="18.95" hidden="1" customHeight="1" spans="1:11">
      <c r="A455" s="127" t="s">
        <v>135</v>
      </c>
      <c r="B455" s="469" t="s">
        <v>850</v>
      </c>
      <c r="C455" s="97"/>
      <c r="D455" s="90" t="s">
        <v>888</v>
      </c>
      <c r="E455" s="97"/>
      <c r="F455" s="50" t="s">
        <v>889</v>
      </c>
      <c r="G455" s="128">
        <v>186097</v>
      </c>
      <c r="H455" s="128">
        <v>192000</v>
      </c>
      <c r="I455" s="129">
        <v>0.032</v>
      </c>
      <c r="J455" s="130" t="s">
        <v>147</v>
      </c>
      <c r="K455" s="130" t="s">
        <v>147</v>
      </c>
    </row>
    <row r="456" ht="18.95" hidden="1" customHeight="1" spans="1:11">
      <c r="A456" s="127" t="s">
        <v>135</v>
      </c>
      <c r="B456" s="97" t="s">
        <v>135</v>
      </c>
      <c r="C456" s="97" t="s">
        <v>888</v>
      </c>
      <c r="D456" s="90" t="s">
        <v>890</v>
      </c>
      <c r="E456" s="97" t="s">
        <v>147</v>
      </c>
      <c r="F456" s="49" t="s">
        <v>4058</v>
      </c>
      <c r="G456" s="133">
        <v>2245</v>
      </c>
      <c r="H456" s="133">
        <v>2300</v>
      </c>
      <c r="I456" s="132">
        <v>0.024</v>
      </c>
      <c r="J456" s="130" t="s">
        <v>147</v>
      </c>
      <c r="K456" s="130" t="s">
        <v>147</v>
      </c>
    </row>
    <row r="457" ht="18.95" hidden="1" customHeight="1" spans="1:11">
      <c r="A457" s="127" t="s">
        <v>135</v>
      </c>
      <c r="B457" s="97" t="s">
        <v>135</v>
      </c>
      <c r="C457" s="97" t="s">
        <v>888</v>
      </c>
      <c r="D457" s="90" t="s">
        <v>891</v>
      </c>
      <c r="E457" s="97" t="s">
        <v>147</v>
      </c>
      <c r="F457" s="49" t="s">
        <v>4068</v>
      </c>
      <c r="G457" s="133">
        <v>59658</v>
      </c>
      <c r="H457" s="133">
        <v>61740</v>
      </c>
      <c r="I457" s="132">
        <v>0.035</v>
      </c>
      <c r="J457" s="130" t="s">
        <v>147</v>
      </c>
      <c r="K457" s="130" t="s">
        <v>147</v>
      </c>
    </row>
    <row r="458" ht="18.95" hidden="1" customHeight="1" spans="1:11">
      <c r="A458" s="127" t="s">
        <v>135</v>
      </c>
      <c r="B458" s="97"/>
      <c r="C458" s="97" t="s">
        <v>888</v>
      </c>
      <c r="D458" s="90" t="s">
        <v>893</v>
      </c>
      <c r="E458" s="97" t="s">
        <v>147</v>
      </c>
      <c r="F458" s="49" t="s">
        <v>4069</v>
      </c>
      <c r="G458" s="133">
        <v>45098</v>
      </c>
      <c r="H458" s="133">
        <v>47000</v>
      </c>
      <c r="I458" s="132">
        <v>0.042</v>
      </c>
      <c r="J458" s="130" t="s">
        <v>147</v>
      </c>
      <c r="K458" s="130" t="s">
        <v>147</v>
      </c>
    </row>
    <row r="459" ht="18.95" hidden="1" customHeight="1" spans="1:11">
      <c r="A459" s="127" t="s">
        <v>135</v>
      </c>
      <c r="B459" s="97" t="s">
        <v>135</v>
      </c>
      <c r="C459" s="97" t="s">
        <v>888</v>
      </c>
      <c r="D459" s="90" t="s">
        <v>895</v>
      </c>
      <c r="E459" s="97" t="s">
        <v>147</v>
      </c>
      <c r="F459" s="49" t="s">
        <v>4070</v>
      </c>
      <c r="G459" s="133">
        <v>29953</v>
      </c>
      <c r="H459" s="133">
        <v>31000</v>
      </c>
      <c r="I459" s="132">
        <v>0.035</v>
      </c>
      <c r="J459" s="130" t="s">
        <v>147</v>
      </c>
      <c r="K459" s="130" t="s">
        <v>147</v>
      </c>
    </row>
    <row r="460" ht="18.95" hidden="1" customHeight="1" spans="1:11">
      <c r="A460" s="127" t="s">
        <v>135</v>
      </c>
      <c r="B460" s="97" t="s">
        <v>135</v>
      </c>
      <c r="C460" s="97" t="s">
        <v>888</v>
      </c>
      <c r="D460" s="90" t="s">
        <v>897</v>
      </c>
      <c r="E460" s="97" t="s">
        <v>147</v>
      </c>
      <c r="F460" s="49" t="s">
        <v>4071</v>
      </c>
      <c r="G460" s="133">
        <v>49143</v>
      </c>
      <c r="H460" s="133">
        <v>49960</v>
      </c>
      <c r="I460" s="132">
        <v>0.017</v>
      </c>
      <c r="J460" s="130" t="s">
        <v>147</v>
      </c>
      <c r="K460" s="130" t="s">
        <v>147</v>
      </c>
    </row>
    <row r="461" ht="18.95" hidden="1" customHeight="1" spans="1:11">
      <c r="A461" s="127" t="s">
        <v>135</v>
      </c>
      <c r="B461" s="469" t="s">
        <v>850</v>
      </c>
      <c r="C461" s="97"/>
      <c r="D461" s="90" t="s">
        <v>899</v>
      </c>
      <c r="E461" s="97"/>
      <c r="F461" s="50" t="s">
        <v>900</v>
      </c>
      <c r="G461" s="128">
        <v>31851</v>
      </c>
      <c r="H461" s="128">
        <v>32600</v>
      </c>
      <c r="I461" s="129">
        <v>0.024</v>
      </c>
      <c r="J461" s="130" t="s">
        <v>147</v>
      </c>
      <c r="K461" s="130" t="s">
        <v>147</v>
      </c>
    </row>
    <row r="462" ht="18.95" hidden="1" customHeight="1" spans="1:11">
      <c r="A462" s="127" t="s">
        <v>135</v>
      </c>
      <c r="B462" s="97" t="s">
        <v>135</v>
      </c>
      <c r="C462" s="97" t="s">
        <v>899</v>
      </c>
      <c r="D462" s="90" t="s">
        <v>901</v>
      </c>
      <c r="E462" s="97" t="s">
        <v>147</v>
      </c>
      <c r="F462" s="49" t="s">
        <v>4058</v>
      </c>
      <c r="G462" s="133">
        <v>2147</v>
      </c>
      <c r="H462" s="133">
        <v>2200</v>
      </c>
      <c r="I462" s="132">
        <v>0.025</v>
      </c>
      <c r="J462" s="130" t="s">
        <v>147</v>
      </c>
      <c r="K462" s="130" t="s">
        <v>147</v>
      </c>
    </row>
    <row r="463" ht="18.95" hidden="1" customHeight="1" spans="1:11">
      <c r="A463" s="127" t="s">
        <v>135</v>
      </c>
      <c r="B463" s="97"/>
      <c r="C463" s="97" t="s">
        <v>899</v>
      </c>
      <c r="D463" s="90" t="s">
        <v>902</v>
      </c>
      <c r="E463" s="97" t="s">
        <v>147</v>
      </c>
      <c r="F463" s="49" t="s">
        <v>4072</v>
      </c>
      <c r="G463" s="133">
        <v>3628</v>
      </c>
      <c r="H463" s="133">
        <v>11100</v>
      </c>
      <c r="I463" s="132">
        <v>2.06</v>
      </c>
      <c r="J463" s="130" t="s">
        <v>147</v>
      </c>
      <c r="K463" s="130" t="s">
        <v>147</v>
      </c>
    </row>
    <row r="464" ht="18.95" hidden="1" customHeight="1" spans="1:11">
      <c r="A464" s="127" t="s">
        <v>135</v>
      </c>
      <c r="B464" s="97" t="s">
        <v>135</v>
      </c>
      <c r="C464" s="97" t="s">
        <v>899</v>
      </c>
      <c r="D464" s="90" t="s">
        <v>904</v>
      </c>
      <c r="E464" s="97" t="s">
        <v>147</v>
      </c>
      <c r="F464" s="49" t="s">
        <v>4073</v>
      </c>
      <c r="G464" s="133">
        <v>8905</v>
      </c>
      <c r="H464" s="131">
        <v>9200</v>
      </c>
      <c r="I464" s="132">
        <v>0.033</v>
      </c>
      <c r="J464" s="130" t="s">
        <v>147</v>
      </c>
      <c r="K464" s="130" t="s">
        <v>147</v>
      </c>
    </row>
    <row r="465" ht="18.95" hidden="1" customHeight="1" spans="1:11">
      <c r="A465" s="127" t="s">
        <v>135</v>
      </c>
      <c r="B465" s="97" t="s">
        <v>135</v>
      </c>
      <c r="C465" s="97" t="s">
        <v>899</v>
      </c>
      <c r="D465" s="90" t="s">
        <v>906</v>
      </c>
      <c r="E465" s="97" t="s">
        <v>147</v>
      </c>
      <c r="F465" s="49" t="s">
        <v>4074</v>
      </c>
      <c r="G465" s="133">
        <v>17171</v>
      </c>
      <c r="H465" s="133">
        <v>10100</v>
      </c>
      <c r="I465" s="132">
        <v>-0.412</v>
      </c>
      <c r="J465" s="130" t="s">
        <v>147</v>
      </c>
      <c r="K465" s="130" t="s">
        <v>147</v>
      </c>
    </row>
    <row r="466" ht="18.95" hidden="1" customHeight="1" spans="1:11">
      <c r="A466" s="127" t="s">
        <v>135</v>
      </c>
      <c r="B466" s="469" t="s">
        <v>850</v>
      </c>
      <c r="C466" s="97"/>
      <c r="D466" s="90" t="s">
        <v>908</v>
      </c>
      <c r="E466" s="97"/>
      <c r="F466" s="50" t="s">
        <v>909</v>
      </c>
      <c r="G466" s="128">
        <v>10667</v>
      </c>
      <c r="H466" s="128">
        <v>11000</v>
      </c>
      <c r="I466" s="129">
        <v>0.031</v>
      </c>
      <c r="J466" s="130" t="s">
        <v>147</v>
      </c>
      <c r="K466" s="130" t="s">
        <v>147</v>
      </c>
    </row>
    <row r="467" ht="18.95" hidden="1" customHeight="1" spans="1:11">
      <c r="A467" s="127" t="s">
        <v>135</v>
      </c>
      <c r="B467" s="97" t="s">
        <v>135</v>
      </c>
      <c r="C467" s="97" t="s">
        <v>908</v>
      </c>
      <c r="D467" s="90" t="s">
        <v>910</v>
      </c>
      <c r="E467" s="97" t="s">
        <v>147</v>
      </c>
      <c r="F467" s="49" t="s">
        <v>4075</v>
      </c>
      <c r="G467" s="133">
        <v>3127</v>
      </c>
      <c r="H467" s="133">
        <v>3250</v>
      </c>
      <c r="I467" s="132">
        <v>0.039</v>
      </c>
      <c r="J467" s="130" t="s">
        <v>147</v>
      </c>
      <c r="K467" s="130" t="s">
        <v>147</v>
      </c>
    </row>
    <row r="468" ht="18.95" hidden="1" customHeight="1" spans="1:11">
      <c r="A468" s="127" t="s">
        <v>135</v>
      </c>
      <c r="B468" s="97"/>
      <c r="C468" s="97" t="s">
        <v>908</v>
      </c>
      <c r="D468" s="90" t="s">
        <v>912</v>
      </c>
      <c r="E468" s="97" t="s">
        <v>147</v>
      </c>
      <c r="F468" s="49" t="s">
        <v>4076</v>
      </c>
      <c r="G468" s="133">
        <v>2953</v>
      </c>
      <c r="H468" s="133">
        <v>3040</v>
      </c>
      <c r="I468" s="132">
        <v>0.029</v>
      </c>
      <c r="J468" s="130" t="s">
        <v>147</v>
      </c>
      <c r="K468" s="130" t="s">
        <v>147</v>
      </c>
    </row>
    <row r="469" ht="18.95" hidden="1" customHeight="1" spans="1:11">
      <c r="A469" s="127" t="s">
        <v>135</v>
      </c>
      <c r="B469" s="97" t="s">
        <v>135</v>
      </c>
      <c r="C469" s="97" t="s">
        <v>908</v>
      </c>
      <c r="D469" s="90" t="s">
        <v>914</v>
      </c>
      <c r="E469" s="97" t="s">
        <v>147</v>
      </c>
      <c r="F469" s="49" t="s">
        <v>2983</v>
      </c>
      <c r="G469" s="133">
        <v>0</v>
      </c>
      <c r="H469" s="133">
        <v>0</v>
      </c>
      <c r="I469" s="132" t="s">
        <v>135</v>
      </c>
      <c r="J469" s="130" t="s">
        <v>2730</v>
      </c>
      <c r="K469" s="130" t="s">
        <v>147</v>
      </c>
    </row>
    <row r="470" ht="18.95" hidden="1" customHeight="1" spans="1:11">
      <c r="A470" s="127" t="s">
        <v>135</v>
      </c>
      <c r="B470" s="97" t="s">
        <v>135</v>
      </c>
      <c r="C470" s="97" t="s">
        <v>908</v>
      </c>
      <c r="D470" s="90" t="s">
        <v>916</v>
      </c>
      <c r="E470" s="97" t="s">
        <v>147</v>
      </c>
      <c r="F470" s="49" t="s">
        <v>4077</v>
      </c>
      <c r="G470" s="133">
        <v>4587</v>
      </c>
      <c r="H470" s="131">
        <v>4710</v>
      </c>
      <c r="I470" s="132">
        <v>0.027</v>
      </c>
      <c r="J470" s="130" t="s">
        <v>147</v>
      </c>
      <c r="K470" s="130" t="s">
        <v>147</v>
      </c>
    </row>
    <row r="471" ht="18.95" hidden="1" customHeight="1" spans="1:11">
      <c r="A471" s="127" t="s">
        <v>135</v>
      </c>
      <c r="B471" s="469" t="s">
        <v>850</v>
      </c>
      <c r="C471" s="97"/>
      <c r="D471" s="90" t="s">
        <v>918</v>
      </c>
      <c r="E471" s="97"/>
      <c r="F471" s="50" t="s">
        <v>919</v>
      </c>
      <c r="G471" s="128">
        <v>30751</v>
      </c>
      <c r="H471" s="128">
        <v>31700</v>
      </c>
      <c r="I471" s="129">
        <v>0.031</v>
      </c>
      <c r="J471" s="130" t="s">
        <v>147</v>
      </c>
      <c r="K471" s="130" t="s">
        <v>147</v>
      </c>
    </row>
    <row r="472" ht="18.95" hidden="1" customHeight="1" spans="1:11">
      <c r="A472" s="127" t="s">
        <v>135</v>
      </c>
      <c r="B472" s="97" t="s">
        <v>135</v>
      </c>
      <c r="C472" s="97" t="s">
        <v>918</v>
      </c>
      <c r="D472" s="90" t="s">
        <v>920</v>
      </c>
      <c r="E472" s="97" t="s">
        <v>147</v>
      </c>
      <c r="F472" s="49" t="s">
        <v>4058</v>
      </c>
      <c r="G472" s="133">
        <v>5440</v>
      </c>
      <c r="H472" s="133">
        <v>5600</v>
      </c>
      <c r="I472" s="132">
        <v>0.029</v>
      </c>
      <c r="J472" s="130" t="s">
        <v>147</v>
      </c>
      <c r="K472" s="130" t="s">
        <v>147</v>
      </c>
    </row>
    <row r="473" ht="18.95" hidden="1" customHeight="1" spans="1:11">
      <c r="A473" s="127" t="s">
        <v>135</v>
      </c>
      <c r="B473" s="97" t="s">
        <v>135</v>
      </c>
      <c r="C473" s="97" t="s">
        <v>918</v>
      </c>
      <c r="D473" s="90" t="s">
        <v>921</v>
      </c>
      <c r="E473" s="97" t="s">
        <v>147</v>
      </c>
      <c r="F473" s="49" t="s">
        <v>4078</v>
      </c>
      <c r="G473" s="133">
        <v>15347</v>
      </c>
      <c r="H473" s="133">
        <v>16000</v>
      </c>
      <c r="I473" s="132">
        <v>0.043</v>
      </c>
      <c r="J473" s="130" t="s">
        <v>147</v>
      </c>
      <c r="K473" s="130" t="s">
        <v>147</v>
      </c>
    </row>
    <row r="474" ht="18.95" hidden="1" customHeight="1" spans="1:11">
      <c r="A474" s="127" t="s">
        <v>135</v>
      </c>
      <c r="B474" s="97" t="s">
        <v>135</v>
      </c>
      <c r="C474" s="97" t="s">
        <v>918</v>
      </c>
      <c r="D474" s="90" t="s">
        <v>923</v>
      </c>
      <c r="E474" s="97" t="s">
        <v>147</v>
      </c>
      <c r="F474" s="49" t="s">
        <v>4079</v>
      </c>
      <c r="G474" s="133">
        <v>182</v>
      </c>
      <c r="H474" s="133">
        <v>190</v>
      </c>
      <c r="I474" s="132">
        <v>0.044</v>
      </c>
      <c r="J474" s="130" t="s">
        <v>147</v>
      </c>
      <c r="K474" s="130" t="s">
        <v>147</v>
      </c>
    </row>
    <row r="475" ht="18.95" hidden="1" customHeight="1" spans="1:11">
      <c r="A475" s="127" t="s">
        <v>135</v>
      </c>
      <c r="B475" s="97"/>
      <c r="C475" s="97" t="s">
        <v>918</v>
      </c>
      <c r="D475" s="90" t="s">
        <v>925</v>
      </c>
      <c r="E475" s="97" t="s">
        <v>147</v>
      </c>
      <c r="F475" s="49" t="s">
        <v>4080</v>
      </c>
      <c r="G475" s="133">
        <v>444</v>
      </c>
      <c r="H475" s="133">
        <v>450</v>
      </c>
      <c r="I475" s="132">
        <v>0.014</v>
      </c>
      <c r="J475" s="130" t="s">
        <v>147</v>
      </c>
      <c r="K475" s="130" t="s">
        <v>147</v>
      </c>
    </row>
    <row r="476" ht="18.95" hidden="1" customHeight="1" spans="1:11">
      <c r="A476" s="127" t="s">
        <v>135</v>
      </c>
      <c r="B476" s="97" t="s">
        <v>135</v>
      </c>
      <c r="C476" s="97" t="s">
        <v>918</v>
      </c>
      <c r="D476" s="90" t="s">
        <v>927</v>
      </c>
      <c r="E476" s="97" t="s">
        <v>147</v>
      </c>
      <c r="F476" s="49" t="s">
        <v>4081</v>
      </c>
      <c r="G476" s="133">
        <v>362</v>
      </c>
      <c r="H476" s="131">
        <v>950</v>
      </c>
      <c r="I476" s="132">
        <v>1.624</v>
      </c>
      <c r="J476" s="130" t="s">
        <v>147</v>
      </c>
      <c r="K476" s="130" t="s">
        <v>147</v>
      </c>
    </row>
    <row r="477" ht="18.95" hidden="1" customHeight="1" spans="1:11">
      <c r="A477" s="127" t="s">
        <v>135</v>
      </c>
      <c r="B477" s="97" t="s">
        <v>135</v>
      </c>
      <c r="C477" s="97" t="s">
        <v>918</v>
      </c>
      <c r="D477" s="90" t="s">
        <v>929</v>
      </c>
      <c r="E477" s="97" t="s">
        <v>147</v>
      </c>
      <c r="F477" s="49" t="s">
        <v>4082</v>
      </c>
      <c r="G477" s="133">
        <v>8976</v>
      </c>
      <c r="H477" s="133">
        <v>8510</v>
      </c>
      <c r="I477" s="132">
        <v>-0.052</v>
      </c>
      <c r="J477" s="130" t="s">
        <v>147</v>
      </c>
      <c r="K477" s="130" t="s">
        <v>147</v>
      </c>
    </row>
    <row r="478" ht="18.95" hidden="1" customHeight="1" spans="1:11">
      <c r="A478" s="127" t="s">
        <v>135</v>
      </c>
      <c r="B478" s="469" t="s">
        <v>850</v>
      </c>
      <c r="C478" s="97"/>
      <c r="D478" s="90" t="s">
        <v>931</v>
      </c>
      <c r="E478" s="97"/>
      <c r="F478" s="50" t="s">
        <v>932</v>
      </c>
      <c r="G478" s="128">
        <v>2220</v>
      </c>
      <c r="H478" s="128">
        <v>6050</v>
      </c>
      <c r="I478" s="129">
        <v>1.725</v>
      </c>
      <c r="J478" s="130" t="s">
        <v>147</v>
      </c>
      <c r="K478" s="130" t="s">
        <v>147</v>
      </c>
    </row>
    <row r="479" ht="18.95" hidden="1" customHeight="1" spans="1:11">
      <c r="A479" s="127" t="s">
        <v>135</v>
      </c>
      <c r="B479" s="97"/>
      <c r="C479" s="469" t="s">
        <v>931</v>
      </c>
      <c r="D479" s="90" t="s">
        <v>933</v>
      </c>
      <c r="E479" s="97" t="s">
        <v>147</v>
      </c>
      <c r="F479" s="49" t="s">
        <v>4083</v>
      </c>
      <c r="G479" s="133">
        <v>267</v>
      </c>
      <c r="H479" s="133">
        <v>5000</v>
      </c>
      <c r="I479" s="132">
        <v>17.727</v>
      </c>
      <c r="J479" s="130" t="s">
        <v>147</v>
      </c>
      <c r="K479" s="130" t="s">
        <v>147</v>
      </c>
    </row>
    <row r="480" ht="18.95" hidden="1" customHeight="1" spans="1:11">
      <c r="A480" s="127" t="s">
        <v>135</v>
      </c>
      <c r="B480" s="97"/>
      <c r="C480" s="469" t="s">
        <v>931</v>
      </c>
      <c r="D480" s="90" t="s">
        <v>935</v>
      </c>
      <c r="E480" s="97" t="s">
        <v>147</v>
      </c>
      <c r="F480" s="49" t="s">
        <v>4084</v>
      </c>
      <c r="G480" s="133">
        <v>40</v>
      </c>
      <c r="H480" s="133">
        <v>42</v>
      </c>
      <c r="I480" s="132">
        <v>0.05</v>
      </c>
      <c r="J480" s="130" t="s">
        <v>147</v>
      </c>
      <c r="K480" s="130" t="s">
        <v>147</v>
      </c>
    </row>
    <row r="481" ht="18.95" hidden="1" customHeight="1" spans="1:11">
      <c r="A481" s="127" t="s">
        <v>135</v>
      </c>
      <c r="B481" s="97" t="s">
        <v>135</v>
      </c>
      <c r="C481" s="469" t="s">
        <v>931</v>
      </c>
      <c r="D481" s="90" t="s">
        <v>937</v>
      </c>
      <c r="E481" s="97" t="s">
        <v>147</v>
      </c>
      <c r="F481" s="49" t="s">
        <v>4085</v>
      </c>
      <c r="G481" s="133">
        <v>1913</v>
      </c>
      <c r="H481" s="131">
        <v>1008</v>
      </c>
      <c r="I481" s="132">
        <v>-0.473</v>
      </c>
      <c r="J481" s="130" t="s">
        <v>147</v>
      </c>
      <c r="K481" s="130" t="s">
        <v>147</v>
      </c>
    </row>
    <row r="482" ht="18.95" hidden="1" customHeight="1" spans="1:11">
      <c r="A482" s="127" t="s">
        <v>135</v>
      </c>
      <c r="B482" s="469" t="s">
        <v>850</v>
      </c>
      <c r="C482" s="97"/>
      <c r="D482" s="90" t="s">
        <v>939</v>
      </c>
      <c r="E482" s="97" t="s">
        <v>147</v>
      </c>
      <c r="F482" s="50" t="s">
        <v>2993</v>
      </c>
      <c r="G482" s="141">
        <v>5540</v>
      </c>
      <c r="H482" s="128">
        <v>9000</v>
      </c>
      <c r="I482" s="129">
        <v>0.625</v>
      </c>
      <c r="J482" s="130" t="s">
        <v>147</v>
      </c>
      <c r="K482" s="130" t="s">
        <v>147</v>
      </c>
    </row>
    <row r="483" ht="18.95" hidden="1" customHeight="1" spans="1:11">
      <c r="A483" s="127" t="s">
        <v>135</v>
      </c>
      <c r="B483" s="469" t="s">
        <v>850</v>
      </c>
      <c r="C483" s="97"/>
      <c r="D483" s="90" t="s">
        <v>941</v>
      </c>
      <c r="E483" s="97"/>
      <c r="F483" s="50" t="s">
        <v>942</v>
      </c>
      <c r="G483" s="128">
        <v>87989</v>
      </c>
      <c r="H483" s="128">
        <v>84750</v>
      </c>
      <c r="I483" s="129">
        <v>-0.037</v>
      </c>
      <c r="J483" s="130" t="s">
        <v>147</v>
      </c>
      <c r="K483" s="130" t="s">
        <v>147</v>
      </c>
    </row>
    <row r="484" ht="18.95" hidden="1" customHeight="1" spans="1:11">
      <c r="A484" s="127" t="s">
        <v>135</v>
      </c>
      <c r="B484" s="97" t="s">
        <v>135</v>
      </c>
      <c r="C484" s="97" t="s">
        <v>941</v>
      </c>
      <c r="D484" s="90" t="s">
        <v>943</v>
      </c>
      <c r="E484" s="97" t="s">
        <v>147</v>
      </c>
      <c r="F484" s="49" t="s">
        <v>4086</v>
      </c>
      <c r="G484" s="133">
        <v>4058</v>
      </c>
      <c r="H484" s="133">
        <v>4200</v>
      </c>
      <c r="I484" s="132">
        <v>0.035</v>
      </c>
      <c r="J484" s="130" t="s">
        <v>147</v>
      </c>
      <c r="K484" s="130" t="s">
        <v>147</v>
      </c>
    </row>
    <row r="485" ht="18.95" hidden="1" customHeight="1" spans="1:11">
      <c r="A485" s="127"/>
      <c r="B485" s="97" t="s">
        <v>135</v>
      </c>
      <c r="C485" s="97" t="s">
        <v>941</v>
      </c>
      <c r="D485" s="90" t="s">
        <v>945</v>
      </c>
      <c r="E485" s="97" t="s">
        <v>147</v>
      </c>
      <c r="F485" s="49" t="s">
        <v>2996</v>
      </c>
      <c r="G485" s="133">
        <v>0</v>
      </c>
      <c r="H485" s="133">
        <v>0</v>
      </c>
      <c r="I485" s="132" t="s">
        <v>135</v>
      </c>
      <c r="J485" s="130" t="s">
        <v>2730</v>
      </c>
      <c r="K485" s="130" t="s">
        <v>147</v>
      </c>
    </row>
    <row r="486" ht="18.95" hidden="1" customHeight="1" spans="1:11">
      <c r="A486" s="127" t="s">
        <v>135</v>
      </c>
      <c r="B486" s="97"/>
      <c r="C486" s="97" t="s">
        <v>941</v>
      </c>
      <c r="D486" s="90" t="s">
        <v>947</v>
      </c>
      <c r="E486" s="97" t="s">
        <v>147</v>
      </c>
      <c r="F486" s="49" t="s">
        <v>4087</v>
      </c>
      <c r="G486" s="133">
        <v>1200</v>
      </c>
      <c r="H486" s="131">
        <v>9400</v>
      </c>
      <c r="I486" s="132">
        <v>6.833</v>
      </c>
      <c r="J486" s="130" t="s">
        <v>147</v>
      </c>
      <c r="K486" s="130" t="s">
        <v>147</v>
      </c>
    </row>
    <row r="487" ht="18.95" hidden="1" customHeight="1" spans="1:11">
      <c r="A487" s="127" t="s">
        <v>135</v>
      </c>
      <c r="B487" s="97" t="s">
        <v>135</v>
      </c>
      <c r="C487" s="97" t="s">
        <v>941</v>
      </c>
      <c r="D487" s="90" t="s">
        <v>949</v>
      </c>
      <c r="E487" s="97" t="s">
        <v>147</v>
      </c>
      <c r="F487" s="49" t="s">
        <v>4088</v>
      </c>
      <c r="G487" s="133">
        <v>82731</v>
      </c>
      <c r="H487" s="133">
        <v>71150</v>
      </c>
      <c r="I487" s="132">
        <v>-0.14</v>
      </c>
      <c r="J487" s="130" t="s">
        <v>147</v>
      </c>
      <c r="K487" s="130" t="s">
        <v>147</v>
      </c>
    </row>
    <row r="488" ht="18.95" customHeight="1" spans="1:11">
      <c r="A488" s="127" t="s">
        <v>134</v>
      </c>
      <c r="B488" s="97" t="s">
        <v>135</v>
      </c>
      <c r="C488" s="97"/>
      <c r="D488" s="90" t="s">
        <v>951</v>
      </c>
      <c r="E488" s="97"/>
      <c r="F488" s="50" t="s">
        <v>952</v>
      </c>
      <c r="G488" s="128">
        <v>556057</v>
      </c>
      <c r="H488" s="128">
        <v>574000</v>
      </c>
      <c r="I488" s="129">
        <v>0.032</v>
      </c>
      <c r="J488" s="130" t="s">
        <v>147</v>
      </c>
      <c r="K488" s="130" t="s">
        <v>147</v>
      </c>
    </row>
    <row r="489" ht="18.95" hidden="1" customHeight="1" spans="1:11">
      <c r="A489" s="127" t="s">
        <v>135</v>
      </c>
      <c r="B489" s="469" t="s">
        <v>951</v>
      </c>
      <c r="C489" s="97"/>
      <c r="D489" s="90" t="s">
        <v>953</v>
      </c>
      <c r="E489" s="97"/>
      <c r="F489" s="50" t="s">
        <v>954</v>
      </c>
      <c r="G489" s="128">
        <v>227600</v>
      </c>
      <c r="H489" s="128">
        <v>235000</v>
      </c>
      <c r="I489" s="129">
        <v>0.033</v>
      </c>
      <c r="J489" s="130" t="s">
        <v>147</v>
      </c>
      <c r="K489" s="130" t="s">
        <v>147</v>
      </c>
    </row>
    <row r="490" ht="18.95" hidden="1" customHeight="1" spans="1:11">
      <c r="A490" s="127" t="s">
        <v>135</v>
      </c>
      <c r="B490" s="97" t="s">
        <v>135</v>
      </c>
      <c r="C490" s="97" t="s">
        <v>953</v>
      </c>
      <c r="D490" s="90" t="s">
        <v>955</v>
      </c>
      <c r="E490" s="97" t="s">
        <v>147</v>
      </c>
      <c r="F490" s="49" t="s">
        <v>4054</v>
      </c>
      <c r="G490" s="133">
        <v>25707</v>
      </c>
      <c r="H490" s="133">
        <v>27000</v>
      </c>
      <c r="I490" s="132">
        <v>0.05</v>
      </c>
      <c r="J490" s="130" t="s">
        <v>147</v>
      </c>
      <c r="K490" s="130" t="s">
        <v>147</v>
      </c>
    </row>
    <row r="491" ht="18.95" hidden="1" customHeight="1" spans="1:11">
      <c r="A491" s="127" t="s">
        <v>135</v>
      </c>
      <c r="B491" s="97" t="s">
        <v>135</v>
      </c>
      <c r="C491" s="97" t="s">
        <v>953</v>
      </c>
      <c r="D491" s="90" t="s">
        <v>956</v>
      </c>
      <c r="E491" s="97" t="s">
        <v>147</v>
      </c>
      <c r="F491" s="49" t="s">
        <v>4055</v>
      </c>
      <c r="G491" s="133">
        <v>5635</v>
      </c>
      <c r="H491" s="133">
        <v>5800</v>
      </c>
      <c r="I491" s="132">
        <v>0.029</v>
      </c>
      <c r="J491" s="130" t="s">
        <v>147</v>
      </c>
      <c r="K491" s="130" t="s">
        <v>147</v>
      </c>
    </row>
    <row r="492" ht="18.95" hidden="1" customHeight="1" spans="1:11">
      <c r="A492" s="127" t="s">
        <v>135</v>
      </c>
      <c r="B492" s="97" t="s">
        <v>135</v>
      </c>
      <c r="C492" s="97" t="s">
        <v>953</v>
      </c>
      <c r="D492" s="90" t="s">
        <v>957</v>
      </c>
      <c r="E492" s="97" t="s">
        <v>147</v>
      </c>
      <c r="F492" s="49" t="s">
        <v>4056</v>
      </c>
      <c r="G492" s="133">
        <v>230</v>
      </c>
      <c r="H492" s="133">
        <v>240</v>
      </c>
      <c r="I492" s="132">
        <v>0.043</v>
      </c>
      <c r="J492" s="130" t="s">
        <v>147</v>
      </c>
      <c r="K492" s="130" t="s">
        <v>147</v>
      </c>
    </row>
    <row r="493" ht="18.95" hidden="1" customHeight="1" spans="1:11">
      <c r="A493" s="127" t="s">
        <v>135</v>
      </c>
      <c r="B493" s="97" t="s">
        <v>135</v>
      </c>
      <c r="C493" s="97" t="s">
        <v>953</v>
      </c>
      <c r="D493" s="90" t="s">
        <v>958</v>
      </c>
      <c r="E493" s="97" t="s">
        <v>147</v>
      </c>
      <c r="F493" s="49" t="s">
        <v>4089</v>
      </c>
      <c r="G493" s="133">
        <v>17040</v>
      </c>
      <c r="H493" s="131">
        <v>17500</v>
      </c>
      <c r="I493" s="132">
        <v>0.027</v>
      </c>
      <c r="J493" s="130" t="s">
        <v>147</v>
      </c>
      <c r="K493" s="130" t="s">
        <v>147</v>
      </c>
    </row>
    <row r="494" ht="18.95" hidden="1" customHeight="1" spans="1:11">
      <c r="A494" s="127" t="s">
        <v>135</v>
      </c>
      <c r="B494" s="97" t="s">
        <v>135</v>
      </c>
      <c r="C494" s="97" t="s">
        <v>953</v>
      </c>
      <c r="D494" s="90" t="s">
        <v>960</v>
      </c>
      <c r="E494" s="97" t="s">
        <v>147</v>
      </c>
      <c r="F494" s="49" t="s">
        <v>4090</v>
      </c>
      <c r="G494" s="133">
        <v>3374</v>
      </c>
      <c r="H494" s="133">
        <v>3500</v>
      </c>
      <c r="I494" s="132">
        <v>0.037</v>
      </c>
      <c r="J494" s="130" t="s">
        <v>147</v>
      </c>
      <c r="K494" s="130" t="s">
        <v>147</v>
      </c>
    </row>
    <row r="495" ht="18.95" hidden="1" customHeight="1" spans="1:11">
      <c r="A495" s="127" t="s">
        <v>135</v>
      </c>
      <c r="B495" s="97" t="s">
        <v>135</v>
      </c>
      <c r="C495" s="97" t="s">
        <v>953</v>
      </c>
      <c r="D495" s="90" t="s">
        <v>962</v>
      </c>
      <c r="E495" s="97" t="s">
        <v>147</v>
      </c>
      <c r="F495" s="49" t="s">
        <v>4091</v>
      </c>
      <c r="G495" s="133">
        <v>6230</v>
      </c>
      <c r="H495" s="133">
        <v>6400</v>
      </c>
      <c r="I495" s="132">
        <v>0.027</v>
      </c>
      <c r="J495" s="130" t="s">
        <v>147</v>
      </c>
      <c r="K495" s="130" t="s">
        <v>147</v>
      </c>
    </row>
    <row r="496" ht="18.95" hidden="1" customHeight="1" spans="1:11">
      <c r="A496" s="127" t="s">
        <v>135</v>
      </c>
      <c r="B496" s="97" t="s">
        <v>135</v>
      </c>
      <c r="C496" s="97" t="s">
        <v>953</v>
      </c>
      <c r="D496" s="90" t="s">
        <v>964</v>
      </c>
      <c r="E496" s="97" t="s">
        <v>147</v>
      </c>
      <c r="F496" s="49" t="s">
        <v>4092</v>
      </c>
      <c r="G496" s="133">
        <v>27304</v>
      </c>
      <c r="H496" s="133">
        <v>28000</v>
      </c>
      <c r="I496" s="132">
        <v>0.025</v>
      </c>
      <c r="J496" s="130" t="s">
        <v>147</v>
      </c>
      <c r="K496" s="130" t="s">
        <v>147</v>
      </c>
    </row>
    <row r="497" ht="18.95" hidden="1" customHeight="1" spans="1:11">
      <c r="A497" s="127" t="s">
        <v>135</v>
      </c>
      <c r="B497" s="97" t="s">
        <v>135</v>
      </c>
      <c r="C497" s="97" t="s">
        <v>953</v>
      </c>
      <c r="D497" s="90" t="s">
        <v>966</v>
      </c>
      <c r="E497" s="97" t="s">
        <v>147</v>
      </c>
      <c r="F497" s="49" t="s">
        <v>4093</v>
      </c>
      <c r="G497" s="133">
        <v>7405</v>
      </c>
      <c r="H497" s="133">
        <v>7600</v>
      </c>
      <c r="I497" s="132">
        <v>0.026</v>
      </c>
      <c r="J497" s="130" t="s">
        <v>147</v>
      </c>
      <c r="K497" s="130" t="s">
        <v>147</v>
      </c>
    </row>
    <row r="498" ht="18.95" hidden="1" customHeight="1" spans="1:11">
      <c r="A498" s="127" t="s">
        <v>135</v>
      </c>
      <c r="B498" s="97" t="s">
        <v>135</v>
      </c>
      <c r="C498" s="97" t="s">
        <v>953</v>
      </c>
      <c r="D498" s="90" t="s">
        <v>968</v>
      </c>
      <c r="E498" s="97" t="s">
        <v>147</v>
      </c>
      <c r="F498" s="49" t="s">
        <v>4094</v>
      </c>
      <c r="G498" s="133">
        <v>57184</v>
      </c>
      <c r="H498" s="131">
        <v>59000</v>
      </c>
      <c r="I498" s="132">
        <v>0.032</v>
      </c>
      <c r="J498" s="130" t="s">
        <v>147</v>
      </c>
      <c r="K498" s="130" t="s">
        <v>147</v>
      </c>
    </row>
    <row r="499" ht="18.95" hidden="1" customHeight="1" spans="1:11">
      <c r="A499" s="127" t="s">
        <v>135</v>
      </c>
      <c r="B499" s="97" t="s">
        <v>135</v>
      </c>
      <c r="C499" s="97" t="s">
        <v>953</v>
      </c>
      <c r="D499" s="90" t="s">
        <v>970</v>
      </c>
      <c r="E499" s="97" t="s">
        <v>147</v>
      </c>
      <c r="F499" s="49" t="s">
        <v>4095</v>
      </c>
      <c r="G499" s="133">
        <v>1196</v>
      </c>
      <c r="H499" s="133">
        <v>1230</v>
      </c>
      <c r="I499" s="132">
        <v>0.028</v>
      </c>
      <c r="J499" s="130" t="s">
        <v>147</v>
      </c>
      <c r="K499" s="130" t="s">
        <v>147</v>
      </c>
    </row>
    <row r="500" ht="18.95" hidden="1" customHeight="1" spans="1:11">
      <c r="A500" s="127" t="s">
        <v>135</v>
      </c>
      <c r="B500" s="97"/>
      <c r="C500" s="97" t="s">
        <v>953</v>
      </c>
      <c r="D500" s="90" t="s">
        <v>972</v>
      </c>
      <c r="E500" s="97" t="s">
        <v>147</v>
      </c>
      <c r="F500" s="49" t="s">
        <v>4096</v>
      </c>
      <c r="G500" s="133">
        <v>27012</v>
      </c>
      <c r="H500" s="133">
        <v>27700</v>
      </c>
      <c r="I500" s="132">
        <v>0.025</v>
      </c>
      <c r="J500" s="130" t="s">
        <v>147</v>
      </c>
      <c r="K500" s="130" t="s">
        <v>147</v>
      </c>
    </row>
    <row r="501" ht="18.95" hidden="1" customHeight="1" spans="1:11">
      <c r="A501" s="127" t="s">
        <v>135</v>
      </c>
      <c r="B501" s="97" t="s">
        <v>135</v>
      </c>
      <c r="C501" s="97" t="s">
        <v>953</v>
      </c>
      <c r="D501" s="90" t="s">
        <v>974</v>
      </c>
      <c r="E501" s="97" t="s">
        <v>147</v>
      </c>
      <c r="F501" s="49" t="s">
        <v>4097</v>
      </c>
      <c r="G501" s="133">
        <v>2243</v>
      </c>
      <c r="H501" s="133">
        <v>2300</v>
      </c>
      <c r="I501" s="132">
        <v>0.025</v>
      </c>
      <c r="J501" s="130" t="s">
        <v>147</v>
      </c>
      <c r="K501" s="130" t="s">
        <v>147</v>
      </c>
    </row>
    <row r="502" ht="18.95" hidden="1" customHeight="1" spans="1:11">
      <c r="A502" s="127" t="s">
        <v>135</v>
      </c>
      <c r="B502" s="97" t="s">
        <v>135</v>
      </c>
      <c r="C502" s="97" t="s">
        <v>953</v>
      </c>
      <c r="D502" s="90" t="s">
        <v>976</v>
      </c>
      <c r="E502" s="97" t="s">
        <v>147</v>
      </c>
      <c r="F502" s="49" t="s">
        <v>4098</v>
      </c>
      <c r="G502" s="133">
        <v>47040</v>
      </c>
      <c r="H502" s="133">
        <v>48730</v>
      </c>
      <c r="I502" s="132">
        <v>0.036</v>
      </c>
      <c r="J502" s="130" t="s">
        <v>147</v>
      </c>
      <c r="K502" s="130" t="s">
        <v>147</v>
      </c>
    </row>
    <row r="503" ht="18.95" hidden="1" customHeight="1" spans="1:11">
      <c r="A503" s="127" t="s">
        <v>135</v>
      </c>
      <c r="B503" s="469" t="s">
        <v>951</v>
      </c>
      <c r="C503" s="97"/>
      <c r="D503" s="90" t="s">
        <v>978</v>
      </c>
      <c r="E503" s="97"/>
      <c r="F503" s="48" t="s">
        <v>979</v>
      </c>
      <c r="G503" s="128">
        <v>71442</v>
      </c>
      <c r="H503" s="128">
        <v>73000</v>
      </c>
      <c r="I503" s="129">
        <v>0.022</v>
      </c>
      <c r="J503" s="130" t="s">
        <v>147</v>
      </c>
      <c r="K503" s="130" t="s">
        <v>147</v>
      </c>
    </row>
    <row r="504" ht="18.95" hidden="1" customHeight="1" spans="1:11">
      <c r="A504" s="127" t="s">
        <v>135</v>
      </c>
      <c r="B504" s="97" t="s">
        <v>135</v>
      </c>
      <c r="C504" s="97" t="s">
        <v>978</v>
      </c>
      <c r="D504" s="90" t="s">
        <v>980</v>
      </c>
      <c r="E504" s="97" t="s">
        <v>147</v>
      </c>
      <c r="F504" s="49" t="s">
        <v>4054</v>
      </c>
      <c r="G504" s="133">
        <v>1046</v>
      </c>
      <c r="H504" s="131">
        <v>1090</v>
      </c>
      <c r="I504" s="132">
        <v>0.042</v>
      </c>
      <c r="J504" s="130" t="s">
        <v>147</v>
      </c>
      <c r="K504" s="130" t="s">
        <v>147</v>
      </c>
    </row>
    <row r="505" ht="18.95" hidden="1" customHeight="1" spans="1:11">
      <c r="A505" s="127" t="s">
        <v>135</v>
      </c>
      <c r="B505" s="97" t="s">
        <v>135</v>
      </c>
      <c r="C505" s="97" t="s">
        <v>978</v>
      </c>
      <c r="D505" s="90" t="s">
        <v>981</v>
      </c>
      <c r="E505" s="97" t="s">
        <v>147</v>
      </c>
      <c r="F505" s="49" t="s">
        <v>4055</v>
      </c>
      <c r="G505" s="133">
        <v>107</v>
      </c>
      <c r="H505" s="133">
        <v>110</v>
      </c>
      <c r="I505" s="132">
        <v>0.028</v>
      </c>
      <c r="J505" s="130" t="s">
        <v>147</v>
      </c>
      <c r="K505" s="130" t="s">
        <v>147</v>
      </c>
    </row>
    <row r="506" ht="18.95" hidden="1" customHeight="1" spans="1:11">
      <c r="A506" s="127" t="s">
        <v>135</v>
      </c>
      <c r="B506" s="97" t="s">
        <v>135</v>
      </c>
      <c r="C506" s="97" t="s">
        <v>978</v>
      </c>
      <c r="D506" s="90" t="s">
        <v>982</v>
      </c>
      <c r="E506" s="97" t="s">
        <v>147</v>
      </c>
      <c r="F506" s="49" t="s">
        <v>4056</v>
      </c>
      <c r="G506" s="133">
        <v>183</v>
      </c>
      <c r="H506" s="133">
        <v>185</v>
      </c>
      <c r="I506" s="132">
        <v>0.011</v>
      </c>
      <c r="J506" s="130" t="s">
        <v>147</v>
      </c>
      <c r="K506" s="130" t="s">
        <v>147</v>
      </c>
    </row>
    <row r="507" ht="18.95" hidden="1" customHeight="1" spans="1:11">
      <c r="A507" s="127" t="s">
        <v>135</v>
      </c>
      <c r="B507" s="97" t="s">
        <v>135</v>
      </c>
      <c r="C507" s="97" t="s">
        <v>978</v>
      </c>
      <c r="D507" s="90" t="s">
        <v>983</v>
      </c>
      <c r="E507" s="97" t="s">
        <v>147</v>
      </c>
      <c r="F507" s="49" t="s">
        <v>4099</v>
      </c>
      <c r="G507" s="133">
        <v>45830</v>
      </c>
      <c r="H507" s="133">
        <v>47000</v>
      </c>
      <c r="I507" s="132">
        <v>0.026</v>
      </c>
      <c r="J507" s="130" t="s">
        <v>147</v>
      </c>
      <c r="K507" s="130" t="s">
        <v>147</v>
      </c>
    </row>
    <row r="508" ht="18.95" hidden="1" customHeight="1" spans="1:11">
      <c r="A508" s="127" t="s">
        <v>135</v>
      </c>
      <c r="B508" s="97"/>
      <c r="C508" s="97" t="s">
        <v>978</v>
      </c>
      <c r="D508" s="90" t="s">
        <v>985</v>
      </c>
      <c r="E508" s="97" t="s">
        <v>147</v>
      </c>
      <c r="F508" s="49" t="s">
        <v>4100</v>
      </c>
      <c r="G508" s="133">
        <v>16248</v>
      </c>
      <c r="H508" s="133">
        <v>16500</v>
      </c>
      <c r="I508" s="132">
        <v>0.016</v>
      </c>
      <c r="J508" s="130" t="s">
        <v>147</v>
      </c>
      <c r="K508" s="130" t="s">
        <v>147</v>
      </c>
    </row>
    <row r="509" ht="18.95" hidden="1" customHeight="1" spans="1:11">
      <c r="A509" s="127" t="s">
        <v>135</v>
      </c>
      <c r="B509" s="97" t="s">
        <v>135</v>
      </c>
      <c r="C509" s="97" t="s">
        <v>978</v>
      </c>
      <c r="D509" s="90" t="s">
        <v>987</v>
      </c>
      <c r="E509" s="97" t="s">
        <v>147</v>
      </c>
      <c r="F509" s="49" t="s">
        <v>4101</v>
      </c>
      <c r="G509" s="133">
        <v>5526</v>
      </c>
      <c r="H509" s="133">
        <v>5600</v>
      </c>
      <c r="I509" s="132">
        <v>0.013</v>
      </c>
      <c r="J509" s="130" t="s">
        <v>147</v>
      </c>
      <c r="K509" s="130" t="s">
        <v>147</v>
      </c>
    </row>
    <row r="510" ht="18.95" hidden="1" customHeight="1" spans="1:11">
      <c r="A510" s="127" t="s">
        <v>135</v>
      </c>
      <c r="B510" s="97" t="s">
        <v>135</v>
      </c>
      <c r="C510" s="97" t="s">
        <v>978</v>
      </c>
      <c r="D510" s="90" t="s">
        <v>989</v>
      </c>
      <c r="E510" s="97" t="s">
        <v>147</v>
      </c>
      <c r="F510" s="49" t="s">
        <v>4102</v>
      </c>
      <c r="G510" s="133">
        <v>2502</v>
      </c>
      <c r="H510" s="133">
        <v>2515</v>
      </c>
      <c r="I510" s="132">
        <v>0.005</v>
      </c>
      <c r="J510" s="130" t="s">
        <v>147</v>
      </c>
      <c r="K510" s="130" t="s">
        <v>147</v>
      </c>
    </row>
    <row r="511" ht="18.95" hidden="1" customHeight="1" spans="1:11">
      <c r="A511" s="127" t="s">
        <v>135</v>
      </c>
      <c r="B511" s="469" t="s">
        <v>951</v>
      </c>
      <c r="C511" s="97"/>
      <c r="D511" s="90" t="s">
        <v>991</v>
      </c>
      <c r="E511" s="97"/>
      <c r="F511" s="50" t="s">
        <v>992</v>
      </c>
      <c r="G511" s="128">
        <v>59322</v>
      </c>
      <c r="H511" s="128">
        <v>61000</v>
      </c>
      <c r="I511" s="129">
        <v>0.028</v>
      </c>
      <c r="J511" s="130" t="s">
        <v>147</v>
      </c>
      <c r="K511" s="130" t="s">
        <v>147</v>
      </c>
    </row>
    <row r="512" ht="18.95" hidden="1" customHeight="1" spans="1:11">
      <c r="A512" s="127" t="s">
        <v>135</v>
      </c>
      <c r="B512" s="97" t="s">
        <v>135</v>
      </c>
      <c r="C512" s="97" t="s">
        <v>991</v>
      </c>
      <c r="D512" s="90" t="s">
        <v>993</v>
      </c>
      <c r="E512" s="97" t="s">
        <v>147</v>
      </c>
      <c r="F512" s="49" t="s">
        <v>4054</v>
      </c>
      <c r="G512" s="133">
        <v>4601</v>
      </c>
      <c r="H512" s="133">
        <v>4800</v>
      </c>
      <c r="I512" s="132">
        <v>0.043</v>
      </c>
      <c r="J512" s="130" t="s">
        <v>147</v>
      </c>
      <c r="K512" s="130" t="s">
        <v>147</v>
      </c>
    </row>
    <row r="513" ht="18.95" hidden="1" customHeight="1" spans="1:11">
      <c r="A513" s="127" t="s">
        <v>135</v>
      </c>
      <c r="B513" s="97" t="s">
        <v>135</v>
      </c>
      <c r="C513" s="97" t="s">
        <v>991</v>
      </c>
      <c r="D513" s="90" t="s">
        <v>994</v>
      </c>
      <c r="E513" s="97" t="s">
        <v>147</v>
      </c>
      <c r="F513" s="49" t="s">
        <v>4055</v>
      </c>
      <c r="G513" s="133">
        <v>458</v>
      </c>
      <c r="H513" s="133">
        <v>470</v>
      </c>
      <c r="I513" s="132">
        <v>0.026</v>
      </c>
      <c r="J513" s="130" t="s">
        <v>147</v>
      </c>
      <c r="K513" s="130" t="s">
        <v>147</v>
      </c>
    </row>
    <row r="514" ht="18.95" hidden="1" customHeight="1" spans="1:11">
      <c r="A514" s="127" t="s">
        <v>135</v>
      </c>
      <c r="B514" s="97" t="s">
        <v>135</v>
      </c>
      <c r="C514" s="97" t="s">
        <v>991</v>
      </c>
      <c r="D514" s="90" t="s">
        <v>995</v>
      </c>
      <c r="E514" s="97" t="s">
        <v>147</v>
      </c>
      <c r="F514" s="49" t="s">
        <v>4056</v>
      </c>
      <c r="G514" s="133">
        <v>399</v>
      </c>
      <c r="H514" s="133">
        <v>400</v>
      </c>
      <c r="I514" s="132">
        <v>0.003</v>
      </c>
      <c r="J514" s="130" t="s">
        <v>147</v>
      </c>
      <c r="K514" s="130" t="s">
        <v>147</v>
      </c>
    </row>
    <row r="515" ht="18.95" hidden="1" customHeight="1" spans="1:11">
      <c r="A515" s="127" t="s">
        <v>135</v>
      </c>
      <c r="B515" s="97" t="s">
        <v>135</v>
      </c>
      <c r="C515" s="97" t="s">
        <v>991</v>
      </c>
      <c r="D515" s="90" t="s">
        <v>996</v>
      </c>
      <c r="E515" s="97" t="s">
        <v>147</v>
      </c>
      <c r="F515" s="49" t="s">
        <v>4103</v>
      </c>
      <c r="G515" s="133">
        <v>1515</v>
      </c>
      <c r="H515" s="133">
        <v>1560</v>
      </c>
      <c r="I515" s="132">
        <v>0.03</v>
      </c>
      <c r="J515" s="130" t="s">
        <v>147</v>
      </c>
      <c r="K515" s="130" t="s">
        <v>147</v>
      </c>
    </row>
    <row r="516" ht="18.95" hidden="1" customHeight="1" spans="1:11">
      <c r="A516" s="127" t="s">
        <v>135</v>
      </c>
      <c r="B516" s="97" t="s">
        <v>135</v>
      </c>
      <c r="C516" s="97" t="s">
        <v>991</v>
      </c>
      <c r="D516" s="90" t="s">
        <v>998</v>
      </c>
      <c r="E516" s="97" t="s">
        <v>147</v>
      </c>
      <c r="F516" s="49" t="s">
        <v>4104</v>
      </c>
      <c r="G516" s="133">
        <v>5685</v>
      </c>
      <c r="H516" s="133">
        <v>5750</v>
      </c>
      <c r="I516" s="132">
        <v>0.011</v>
      </c>
      <c r="J516" s="130" t="s">
        <v>147</v>
      </c>
      <c r="K516" s="130" t="s">
        <v>147</v>
      </c>
    </row>
    <row r="517" ht="18.95" hidden="1" customHeight="1" spans="1:11">
      <c r="A517" s="127" t="s">
        <v>135</v>
      </c>
      <c r="B517" s="97" t="s">
        <v>135</v>
      </c>
      <c r="C517" s="97" t="s">
        <v>991</v>
      </c>
      <c r="D517" s="90" t="s">
        <v>1000</v>
      </c>
      <c r="E517" s="97" t="s">
        <v>147</v>
      </c>
      <c r="F517" s="49" t="s">
        <v>4105</v>
      </c>
      <c r="G517" s="133">
        <v>8611</v>
      </c>
      <c r="H517" s="133">
        <v>8750</v>
      </c>
      <c r="I517" s="132">
        <v>0.016</v>
      </c>
      <c r="J517" s="130" t="s">
        <v>147</v>
      </c>
      <c r="K517" s="130" t="s">
        <v>147</v>
      </c>
    </row>
    <row r="518" ht="18.95" hidden="1" customHeight="1" spans="1:11">
      <c r="A518" s="127" t="s">
        <v>135</v>
      </c>
      <c r="B518" s="97" t="s">
        <v>135</v>
      </c>
      <c r="C518" s="97" t="s">
        <v>991</v>
      </c>
      <c r="D518" s="90" t="s">
        <v>1002</v>
      </c>
      <c r="E518" s="97" t="s">
        <v>147</v>
      </c>
      <c r="F518" s="49" t="s">
        <v>4106</v>
      </c>
      <c r="G518" s="133">
        <v>18546</v>
      </c>
      <c r="H518" s="131">
        <v>19000</v>
      </c>
      <c r="I518" s="132">
        <v>0.024</v>
      </c>
      <c r="J518" s="130" t="s">
        <v>147</v>
      </c>
      <c r="K518" s="130" t="s">
        <v>147</v>
      </c>
    </row>
    <row r="519" ht="18.95" hidden="1" customHeight="1" spans="1:11">
      <c r="A519" s="127" t="s">
        <v>135</v>
      </c>
      <c r="B519" s="97"/>
      <c r="C519" s="97" t="s">
        <v>991</v>
      </c>
      <c r="D519" s="90" t="s">
        <v>1004</v>
      </c>
      <c r="E519" s="97" t="s">
        <v>147</v>
      </c>
      <c r="F519" s="49" t="s">
        <v>4107</v>
      </c>
      <c r="G519" s="133">
        <v>8922</v>
      </c>
      <c r="H519" s="133">
        <v>9200</v>
      </c>
      <c r="I519" s="132">
        <v>0.031</v>
      </c>
      <c r="J519" s="130" t="s">
        <v>147</v>
      </c>
      <c r="K519" s="130" t="s">
        <v>147</v>
      </c>
    </row>
    <row r="520" ht="18.95" hidden="1" customHeight="1" spans="1:11">
      <c r="A520" s="127" t="s">
        <v>135</v>
      </c>
      <c r="B520" s="97" t="s">
        <v>135</v>
      </c>
      <c r="C520" s="97" t="s">
        <v>991</v>
      </c>
      <c r="D520" s="90" t="s">
        <v>1006</v>
      </c>
      <c r="E520" s="97" t="s">
        <v>147</v>
      </c>
      <c r="F520" s="49" t="s">
        <v>4108</v>
      </c>
      <c r="G520" s="133">
        <v>335</v>
      </c>
      <c r="H520" s="133">
        <v>345</v>
      </c>
      <c r="I520" s="132">
        <v>0.03</v>
      </c>
      <c r="J520" s="130" t="s">
        <v>147</v>
      </c>
      <c r="K520" s="130" t="s">
        <v>147</v>
      </c>
    </row>
    <row r="521" ht="18.95" hidden="1" customHeight="1" spans="1:11">
      <c r="A521" s="127" t="s">
        <v>135</v>
      </c>
      <c r="B521" s="97" t="s">
        <v>135</v>
      </c>
      <c r="C521" s="97" t="s">
        <v>991</v>
      </c>
      <c r="D521" s="90" t="s">
        <v>1008</v>
      </c>
      <c r="E521" s="97" t="s">
        <v>147</v>
      </c>
      <c r="F521" s="49" t="s">
        <v>4109</v>
      </c>
      <c r="G521" s="133">
        <v>10250</v>
      </c>
      <c r="H521" s="133">
        <v>10725</v>
      </c>
      <c r="I521" s="132">
        <v>0.046</v>
      </c>
      <c r="J521" s="130" t="s">
        <v>147</v>
      </c>
      <c r="K521" s="130" t="s">
        <v>147</v>
      </c>
    </row>
    <row r="522" ht="18.95" hidden="1" customHeight="1" spans="1:11">
      <c r="A522" s="127" t="s">
        <v>135</v>
      </c>
      <c r="B522" s="469" t="s">
        <v>951</v>
      </c>
      <c r="C522" s="97"/>
      <c r="D522" s="90" t="s">
        <v>1010</v>
      </c>
      <c r="E522" s="97"/>
      <c r="F522" s="50" t="s">
        <v>1011</v>
      </c>
      <c r="G522" s="128">
        <v>103463</v>
      </c>
      <c r="H522" s="128">
        <v>107000</v>
      </c>
      <c r="I522" s="129">
        <v>0.034</v>
      </c>
      <c r="J522" s="130" t="s">
        <v>147</v>
      </c>
      <c r="K522" s="130" t="s">
        <v>147</v>
      </c>
    </row>
    <row r="523" ht="18.95" hidden="1" customHeight="1" spans="1:11">
      <c r="A523" s="127" t="s">
        <v>135</v>
      </c>
      <c r="B523" s="97" t="s">
        <v>135</v>
      </c>
      <c r="C523" s="97" t="s">
        <v>1010</v>
      </c>
      <c r="D523" s="90" t="s">
        <v>1012</v>
      </c>
      <c r="E523" s="97" t="s">
        <v>147</v>
      </c>
      <c r="F523" s="49" t="s">
        <v>4054</v>
      </c>
      <c r="G523" s="133">
        <v>11033</v>
      </c>
      <c r="H523" s="133">
        <v>11600</v>
      </c>
      <c r="I523" s="132">
        <v>0.051</v>
      </c>
      <c r="J523" s="130" t="s">
        <v>147</v>
      </c>
      <c r="K523" s="130" t="s">
        <v>147</v>
      </c>
    </row>
    <row r="524" ht="18.95" hidden="1" customHeight="1" spans="1:11">
      <c r="A524" s="127" t="s">
        <v>135</v>
      </c>
      <c r="B524" s="97" t="s">
        <v>135</v>
      </c>
      <c r="C524" s="97" t="s">
        <v>1010</v>
      </c>
      <c r="D524" s="90" t="s">
        <v>1013</v>
      </c>
      <c r="E524" s="97" t="s">
        <v>147</v>
      </c>
      <c r="F524" s="49" t="s">
        <v>4055</v>
      </c>
      <c r="G524" s="133">
        <v>1640</v>
      </c>
      <c r="H524" s="133">
        <v>1670</v>
      </c>
      <c r="I524" s="132">
        <v>0.018</v>
      </c>
      <c r="J524" s="130" t="s">
        <v>147</v>
      </c>
      <c r="K524" s="130" t="s">
        <v>147</v>
      </c>
    </row>
    <row r="525" ht="18.95" hidden="1" customHeight="1" spans="1:11">
      <c r="A525" s="127" t="s">
        <v>135</v>
      </c>
      <c r="B525" s="97" t="s">
        <v>135</v>
      </c>
      <c r="C525" s="97" t="s">
        <v>1010</v>
      </c>
      <c r="D525" s="90" t="s">
        <v>1014</v>
      </c>
      <c r="E525" s="97" t="s">
        <v>147</v>
      </c>
      <c r="F525" s="49" t="s">
        <v>2732</v>
      </c>
      <c r="G525" s="133">
        <v>0</v>
      </c>
      <c r="H525" s="133">
        <v>0</v>
      </c>
      <c r="I525" s="132" t="s">
        <v>135</v>
      </c>
      <c r="J525" s="130" t="s">
        <v>2730</v>
      </c>
      <c r="K525" s="130" t="s">
        <v>147</v>
      </c>
    </row>
    <row r="526" ht="18.95" hidden="1" customHeight="1" spans="1:11">
      <c r="A526" s="127" t="s">
        <v>135</v>
      </c>
      <c r="B526" s="97" t="s">
        <v>135</v>
      </c>
      <c r="C526" s="97" t="s">
        <v>1010</v>
      </c>
      <c r="D526" s="90" t="s">
        <v>1015</v>
      </c>
      <c r="E526" s="97" t="s">
        <v>147</v>
      </c>
      <c r="F526" s="49" t="s">
        <v>4110</v>
      </c>
      <c r="G526" s="133">
        <v>15620</v>
      </c>
      <c r="H526" s="131">
        <v>16000</v>
      </c>
      <c r="I526" s="132">
        <v>0.024</v>
      </c>
      <c r="J526" s="130" t="s">
        <v>147</v>
      </c>
      <c r="K526" s="130" t="s">
        <v>147</v>
      </c>
    </row>
    <row r="527" ht="18.95" hidden="1" customHeight="1" spans="1:11">
      <c r="A527" s="127" t="s">
        <v>135</v>
      </c>
      <c r="B527" s="97" t="s">
        <v>135</v>
      </c>
      <c r="C527" s="97" t="s">
        <v>1010</v>
      </c>
      <c r="D527" s="90" t="s">
        <v>1017</v>
      </c>
      <c r="E527" s="97" t="s">
        <v>147</v>
      </c>
      <c r="F527" s="49" t="s">
        <v>4111</v>
      </c>
      <c r="G527" s="133">
        <v>27404</v>
      </c>
      <c r="H527" s="133">
        <v>28500</v>
      </c>
      <c r="I527" s="132">
        <v>0.04</v>
      </c>
      <c r="J527" s="130" t="s">
        <v>147</v>
      </c>
      <c r="K527" s="130" t="s">
        <v>147</v>
      </c>
    </row>
    <row r="528" ht="18.95" hidden="1" customHeight="1" spans="1:11">
      <c r="A528" s="127" t="s">
        <v>135</v>
      </c>
      <c r="B528" s="97"/>
      <c r="C528" s="97" t="s">
        <v>1010</v>
      </c>
      <c r="D528" s="90" t="s">
        <v>1019</v>
      </c>
      <c r="E528" s="97" t="s">
        <v>147</v>
      </c>
      <c r="F528" s="49" t="s">
        <v>4112</v>
      </c>
      <c r="G528" s="133">
        <v>5208</v>
      </c>
      <c r="H528" s="133">
        <v>11000</v>
      </c>
      <c r="I528" s="132">
        <v>1.112</v>
      </c>
      <c r="J528" s="130" t="s">
        <v>147</v>
      </c>
      <c r="K528" s="130" t="s">
        <v>147</v>
      </c>
    </row>
    <row r="529" ht="18.95" hidden="1" customHeight="1" spans="1:11">
      <c r="A529" s="127" t="s">
        <v>135</v>
      </c>
      <c r="B529" s="97" t="s">
        <v>135</v>
      </c>
      <c r="C529" s="97" t="s">
        <v>1010</v>
      </c>
      <c r="D529" s="90" t="s">
        <v>1021</v>
      </c>
      <c r="E529" s="97" t="s">
        <v>147</v>
      </c>
      <c r="F529" s="49" t="s">
        <v>4113</v>
      </c>
      <c r="G529" s="133">
        <v>42558</v>
      </c>
      <c r="H529" s="133">
        <v>38230</v>
      </c>
      <c r="I529" s="132">
        <v>-0.102</v>
      </c>
      <c r="J529" s="130" t="s">
        <v>147</v>
      </c>
      <c r="K529" s="130" t="s">
        <v>147</v>
      </c>
    </row>
    <row r="530" ht="18.95" hidden="1" customHeight="1" spans="1:11">
      <c r="A530" s="127" t="s">
        <v>135</v>
      </c>
      <c r="B530" s="469" t="s">
        <v>951</v>
      </c>
      <c r="C530" s="97"/>
      <c r="D530" s="90" t="s">
        <v>1023</v>
      </c>
      <c r="E530" s="97"/>
      <c r="F530" s="50" t="s">
        <v>1024</v>
      </c>
      <c r="G530" s="128">
        <v>24723</v>
      </c>
      <c r="H530" s="128">
        <v>25500</v>
      </c>
      <c r="I530" s="129">
        <v>0.031</v>
      </c>
      <c r="J530" s="130" t="s">
        <v>147</v>
      </c>
      <c r="K530" s="130" t="s">
        <v>147</v>
      </c>
    </row>
    <row r="531" ht="18.95" hidden="1" customHeight="1" spans="1:11">
      <c r="A531" s="127" t="s">
        <v>135</v>
      </c>
      <c r="B531" s="97" t="s">
        <v>135</v>
      </c>
      <c r="C531" s="97" t="s">
        <v>1023</v>
      </c>
      <c r="D531" s="90" t="s">
        <v>1025</v>
      </c>
      <c r="E531" s="97" t="s">
        <v>147</v>
      </c>
      <c r="F531" s="49" t="s">
        <v>4054</v>
      </c>
      <c r="G531" s="133">
        <v>3384</v>
      </c>
      <c r="H531" s="133">
        <v>3550</v>
      </c>
      <c r="I531" s="132">
        <v>0.049</v>
      </c>
      <c r="J531" s="130" t="s">
        <v>147</v>
      </c>
      <c r="K531" s="130" t="s">
        <v>147</v>
      </c>
    </row>
    <row r="532" ht="18.95" hidden="1" customHeight="1" spans="1:11">
      <c r="A532" s="127" t="s">
        <v>135</v>
      </c>
      <c r="B532" s="97" t="s">
        <v>135</v>
      </c>
      <c r="C532" s="97" t="s">
        <v>1023</v>
      </c>
      <c r="D532" s="90" t="s">
        <v>1026</v>
      </c>
      <c r="E532" s="97" t="s">
        <v>147</v>
      </c>
      <c r="F532" s="49" t="s">
        <v>4055</v>
      </c>
      <c r="G532" s="133">
        <v>548</v>
      </c>
      <c r="H532" s="133">
        <v>560</v>
      </c>
      <c r="I532" s="132">
        <v>0.022</v>
      </c>
      <c r="J532" s="130" t="s">
        <v>147</v>
      </c>
      <c r="K532" s="130" t="s">
        <v>147</v>
      </c>
    </row>
    <row r="533" ht="18.95" hidden="1" customHeight="1" spans="1:11">
      <c r="A533" s="127" t="s">
        <v>135</v>
      </c>
      <c r="B533" s="97" t="s">
        <v>135</v>
      </c>
      <c r="C533" s="97" t="s">
        <v>1023</v>
      </c>
      <c r="D533" s="90" t="s">
        <v>1027</v>
      </c>
      <c r="E533" s="97" t="s">
        <v>147</v>
      </c>
      <c r="F533" s="49" t="s">
        <v>4056</v>
      </c>
      <c r="G533" s="133">
        <v>199</v>
      </c>
      <c r="H533" s="133">
        <v>200</v>
      </c>
      <c r="I533" s="132">
        <v>0.005</v>
      </c>
      <c r="J533" s="130" t="s">
        <v>147</v>
      </c>
      <c r="K533" s="130" t="s">
        <v>147</v>
      </c>
    </row>
    <row r="534" ht="18.95" hidden="1" customHeight="1" spans="1:11">
      <c r="A534" s="127" t="s">
        <v>135</v>
      </c>
      <c r="B534" s="97" t="s">
        <v>135</v>
      </c>
      <c r="C534" s="97" t="s">
        <v>1023</v>
      </c>
      <c r="D534" s="90" t="s">
        <v>1028</v>
      </c>
      <c r="E534" s="97" t="s">
        <v>147</v>
      </c>
      <c r="F534" s="49" t="s">
        <v>4114</v>
      </c>
      <c r="G534" s="133">
        <v>783</v>
      </c>
      <c r="H534" s="133">
        <v>790</v>
      </c>
      <c r="I534" s="132">
        <v>0.009</v>
      </c>
      <c r="J534" s="130" t="s">
        <v>147</v>
      </c>
      <c r="K534" s="130" t="s">
        <v>147</v>
      </c>
    </row>
    <row r="535" ht="18.95" hidden="1" customHeight="1" spans="1:11">
      <c r="A535" s="127" t="s">
        <v>135</v>
      </c>
      <c r="B535" s="97" t="s">
        <v>135</v>
      </c>
      <c r="C535" s="97" t="s">
        <v>1023</v>
      </c>
      <c r="D535" s="90" t="s">
        <v>1030</v>
      </c>
      <c r="E535" s="97" t="s">
        <v>147</v>
      </c>
      <c r="F535" s="49" t="s">
        <v>4115</v>
      </c>
      <c r="G535" s="133">
        <v>17010</v>
      </c>
      <c r="H535" s="133">
        <v>17500</v>
      </c>
      <c r="I535" s="132">
        <v>0.029</v>
      </c>
      <c r="J535" s="130" t="s">
        <v>147</v>
      </c>
      <c r="K535" s="130" t="s">
        <v>147</v>
      </c>
    </row>
    <row r="536" ht="18.95" hidden="1" customHeight="1" spans="1:11">
      <c r="A536" s="127" t="s">
        <v>135</v>
      </c>
      <c r="B536" s="97"/>
      <c r="C536" s="97" t="s">
        <v>1023</v>
      </c>
      <c r="D536" s="90" t="s">
        <v>1032</v>
      </c>
      <c r="E536" s="97" t="s">
        <v>147</v>
      </c>
      <c r="F536" s="49" t="s">
        <v>4116</v>
      </c>
      <c r="G536" s="133">
        <v>129</v>
      </c>
      <c r="H536" s="133">
        <v>130</v>
      </c>
      <c r="I536" s="132">
        <v>0.008</v>
      </c>
      <c r="J536" s="130" t="s">
        <v>147</v>
      </c>
      <c r="K536" s="130" t="s">
        <v>147</v>
      </c>
    </row>
    <row r="537" ht="18.95" hidden="1" customHeight="1" spans="1:11">
      <c r="A537" s="127" t="s">
        <v>135</v>
      </c>
      <c r="B537" s="97" t="s">
        <v>135</v>
      </c>
      <c r="C537" s="97" t="s">
        <v>1023</v>
      </c>
      <c r="D537" s="90" t="s">
        <v>1034</v>
      </c>
      <c r="E537" s="97" t="s">
        <v>147</v>
      </c>
      <c r="F537" s="49" t="s">
        <v>4117</v>
      </c>
      <c r="G537" s="133">
        <v>207</v>
      </c>
      <c r="H537" s="131">
        <v>210</v>
      </c>
      <c r="I537" s="132">
        <v>0.014</v>
      </c>
      <c r="J537" s="130" t="s">
        <v>147</v>
      </c>
      <c r="K537" s="130" t="s">
        <v>147</v>
      </c>
    </row>
    <row r="538" ht="18.95" hidden="1" customHeight="1" spans="1:11">
      <c r="A538" s="127" t="s">
        <v>135</v>
      </c>
      <c r="B538" s="97" t="s">
        <v>135</v>
      </c>
      <c r="C538" s="97" t="s">
        <v>1023</v>
      </c>
      <c r="D538" s="90" t="s">
        <v>1036</v>
      </c>
      <c r="E538" s="97" t="s">
        <v>147</v>
      </c>
      <c r="F538" s="49" t="s">
        <v>4118</v>
      </c>
      <c r="G538" s="133">
        <v>2463</v>
      </c>
      <c r="H538" s="133">
        <v>2560</v>
      </c>
      <c r="I538" s="132">
        <v>0.039</v>
      </c>
      <c r="J538" s="130" t="s">
        <v>147</v>
      </c>
      <c r="K538" s="130" t="s">
        <v>147</v>
      </c>
    </row>
    <row r="539" ht="18.95" hidden="1" customHeight="1" spans="1:11">
      <c r="A539" s="127"/>
      <c r="B539" s="469" t="s">
        <v>951</v>
      </c>
      <c r="C539" s="97" t="s">
        <v>135</v>
      </c>
      <c r="D539" s="90" t="s">
        <v>1038</v>
      </c>
      <c r="E539" s="97" t="s">
        <v>135</v>
      </c>
      <c r="F539" s="50" t="s">
        <v>1039</v>
      </c>
      <c r="G539" s="128">
        <v>69507</v>
      </c>
      <c r="H539" s="128">
        <v>72500</v>
      </c>
      <c r="I539" s="129">
        <v>0.043</v>
      </c>
      <c r="J539" s="130" t="s">
        <v>147</v>
      </c>
      <c r="K539" s="130" t="s">
        <v>147</v>
      </c>
    </row>
    <row r="540" ht="18.95" hidden="1" customHeight="1" spans="1:11">
      <c r="A540" s="127" t="s">
        <v>135</v>
      </c>
      <c r="B540" s="97"/>
      <c r="C540" s="469" t="s">
        <v>1038</v>
      </c>
      <c r="D540" s="90" t="s">
        <v>1040</v>
      </c>
      <c r="E540" s="97" t="s">
        <v>147</v>
      </c>
      <c r="F540" s="49" t="s">
        <v>4119</v>
      </c>
      <c r="G540" s="133">
        <v>5036</v>
      </c>
      <c r="H540" s="133">
        <v>5190</v>
      </c>
      <c r="I540" s="132">
        <v>0.031</v>
      </c>
      <c r="J540" s="130" t="s">
        <v>147</v>
      </c>
      <c r="K540" s="130" t="s">
        <v>147</v>
      </c>
    </row>
    <row r="541" ht="18.95" hidden="1" customHeight="1" spans="1:11">
      <c r="A541" s="127" t="s">
        <v>135</v>
      </c>
      <c r="B541" s="97" t="s">
        <v>135</v>
      </c>
      <c r="C541" s="469" t="s">
        <v>1038</v>
      </c>
      <c r="D541" s="90" t="s">
        <v>1042</v>
      </c>
      <c r="E541" s="97" t="s">
        <v>147</v>
      </c>
      <c r="F541" s="49" t="s">
        <v>4120</v>
      </c>
      <c r="G541" s="133">
        <v>3674</v>
      </c>
      <c r="H541" s="133">
        <v>22000</v>
      </c>
      <c r="I541" s="132">
        <v>4.988</v>
      </c>
      <c r="J541" s="130" t="s">
        <v>147</v>
      </c>
      <c r="K541" s="130" t="s">
        <v>147</v>
      </c>
    </row>
    <row r="542" ht="18.95" hidden="1" customHeight="1" spans="1:11">
      <c r="A542" s="127" t="s">
        <v>135</v>
      </c>
      <c r="B542" s="97" t="s">
        <v>135</v>
      </c>
      <c r="C542" s="469" t="s">
        <v>1038</v>
      </c>
      <c r="D542" s="90" t="s">
        <v>1044</v>
      </c>
      <c r="E542" s="97" t="s">
        <v>147</v>
      </c>
      <c r="F542" s="49" t="s">
        <v>4121</v>
      </c>
      <c r="G542" s="133">
        <v>60797</v>
      </c>
      <c r="H542" s="133">
        <v>45310</v>
      </c>
      <c r="I542" s="132">
        <v>-0.255</v>
      </c>
      <c r="J542" s="130" t="s">
        <v>147</v>
      </c>
      <c r="K542" s="130" t="s">
        <v>147</v>
      </c>
    </row>
    <row r="543" ht="18.95" customHeight="1" spans="1:11">
      <c r="A543" s="127" t="s">
        <v>134</v>
      </c>
      <c r="B543" s="97" t="s">
        <v>135</v>
      </c>
      <c r="C543" s="97"/>
      <c r="D543" s="90" t="s">
        <v>1046</v>
      </c>
      <c r="E543" s="97"/>
      <c r="F543" s="50" t="s">
        <v>1047</v>
      </c>
      <c r="G543" s="128">
        <v>5838147</v>
      </c>
      <c r="H543" s="128">
        <v>6366000</v>
      </c>
      <c r="I543" s="129">
        <v>0.09</v>
      </c>
      <c r="J543" s="130" t="s">
        <v>147</v>
      </c>
      <c r="K543" s="130" t="s">
        <v>147</v>
      </c>
    </row>
    <row r="544" ht="18.95" hidden="1" customHeight="1" spans="1:11">
      <c r="A544" s="127" t="s">
        <v>135</v>
      </c>
      <c r="B544" s="469" t="s">
        <v>1046</v>
      </c>
      <c r="C544" s="97"/>
      <c r="D544" s="90" t="s">
        <v>1048</v>
      </c>
      <c r="E544" s="97"/>
      <c r="F544" s="50" t="s">
        <v>1049</v>
      </c>
      <c r="G544" s="128">
        <v>124082</v>
      </c>
      <c r="H544" s="128">
        <v>128200</v>
      </c>
      <c r="I544" s="129">
        <v>0.033</v>
      </c>
      <c r="J544" s="130" t="s">
        <v>147</v>
      </c>
      <c r="K544" s="130" t="s">
        <v>147</v>
      </c>
    </row>
    <row r="545" ht="18.95" hidden="1" customHeight="1" spans="1:11">
      <c r="A545" s="127" t="s">
        <v>135</v>
      </c>
      <c r="B545" s="97" t="s">
        <v>135</v>
      </c>
      <c r="C545" s="97" t="s">
        <v>1048</v>
      </c>
      <c r="D545" s="90" t="s">
        <v>1050</v>
      </c>
      <c r="E545" s="97" t="s">
        <v>147</v>
      </c>
      <c r="F545" s="49" t="s">
        <v>4054</v>
      </c>
      <c r="G545" s="133">
        <v>49397</v>
      </c>
      <c r="H545" s="133">
        <v>52000</v>
      </c>
      <c r="I545" s="132">
        <v>0.053</v>
      </c>
      <c r="J545" s="130" t="s">
        <v>147</v>
      </c>
      <c r="K545" s="130" t="s">
        <v>147</v>
      </c>
    </row>
    <row r="546" ht="18.95" hidden="1" customHeight="1" spans="1:11">
      <c r="A546" s="127" t="s">
        <v>135</v>
      </c>
      <c r="B546" s="97" t="s">
        <v>135</v>
      </c>
      <c r="C546" s="97" t="s">
        <v>1048</v>
      </c>
      <c r="D546" s="90" t="s">
        <v>1051</v>
      </c>
      <c r="E546" s="97" t="s">
        <v>147</v>
      </c>
      <c r="F546" s="49" t="s">
        <v>4055</v>
      </c>
      <c r="G546" s="133">
        <v>5176</v>
      </c>
      <c r="H546" s="131">
        <v>5300</v>
      </c>
      <c r="I546" s="132">
        <v>0.024</v>
      </c>
      <c r="J546" s="130" t="s">
        <v>147</v>
      </c>
      <c r="K546" s="130" t="s">
        <v>147</v>
      </c>
    </row>
    <row r="547" ht="18.95" hidden="1" customHeight="1" spans="1:11">
      <c r="A547" s="127" t="s">
        <v>135</v>
      </c>
      <c r="B547" s="97" t="s">
        <v>135</v>
      </c>
      <c r="C547" s="97" t="s">
        <v>1048</v>
      </c>
      <c r="D547" s="90" t="s">
        <v>1052</v>
      </c>
      <c r="E547" s="97" t="s">
        <v>147</v>
      </c>
      <c r="F547" s="51" t="s">
        <v>4056</v>
      </c>
      <c r="G547" s="133">
        <v>739</v>
      </c>
      <c r="H547" s="133">
        <v>750</v>
      </c>
      <c r="I547" s="132">
        <v>0.015</v>
      </c>
      <c r="J547" s="130" t="s">
        <v>147</v>
      </c>
      <c r="K547" s="130" t="s">
        <v>147</v>
      </c>
    </row>
    <row r="548" ht="18.95" hidden="1" customHeight="1" spans="1:11">
      <c r="A548" s="127" t="s">
        <v>135</v>
      </c>
      <c r="B548" s="97" t="s">
        <v>135</v>
      </c>
      <c r="C548" s="97" t="s">
        <v>1048</v>
      </c>
      <c r="D548" s="90" t="s">
        <v>1053</v>
      </c>
      <c r="E548" s="97" t="s">
        <v>147</v>
      </c>
      <c r="F548" s="51" t="s">
        <v>4122</v>
      </c>
      <c r="G548" s="133">
        <v>2018</v>
      </c>
      <c r="H548" s="133">
        <v>2050</v>
      </c>
      <c r="I548" s="132">
        <v>0.016</v>
      </c>
      <c r="J548" s="130" t="s">
        <v>147</v>
      </c>
      <c r="K548" s="130" t="s">
        <v>147</v>
      </c>
    </row>
    <row r="549" ht="18.95" hidden="1" customHeight="1" spans="1:11">
      <c r="A549" s="127" t="s">
        <v>135</v>
      </c>
      <c r="B549" s="97" t="s">
        <v>135</v>
      </c>
      <c r="C549" s="97" t="s">
        <v>1048</v>
      </c>
      <c r="D549" s="90" t="s">
        <v>1055</v>
      </c>
      <c r="E549" s="97" t="s">
        <v>147</v>
      </c>
      <c r="F549" s="51" t="s">
        <v>4123</v>
      </c>
      <c r="G549" s="133">
        <v>1025</v>
      </c>
      <c r="H549" s="133">
        <v>1050</v>
      </c>
      <c r="I549" s="132">
        <v>0.024</v>
      </c>
      <c r="J549" s="130" t="s">
        <v>147</v>
      </c>
      <c r="K549" s="130" t="s">
        <v>147</v>
      </c>
    </row>
    <row r="550" ht="18.95" hidden="1" customHeight="1" spans="1:11">
      <c r="A550" s="127" t="s">
        <v>135</v>
      </c>
      <c r="B550" s="97" t="s">
        <v>135</v>
      </c>
      <c r="C550" s="97" t="s">
        <v>1048</v>
      </c>
      <c r="D550" s="90" t="s">
        <v>1057</v>
      </c>
      <c r="E550" s="97" t="s">
        <v>147</v>
      </c>
      <c r="F550" s="51" t="s">
        <v>4124</v>
      </c>
      <c r="G550" s="133">
        <v>2551</v>
      </c>
      <c r="H550" s="133">
        <v>2650</v>
      </c>
      <c r="I550" s="132">
        <v>0.039</v>
      </c>
      <c r="J550" s="130" t="s">
        <v>147</v>
      </c>
      <c r="K550" s="130" t="s">
        <v>147</v>
      </c>
    </row>
    <row r="551" ht="18.95" hidden="1" customHeight="1" spans="1:11">
      <c r="A551" s="127" t="s">
        <v>135</v>
      </c>
      <c r="B551" s="97" t="s">
        <v>135</v>
      </c>
      <c r="C551" s="97" t="s">
        <v>1048</v>
      </c>
      <c r="D551" s="90" t="s">
        <v>1059</v>
      </c>
      <c r="E551" s="97" t="s">
        <v>147</v>
      </c>
      <c r="F551" s="51" t="s">
        <v>4125</v>
      </c>
      <c r="G551" s="133">
        <v>5622</v>
      </c>
      <c r="H551" s="133">
        <v>5800</v>
      </c>
      <c r="I551" s="132">
        <v>0.032</v>
      </c>
      <c r="J551" s="130" t="s">
        <v>147</v>
      </c>
      <c r="K551" s="130" t="s">
        <v>147</v>
      </c>
    </row>
    <row r="552" ht="18.95" hidden="1" customHeight="1" spans="1:11">
      <c r="A552" s="127" t="s">
        <v>135</v>
      </c>
      <c r="B552" s="97" t="s">
        <v>135</v>
      </c>
      <c r="C552" s="97" t="s">
        <v>1048</v>
      </c>
      <c r="D552" s="468" t="s">
        <v>1061</v>
      </c>
      <c r="E552" s="97" t="s">
        <v>147</v>
      </c>
      <c r="F552" s="51" t="s">
        <v>4126</v>
      </c>
      <c r="G552" s="133">
        <v>2854</v>
      </c>
      <c r="H552" s="133">
        <v>2940</v>
      </c>
      <c r="I552" s="132">
        <v>0.03</v>
      </c>
      <c r="J552" s="130" t="s">
        <v>147</v>
      </c>
      <c r="K552" s="130" t="s">
        <v>147</v>
      </c>
    </row>
    <row r="553" ht="18.95" hidden="1" customHeight="1" spans="1:11">
      <c r="A553" s="127" t="s">
        <v>135</v>
      </c>
      <c r="B553" s="97" t="s">
        <v>135</v>
      </c>
      <c r="C553" s="97" t="s">
        <v>1048</v>
      </c>
      <c r="D553" s="90" t="s">
        <v>1062</v>
      </c>
      <c r="E553" s="97" t="s">
        <v>147</v>
      </c>
      <c r="F553" s="51" t="s">
        <v>4127</v>
      </c>
      <c r="G553" s="133">
        <v>35967</v>
      </c>
      <c r="H553" s="133">
        <v>36500</v>
      </c>
      <c r="I553" s="132">
        <v>0.015</v>
      </c>
      <c r="J553" s="130" t="s">
        <v>147</v>
      </c>
      <c r="K553" s="130" t="s">
        <v>147</v>
      </c>
    </row>
    <row r="554" ht="18.95" hidden="1" customHeight="1" spans="1:11">
      <c r="A554" s="127" t="s">
        <v>135</v>
      </c>
      <c r="B554" s="97"/>
      <c r="C554" s="97" t="s">
        <v>1048</v>
      </c>
      <c r="D554" s="90" t="s">
        <v>1064</v>
      </c>
      <c r="E554" s="97" t="s">
        <v>147</v>
      </c>
      <c r="F554" s="51" t="s">
        <v>4128</v>
      </c>
      <c r="G554" s="133">
        <v>158</v>
      </c>
      <c r="H554" s="133">
        <v>165</v>
      </c>
      <c r="I554" s="132">
        <v>0.044</v>
      </c>
      <c r="J554" s="130" t="s">
        <v>147</v>
      </c>
      <c r="K554" s="130" t="s">
        <v>147</v>
      </c>
    </row>
    <row r="555" ht="18.95" hidden="1" customHeight="1" spans="1:11">
      <c r="A555" s="127" t="s">
        <v>135</v>
      </c>
      <c r="B555" s="97" t="s">
        <v>135</v>
      </c>
      <c r="C555" s="97" t="s">
        <v>1048</v>
      </c>
      <c r="D555" s="90" t="s">
        <v>1066</v>
      </c>
      <c r="E555" s="97" t="s">
        <v>147</v>
      </c>
      <c r="F555" s="49" t="s">
        <v>4129</v>
      </c>
      <c r="G555" s="133">
        <v>907</v>
      </c>
      <c r="H555" s="131">
        <v>940</v>
      </c>
      <c r="I555" s="132">
        <v>0.036</v>
      </c>
      <c r="J555" s="130" t="s">
        <v>147</v>
      </c>
      <c r="K555" s="130" t="s">
        <v>147</v>
      </c>
    </row>
    <row r="556" ht="18.95" hidden="1" customHeight="1" spans="1:11">
      <c r="A556" s="127" t="s">
        <v>135</v>
      </c>
      <c r="B556" s="97" t="s">
        <v>135</v>
      </c>
      <c r="C556" s="97" t="s">
        <v>1048</v>
      </c>
      <c r="D556" s="90" t="s">
        <v>1068</v>
      </c>
      <c r="E556" s="97" t="s">
        <v>147</v>
      </c>
      <c r="F556" s="49" t="s">
        <v>4130</v>
      </c>
      <c r="G556" s="133">
        <v>244</v>
      </c>
      <c r="H556" s="133">
        <v>250</v>
      </c>
      <c r="I556" s="132">
        <v>0.025</v>
      </c>
      <c r="J556" s="130" t="s">
        <v>147</v>
      </c>
      <c r="K556" s="130" t="s">
        <v>147</v>
      </c>
    </row>
    <row r="557" ht="18.95" hidden="1" customHeight="1" spans="1:11">
      <c r="A557" s="127" t="s">
        <v>135</v>
      </c>
      <c r="B557" s="97" t="s">
        <v>135</v>
      </c>
      <c r="C557" s="97" t="s">
        <v>1048</v>
      </c>
      <c r="D557" s="90" t="s">
        <v>1070</v>
      </c>
      <c r="E557" s="97" t="s">
        <v>147</v>
      </c>
      <c r="F557" s="37" t="s">
        <v>4131</v>
      </c>
      <c r="G557" s="133">
        <v>17424</v>
      </c>
      <c r="H557" s="133">
        <v>17805</v>
      </c>
      <c r="I557" s="132">
        <v>0.022</v>
      </c>
      <c r="J557" s="130" t="s">
        <v>147</v>
      </c>
      <c r="K557" s="130" t="s">
        <v>147</v>
      </c>
    </row>
    <row r="558" ht="18.95" hidden="1" customHeight="1" spans="1:11">
      <c r="A558" s="127" t="s">
        <v>135</v>
      </c>
      <c r="B558" s="469" t="s">
        <v>1046</v>
      </c>
      <c r="C558" s="97"/>
      <c r="D558" s="90" t="s">
        <v>1072</v>
      </c>
      <c r="E558" s="97"/>
      <c r="F558" s="50" t="s">
        <v>1073</v>
      </c>
      <c r="G558" s="128">
        <v>172186</v>
      </c>
      <c r="H558" s="128">
        <v>176000</v>
      </c>
      <c r="I558" s="129">
        <v>0.022</v>
      </c>
      <c r="J558" s="130" t="s">
        <v>147</v>
      </c>
      <c r="K558" s="130" t="s">
        <v>147</v>
      </c>
    </row>
    <row r="559" ht="18.95" hidden="1" customHeight="1" spans="1:11">
      <c r="A559" s="127" t="s">
        <v>135</v>
      </c>
      <c r="B559" s="97" t="s">
        <v>135</v>
      </c>
      <c r="C559" s="97" t="s">
        <v>1072</v>
      </c>
      <c r="D559" s="90" t="s">
        <v>1074</v>
      </c>
      <c r="E559" s="97" t="s">
        <v>147</v>
      </c>
      <c r="F559" s="32" t="s">
        <v>4054</v>
      </c>
      <c r="G559" s="133">
        <v>34220</v>
      </c>
      <c r="H559" s="131">
        <v>36000</v>
      </c>
      <c r="I559" s="132">
        <v>0.052</v>
      </c>
      <c r="J559" s="130" t="s">
        <v>147</v>
      </c>
      <c r="K559" s="130" t="s">
        <v>147</v>
      </c>
    </row>
    <row r="560" ht="18.95" hidden="1" customHeight="1" spans="1:11">
      <c r="A560" s="127" t="s">
        <v>135</v>
      </c>
      <c r="B560" s="97" t="s">
        <v>135</v>
      </c>
      <c r="C560" s="97" t="s">
        <v>1072</v>
      </c>
      <c r="D560" s="90" t="s">
        <v>1075</v>
      </c>
      <c r="E560" s="97" t="s">
        <v>147</v>
      </c>
      <c r="F560" s="49" t="s">
        <v>4055</v>
      </c>
      <c r="G560" s="133">
        <v>4064</v>
      </c>
      <c r="H560" s="131">
        <v>4150</v>
      </c>
      <c r="I560" s="132">
        <v>0.021</v>
      </c>
      <c r="J560" s="130" t="s">
        <v>147</v>
      </c>
      <c r="K560" s="130" t="s">
        <v>147</v>
      </c>
    </row>
    <row r="561" ht="18.95" hidden="1" customHeight="1" spans="1:11">
      <c r="A561" s="127" t="s">
        <v>135</v>
      </c>
      <c r="B561" s="97" t="s">
        <v>135</v>
      </c>
      <c r="C561" s="97" t="s">
        <v>1072</v>
      </c>
      <c r="D561" s="90" t="s">
        <v>1076</v>
      </c>
      <c r="E561" s="97" t="s">
        <v>147</v>
      </c>
      <c r="F561" s="49" t="s">
        <v>4056</v>
      </c>
      <c r="G561" s="133">
        <v>643</v>
      </c>
      <c r="H561" s="133">
        <v>650</v>
      </c>
      <c r="I561" s="132">
        <v>0.011</v>
      </c>
      <c r="J561" s="130" t="s">
        <v>147</v>
      </c>
      <c r="K561" s="130" t="s">
        <v>147</v>
      </c>
    </row>
    <row r="562" ht="18.95" hidden="1" customHeight="1" spans="1:11">
      <c r="A562" s="127" t="s">
        <v>135</v>
      </c>
      <c r="B562" s="97" t="s">
        <v>135</v>
      </c>
      <c r="C562" s="97" t="s">
        <v>1072</v>
      </c>
      <c r="D562" s="90" t="s">
        <v>1077</v>
      </c>
      <c r="E562" s="97" t="s">
        <v>147</v>
      </c>
      <c r="F562" s="49" t="s">
        <v>4132</v>
      </c>
      <c r="G562" s="133">
        <v>5514</v>
      </c>
      <c r="H562" s="133">
        <v>5600</v>
      </c>
      <c r="I562" s="132">
        <v>0.016</v>
      </c>
      <c r="J562" s="130" t="s">
        <v>147</v>
      </c>
      <c r="K562" s="130" t="s">
        <v>147</v>
      </c>
    </row>
    <row r="563" ht="18.95" hidden="1" customHeight="1" spans="1:11">
      <c r="A563" s="127" t="s">
        <v>135</v>
      </c>
      <c r="B563" s="97" t="s">
        <v>135</v>
      </c>
      <c r="C563" s="97" t="s">
        <v>1072</v>
      </c>
      <c r="D563" s="90" t="s">
        <v>1079</v>
      </c>
      <c r="E563" s="97" t="s">
        <v>147</v>
      </c>
      <c r="F563" s="49" t="s">
        <v>4133</v>
      </c>
      <c r="G563" s="133">
        <v>63625</v>
      </c>
      <c r="H563" s="133">
        <v>64500</v>
      </c>
      <c r="I563" s="132">
        <v>0.014</v>
      </c>
      <c r="J563" s="130" t="s">
        <v>147</v>
      </c>
      <c r="K563" s="130" t="s">
        <v>147</v>
      </c>
    </row>
    <row r="564" ht="18.95" hidden="1" customHeight="1" spans="1:11">
      <c r="A564" s="127" t="s">
        <v>135</v>
      </c>
      <c r="B564" s="97" t="s">
        <v>135</v>
      </c>
      <c r="C564" s="97" t="s">
        <v>1072</v>
      </c>
      <c r="D564" s="90" t="s">
        <v>1081</v>
      </c>
      <c r="E564" s="97" t="s">
        <v>147</v>
      </c>
      <c r="F564" s="49" t="s">
        <v>4134</v>
      </c>
      <c r="G564" s="133">
        <v>210</v>
      </c>
      <c r="H564" s="133">
        <v>220</v>
      </c>
      <c r="I564" s="132">
        <v>0.048</v>
      </c>
      <c r="J564" s="130" t="s">
        <v>147</v>
      </c>
      <c r="K564" s="130" t="s">
        <v>147</v>
      </c>
    </row>
    <row r="565" ht="18.95" hidden="1" customHeight="1" spans="1:11">
      <c r="A565" s="127" t="s">
        <v>135</v>
      </c>
      <c r="B565" s="97"/>
      <c r="C565" s="97" t="s">
        <v>1072</v>
      </c>
      <c r="D565" s="90" t="s">
        <v>1083</v>
      </c>
      <c r="E565" s="97" t="s">
        <v>147</v>
      </c>
      <c r="F565" s="49" t="s">
        <v>4135</v>
      </c>
      <c r="G565" s="133">
        <v>893</v>
      </c>
      <c r="H565" s="133">
        <v>1600</v>
      </c>
      <c r="I565" s="132">
        <v>0.792</v>
      </c>
      <c r="J565" s="130" t="s">
        <v>147</v>
      </c>
      <c r="K565" s="130" t="s">
        <v>147</v>
      </c>
    </row>
    <row r="566" ht="18.95" hidden="1" customHeight="1" spans="1:11">
      <c r="A566" s="127" t="s">
        <v>135</v>
      </c>
      <c r="B566" s="97" t="s">
        <v>135</v>
      </c>
      <c r="C566" s="97" t="s">
        <v>1072</v>
      </c>
      <c r="D566" s="90" t="s">
        <v>1085</v>
      </c>
      <c r="E566" s="97" t="s">
        <v>147</v>
      </c>
      <c r="F566" s="49" t="s">
        <v>4136</v>
      </c>
      <c r="G566" s="133">
        <v>23472</v>
      </c>
      <c r="H566" s="133">
        <v>24000</v>
      </c>
      <c r="I566" s="132">
        <v>0.022</v>
      </c>
      <c r="J566" s="130" t="s">
        <v>147</v>
      </c>
      <c r="K566" s="130" t="s">
        <v>147</v>
      </c>
    </row>
    <row r="567" ht="18.95" hidden="1" customHeight="1" spans="1:11">
      <c r="A567" s="127" t="s">
        <v>135</v>
      </c>
      <c r="B567" s="97" t="s">
        <v>135</v>
      </c>
      <c r="C567" s="97" t="s">
        <v>1072</v>
      </c>
      <c r="D567" s="90" t="s">
        <v>1087</v>
      </c>
      <c r="E567" s="97" t="s">
        <v>147</v>
      </c>
      <c r="F567" s="49" t="s">
        <v>4137</v>
      </c>
      <c r="G567" s="133">
        <v>2400</v>
      </c>
      <c r="H567" s="133">
        <v>2450</v>
      </c>
      <c r="I567" s="132">
        <v>0.021</v>
      </c>
      <c r="J567" s="130" t="s">
        <v>147</v>
      </c>
      <c r="K567" s="130" t="s">
        <v>147</v>
      </c>
    </row>
    <row r="568" ht="18.95" hidden="1" customHeight="1" spans="1:11">
      <c r="A568" s="127" t="s">
        <v>135</v>
      </c>
      <c r="B568" s="97" t="s">
        <v>135</v>
      </c>
      <c r="C568" s="97" t="s">
        <v>1072</v>
      </c>
      <c r="D568" s="90" t="s">
        <v>1089</v>
      </c>
      <c r="E568" s="97" t="s">
        <v>147</v>
      </c>
      <c r="F568" s="49" t="s">
        <v>4138</v>
      </c>
      <c r="G568" s="133">
        <v>37145</v>
      </c>
      <c r="H568" s="133">
        <v>36830</v>
      </c>
      <c r="I568" s="132">
        <v>-0.008</v>
      </c>
      <c r="J568" s="130" t="s">
        <v>147</v>
      </c>
      <c r="K568" s="130" t="s">
        <v>147</v>
      </c>
    </row>
    <row r="569" ht="18.95" hidden="1" customHeight="1" spans="1:11">
      <c r="A569" s="127" t="s">
        <v>135</v>
      </c>
      <c r="B569" s="469" t="s">
        <v>1046</v>
      </c>
      <c r="C569" s="97"/>
      <c r="D569" s="90" t="s">
        <v>1091</v>
      </c>
      <c r="E569" s="97"/>
      <c r="F569" s="50" t="s">
        <v>1092</v>
      </c>
      <c r="G569" s="128">
        <v>1246899</v>
      </c>
      <c r="H569" s="128">
        <v>1555000</v>
      </c>
      <c r="I569" s="129">
        <v>0.247</v>
      </c>
      <c r="J569" s="130" t="s">
        <v>147</v>
      </c>
      <c r="K569" s="130" t="s">
        <v>147</v>
      </c>
    </row>
    <row r="570" ht="18.95" hidden="1" customHeight="1" spans="1:11">
      <c r="A570" s="127" t="s">
        <v>135</v>
      </c>
      <c r="B570" s="97" t="s">
        <v>135</v>
      </c>
      <c r="C570" s="97" t="s">
        <v>1091</v>
      </c>
      <c r="D570" s="90" t="s">
        <v>1093</v>
      </c>
      <c r="E570" s="97" t="s">
        <v>147</v>
      </c>
      <c r="F570" s="49" t="s">
        <v>4139</v>
      </c>
      <c r="G570" s="133">
        <v>769082</v>
      </c>
      <c r="H570" s="133">
        <v>1050000</v>
      </c>
      <c r="I570" s="132">
        <v>0.365</v>
      </c>
      <c r="J570" s="130" t="s">
        <v>147</v>
      </c>
      <c r="K570" s="130" t="s">
        <v>147</v>
      </c>
    </row>
    <row r="571" ht="18.95" hidden="1" customHeight="1" spans="1:11">
      <c r="A571" s="127" t="s">
        <v>135</v>
      </c>
      <c r="B571" s="97" t="s">
        <v>135</v>
      </c>
      <c r="C571" s="97" t="s">
        <v>1091</v>
      </c>
      <c r="D571" s="90" t="s">
        <v>1095</v>
      </c>
      <c r="E571" s="97" t="s">
        <v>147</v>
      </c>
      <c r="F571" s="49" t="s">
        <v>4140</v>
      </c>
      <c r="G571" s="133">
        <v>6894</v>
      </c>
      <c r="H571" s="133">
        <v>7200</v>
      </c>
      <c r="I571" s="132">
        <v>0.044</v>
      </c>
      <c r="J571" s="130" t="s">
        <v>147</v>
      </c>
      <c r="K571" s="130" t="s">
        <v>147</v>
      </c>
    </row>
    <row r="572" ht="18.95" hidden="1" customHeight="1" spans="1:11">
      <c r="A572" s="127" t="s">
        <v>135</v>
      </c>
      <c r="B572" s="97" t="s">
        <v>135</v>
      </c>
      <c r="C572" s="97" t="s">
        <v>1091</v>
      </c>
      <c r="D572" s="468" t="s">
        <v>1097</v>
      </c>
      <c r="E572" s="97" t="s">
        <v>147</v>
      </c>
      <c r="F572" s="49" t="s">
        <v>4141</v>
      </c>
      <c r="G572" s="133">
        <v>10650</v>
      </c>
      <c r="H572" s="133">
        <v>11800</v>
      </c>
      <c r="I572" s="132">
        <v>0.108</v>
      </c>
      <c r="J572" s="130" t="s">
        <v>147</v>
      </c>
      <c r="K572" s="130" t="s">
        <v>147</v>
      </c>
    </row>
    <row r="573" ht="18.95" hidden="1" customHeight="1" spans="1:11">
      <c r="A573" s="127" t="s">
        <v>135</v>
      </c>
      <c r="B573" s="97" t="s">
        <v>135</v>
      </c>
      <c r="C573" s="97" t="s">
        <v>1091</v>
      </c>
      <c r="D573" s="90" t="s">
        <v>1099</v>
      </c>
      <c r="E573" s="97" t="s">
        <v>147</v>
      </c>
      <c r="F573" s="49" t="s">
        <v>4142</v>
      </c>
      <c r="G573" s="133">
        <v>8135</v>
      </c>
      <c r="H573" s="133">
        <v>8700</v>
      </c>
      <c r="I573" s="132">
        <v>0.069</v>
      </c>
      <c r="J573" s="130" t="s">
        <v>147</v>
      </c>
      <c r="K573" s="130" t="s">
        <v>147</v>
      </c>
    </row>
    <row r="574" ht="18.95" hidden="1" customHeight="1" spans="1:11">
      <c r="A574" s="127" t="s">
        <v>135</v>
      </c>
      <c r="B574" s="97"/>
      <c r="C574" s="97" t="s">
        <v>1091</v>
      </c>
      <c r="D574" s="90" t="s">
        <v>1101</v>
      </c>
      <c r="E574" s="97" t="s">
        <v>147</v>
      </c>
      <c r="F574" s="49" t="s">
        <v>4143</v>
      </c>
      <c r="G574" s="133">
        <v>5554</v>
      </c>
      <c r="H574" s="131">
        <v>5780</v>
      </c>
      <c r="I574" s="132">
        <v>0.041</v>
      </c>
      <c r="J574" s="130" t="s">
        <v>147</v>
      </c>
      <c r="K574" s="130" t="s">
        <v>147</v>
      </c>
    </row>
    <row r="575" ht="18.95" hidden="1" customHeight="1" spans="1:11">
      <c r="A575" s="127" t="s">
        <v>135</v>
      </c>
      <c r="B575" s="97" t="s">
        <v>135</v>
      </c>
      <c r="C575" s="97" t="s">
        <v>1091</v>
      </c>
      <c r="D575" s="90" t="s">
        <v>1103</v>
      </c>
      <c r="E575" s="97" t="s">
        <v>147</v>
      </c>
      <c r="F575" s="49" t="s">
        <v>4144</v>
      </c>
      <c r="G575" s="133">
        <v>405911</v>
      </c>
      <c r="H575" s="133">
        <v>430000</v>
      </c>
      <c r="I575" s="132">
        <v>0.059</v>
      </c>
      <c r="J575" s="130" t="s">
        <v>147</v>
      </c>
      <c r="K575" s="130" t="s">
        <v>147</v>
      </c>
    </row>
    <row r="576" ht="18.95" hidden="1" customHeight="1" spans="1:11">
      <c r="A576" s="127" t="s">
        <v>135</v>
      </c>
      <c r="B576" s="97" t="s">
        <v>135</v>
      </c>
      <c r="C576" s="97" t="s">
        <v>1091</v>
      </c>
      <c r="D576" s="90" t="s">
        <v>1105</v>
      </c>
      <c r="E576" s="97" t="s">
        <v>147</v>
      </c>
      <c r="F576" s="49" t="s">
        <v>4145</v>
      </c>
      <c r="G576" s="133">
        <v>40673</v>
      </c>
      <c r="H576" s="133">
        <v>41520</v>
      </c>
      <c r="I576" s="132">
        <v>0.021</v>
      </c>
      <c r="J576" s="130" t="s">
        <v>147</v>
      </c>
      <c r="K576" s="130" t="s">
        <v>147</v>
      </c>
    </row>
    <row r="577" ht="18.95" hidden="1" customHeight="1" spans="1:11">
      <c r="A577" s="127" t="s">
        <v>135</v>
      </c>
      <c r="B577" s="469" t="s">
        <v>1046</v>
      </c>
      <c r="C577" s="97"/>
      <c r="D577" s="90" t="s">
        <v>1107</v>
      </c>
      <c r="E577" s="97"/>
      <c r="F577" s="50" t="s">
        <v>1108</v>
      </c>
      <c r="G577" s="128">
        <v>1771003</v>
      </c>
      <c r="H577" s="128">
        <v>1869000</v>
      </c>
      <c r="I577" s="129">
        <v>0.055</v>
      </c>
      <c r="J577" s="130" t="s">
        <v>147</v>
      </c>
      <c r="K577" s="130" t="s">
        <v>147</v>
      </c>
    </row>
    <row r="578" ht="18.95" hidden="1" customHeight="1" spans="1:11">
      <c r="A578" s="127" t="s">
        <v>135</v>
      </c>
      <c r="B578" s="97" t="s">
        <v>135</v>
      </c>
      <c r="C578" s="97" t="s">
        <v>1107</v>
      </c>
      <c r="D578" s="90" t="s">
        <v>1109</v>
      </c>
      <c r="E578" s="97" t="s">
        <v>147</v>
      </c>
      <c r="F578" s="49" t="s">
        <v>4146</v>
      </c>
      <c r="G578" s="133">
        <v>506853</v>
      </c>
      <c r="H578" s="133">
        <v>540000</v>
      </c>
      <c r="I578" s="132">
        <v>0.065</v>
      </c>
      <c r="J578" s="130" t="s">
        <v>147</v>
      </c>
      <c r="K578" s="130" t="s">
        <v>147</v>
      </c>
    </row>
    <row r="579" ht="18.95" hidden="1" customHeight="1" spans="1:11">
      <c r="A579" s="127" t="s">
        <v>135</v>
      </c>
      <c r="B579" s="97"/>
      <c r="C579" s="97" t="s">
        <v>1107</v>
      </c>
      <c r="D579" s="90" t="s">
        <v>1111</v>
      </c>
      <c r="E579" s="97" t="s">
        <v>147</v>
      </c>
      <c r="F579" s="49" t="s">
        <v>4147</v>
      </c>
      <c r="G579" s="133">
        <v>1110019</v>
      </c>
      <c r="H579" s="133">
        <v>1170000</v>
      </c>
      <c r="I579" s="132">
        <v>0.054</v>
      </c>
      <c r="J579" s="130" t="s">
        <v>147</v>
      </c>
      <c r="K579" s="130" t="s">
        <v>147</v>
      </c>
    </row>
    <row r="580" ht="18.95" hidden="1" customHeight="1" spans="1:11">
      <c r="A580" s="127" t="s">
        <v>135</v>
      </c>
      <c r="B580" s="97" t="s">
        <v>135</v>
      </c>
      <c r="C580" s="97" t="s">
        <v>1107</v>
      </c>
      <c r="D580" s="90" t="s">
        <v>1113</v>
      </c>
      <c r="E580" s="97" t="s">
        <v>147</v>
      </c>
      <c r="F580" s="49" t="s">
        <v>4148</v>
      </c>
      <c r="G580" s="133">
        <v>15790</v>
      </c>
      <c r="H580" s="133">
        <v>16000</v>
      </c>
      <c r="I580" s="132">
        <v>0.013</v>
      </c>
      <c r="J580" s="130" t="s">
        <v>147</v>
      </c>
      <c r="K580" s="130" t="s">
        <v>147</v>
      </c>
    </row>
    <row r="581" ht="18.95" hidden="1" customHeight="1" spans="1:11">
      <c r="A581" s="127" t="s">
        <v>135</v>
      </c>
      <c r="B581" s="97" t="s">
        <v>135</v>
      </c>
      <c r="C581" s="97" t="s">
        <v>1107</v>
      </c>
      <c r="D581" s="90" t="s">
        <v>1115</v>
      </c>
      <c r="E581" s="97" t="s">
        <v>147</v>
      </c>
      <c r="F581" s="49" t="s">
        <v>4149</v>
      </c>
      <c r="G581" s="133">
        <v>57892</v>
      </c>
      <c r="H581" s="133">
        <v>61000</v>
      </c>
      <c r="I581" s="132">
        <v>0.054</v>
      </c>
      <c r="J581" s="130" t="s">
        <v>147</v>
      </c>
      <c r="K581" s="130" t="s">
        <v>147</v>
      </c>
    </row>
    <row r="582" ht="18.95" hidden="1" customHeight="1" spans="1:11">
      <c r="A582" s="127" t="s">
        <v>135</v>
      </c>
      <c r="B582" s="97" t="s">
        <v>135</v>
      </c>
      <c r="C582" s="97" t="s">
        <v>1107</v>
      </c>
      <c r="D582" s="90" t="s">
        <v>1117</v>
      </c>
      <c r="E582" s="97" t="s">
        <v>147</v>
      </c>
      <c r="F582" s="49" t="s">
        <v>4150</v>
      </c>
      <c r="G582" s="133">
        <v>80449</v>
      </c>
      <c r="H582" s="133">
        <v>82000</v>
      </c>
      <c r="I582" s="132">
        <v>0.019</v>
      </c>
      <c r="J582" s="130" t="s">
        <v>147</v>
      </c>
      <c r="K582" s="130" t="s">
        <v>147</v>
      </c>
    </row>
    <row r="583" ht="18.95" hidden="1" customHeight="1" spans="1:11">
      <c r="A583" s="127" t="s">
        <v>135</v>
      </c>
      <c r="B583" s="97" t="s">
        <v>1046</v>
      </c>
      <c r="C583" s="97" t="s">
        <v>135</v>
      </c>
      <c r="D583" s="90" t="s">
        <v>1119</v>
      </c>
      <c r="E583" s="97" t="s">
        <v>135</v>
      </c>
      <c r="F583" s="50" t="s">
        <v>1120</v>
      </c>
      <c r="G583" s="128">
        <v>38965</v>
      </c>
      <c r="H583" s="128">
        <v>40000</v>
      </c>
      <c r="I583" s="129">
        <v>0.027</v>
      </c>
      <c r="J583" s="130" t="s">
        <v>147</v>
      </c>
      <c r="K583" s="130" t="s">
        <v>147</v>
      </c>
    </row>
    <row r="584" ht="18.95" hidden="1" customHeight="1" spans="1:11">
      <c r="A584" s="127" t="s">
        <v>135</v>
      </c>
      <c r="B584" s="97" t="s">
        <v>135</v>
      </c>
      <c r="C584" s="469" t="s">
        <v>1119</v>
      </c>
      <c r="D584" s="90" t="s">
        <v>1121</v>
      </c>
      <c r="E584" s="97" t="s">
        <v>147</v>
      </c>
      <c r="F584" s="49" t="s">
        <v>4151</v>
      </c>
      <c r="G584" s="133">
        <v>31745</v>
      </c>
      <c r="H584" s="133">
        <v>32500</v>
      </c>
      <c r="I584" s="132">
        <v>0.024</v>
      </c>
      <c r="J584" s="130" t="s">
        <v>147</v>
      </c>
      <c r="K584" s="130" t="s">
        <v>147</v>
      </c>
    </row>
    <row r="585" ht="18.95" hidden="1" customHeight="1" spans="1:11">
      <c r="A585" s="127" t="s">
        <v>135</v>
      </c>
      <c r="B585" s="97" t="s">
        <v>135</v>
      </c>
      <c r="C585" s="469" t="s">
        <v>1119</v>
      </c>
      <c r="D585" s="90" t="s">
        <v>1123</v>
      </c>
      <c r="E585" s="97" t="s">
        <v>147</v>
      </c>
      <c r="F585" s="49" t="s">
        <v>3063</v>
      </c>
      <c r="G585" s="133">
        <v>0</v>
      </c>
      <c r="H585" s="131">
        <v>0</v>
      </c>
      <c r="I585" s="132" t="s">
        <v>135</v>
      </c>
      <c r="J585" s="130" t="s">
        <v>2730</v>
      </c>
      <c r="K585" s="130" t="s">
        <v>147</v>
      </c>
    </row>
    <row r="586" ht="18.95" hidden="1" customHeight="1" spans="1:11">
      <c r="A586" s="127" t="s">
        <v>135</v>
      </c>
      <c r="B586" s="97" t="s">
        <v>135</v>
      </c>
      <c r="C586" s="469" t="s">
        <v>1119</v>
      </c>
      <c r="D586" s="90" t="s">
        <v>1125</v>
      </c>
      <c r="E586" s="97" t="s">
        <v>147</v>
      </c>
      <c r="F586" s="49" t="s">
        <v>4152</v>
      </c>
      <c r="G586" s="133">
        <v>7220</v>
      </c>
      <c r="H586" s="133">
        <v>7500</v>
      </c>
      <c r="I586" s="132">
        <v>0.039</v>
      </c>
      <c r="J586" s="130" t="s">
        <v>147</v>
      </c>
      <c r="K586" s="130" t="s">
        <v>147</v>
      </c>
    </row>
    <row r="587" ht="18.95" hidden="1" customHeight="1" spans="1:11">
      <c r="A587" s="127" t="s">
        <v>135</v>
      </c>
      <c r="B587" s="469" t="s">
        <v>1046</v>
      </c>
      <c r="C587" s="97"/>
      <c r="D587" s="90" t="s">
        <v>1127</v>
      </c>
      <c r="E587" s="97"/>
      <c r="F587" s="50" t="s">
        <v>1128</v>
      </c>
      <c r="G587" s="128">
        <v>199877</v>
      </c>
      <c r="H587" s="128">
        <v>206000</v>
      </c>
      <c r="I587" s="129">
        <v>0.031</v>
      </c>
      <c r="J587" s="130" t="s">
        <v>147</v>
      </c>
      <c r="K587" s="130" t="s">
        <v>147</v>
      </c>
    </row>
    <row r="588" ht="18.95" hidden="1" customHeight="1" spans="1:11">
      <c r="A588" s="127" t="s">
        <v>135</v>
      </c>
      <c r="B588" s="97" t="s">
        <v>135</v>
      </c>
      <c r="C588" s="97" t="s">
        <v>1127</v>
      </c>
      <c r="D588" s="90" t="s">
        <v>1129</v>
      </c>
      <c r="E588" s="97" t="s">
        <v>147</v>
      </c>
      <c r="F588" s="49" t="s">
        <v>4153</v>
      </c>
      <c r="G588" s="133">
        <v>453</v>
      </c>
      <c r="H588" s="133">
        <v>470</v>
      </c>
      <c r="I588" s="132">
        <v>0.038</v>
      </c>
      <c r="J588" s="130" t="s">
        <v>147</v>
      </c>
      <c r="K588" s="130" t="s">
        <v>147</v>
      </c>
    </row>
    <row r="589" ht="18.95" hidden="1" customHeight="1" spans="1:11">
      <c r="A589" s="127" t="s">
        <v>135</v>
      </c>
      <c r="B589" s="97" t="s">
        <v>135</v>
      </c>
      <c r="C589" s="97" t="s">
        <v>1127</v>
      </c>
      <c r="D589" s="90" t="s">
        <v>1131</v>
      </c>
      <c r="E589" s="97" t="s">
        <v>147</v>
      </c>
      <c r="F589" s="49" t="s">
        <v>4154</v>
      </c>
      <c r="G589" s="133">
        <v>2724</v>
      </c>
      <c r="H589" s="133">
        <v>2850</v>
      </c>
      <c r="I589" s="132">
        <v>0.046</v>
      </c>
      <c r="J589" s="130" t="s">
        <v>147</v>
      </c>
      <c r="K589" s="130" t="s">
        <v>147</v>
      </c>
    </row>
    <row r="590" ht="18.95" hidden="1" customHeight="1" spans="1:11">
      <c r="A590" s="127" t="s">
        <v>135</v>
      </c>
      <c r="B590" s="97" t="s">
        <v>135</v>
      </c>
      <c r="C590" s="97" t="s">
        <v>1127</v>
      </c>
      <c r="D590" s="90" t="s">
        <v>1133</v>
      </c>
      <c r="E590" s="97" t="s">
        <v>147</v>
      </c>
      <c r="F590" s="49" t="s">
        <v>3067</v>
      </c>
      <c r="G590" s="133">
        <v>0</v>
      </c>
      <c r="H590" s="133"/>
      <c r="I590" s="132" t="s">
        <v>135</v>
      </c>
      <c r="J590" s="130" t="s">
        <v>2730</v>
      </c>
      <c r="K590" s="130" t="s">
        <v>147</v>
      </c>
    </row>
    <row r="591" ht="18.95" hidden="1" customHeight="1" spans="1:11">
      <c r="A591" s="127" t="s">
        <v>135</v>
      </c>
      <c r="B591" s="97" t="s">
        <v>135</v>
      </c>
      <c r="C591" s="97" t="s">
        <v>1127</v>
      </c>
      <c r="D591" s="90" t="s">
        <v>1135</v>
      </c>
      <c r="E591" s="97" t="s">
        <v>147</v>
      </c>
      <c r="F591" s="37" t="s">
        <v>4155</v>
      </c>
      <c r="G591" s="133">
        <v>3740</v>
      </c>
      <c r="H591" s="133">
        <v>3850</v>
      </c>
      <c r="I591" s="132">
        <v>0.029</v>
      </c>
      <c r="J591" s="130" t="s">
        <v>147</v>
      </c>
      <c r="K591" s="130" t="s">
        <v>147</v>
      </c>
    </row>
    <row r="592" ht="18.95" hidden="1" customHeight="1" spans="1:11">
      <c r="A592" s="127" t="s">
        <v>135</v>
      </c>
      <c r="B592" s="97" t="s">
        <v>135</v>
      </c>
      <c r="C592" s="97" t="s">
        <v>1127</v>
      </c>
      <c r="D592" s="90" t="s">
        <v>1137</v>
      </c>
      <c r="E592" s="97" t="s">
        <v>147</v>
      </c>
      <c r="F592" s="49" t="s">
        <v>4156</v>
      </c>
      <c r="G592" s="133">
        <v>6174</v>
      </c>
      <c r="H592" s="133">
        <v>6300</v>
      </c>
      <c r="I592" s="132">
        <v>0.02</v>
      </c>
      <c r="J592" s="130" t="s">
        <v>147</v>
      </c>
      <c r="K592" s="130" t="s">
        <v>147</v>
      </c>
    </row>
    <row r="593" ht="18.95" hidden="1" customHeight="1" spans="1:11">
      <c r="A593" s="127" t="s">
        <v>135</v>
      </c>
      <c r="B593" s="97" t="s">
        <v>135</v>
      </c>
      <c r="C593" s="97" t="s">
        <v>1127</v>
      </c>
      <c r="D593" s="90" t="s">
        <v>1139</v>
      </c>
      <c r="E593" s="97" t="s">
        <v>147</v>
      </c>
      <c r="F593" s="37" t="s">
        <v>4157</v>
      </c>
      <c r="G593" s="133">
        <v>92148</v>
      </c>
      <c r="H593" s="133">
        <v>95000</v>
      </c>
      <c r="I593" s="132">
        <v>0.031</v>
      </c>
      <c r="J593" s="130" t="s">
        <v>147</v>
      </c>
      <c r="K593" s="130" t="s">
        <v>147</v>
      </c>
    </row>
    <row r="594" ht="18.95" hidden="1" customHeight="1" spans="1:11">
      <c r="A594" s="127" t="s">
        <v>135</v>
      </c>
      <c r="B594" s="97" t="s">
        <v>135</v>
      </c>
      <c r="C594" s="97" t="s">
        <v>1127</v>
      </c>
      <c r="D594" s="468" t="s">
        <v>1141</v>
      </c>
      <c r="E594" s="97" t="s">
        <v>147</v>
      </c>
      <c r="F594" s="49" t="s">
        <v>4158</v>
      </c>
      <c r="G594" s="133">
        <v>6171</v>
      </c>
      <c r="H594" s="131">
        <v>6300</v>
      </c>
      <c r="I594" s="132">
        <v>0.021</v>
      </c>
      <c r="J594" s="130" t="s">
        <v>147</v>
      </c>
      <c r="K594" s="130" t="s">
        <v>147</v>
      </c>
    </row>
    <row r="595" ht="18.95" hidden="1" customHeight="1" spans="1:11">
      <c r="A595" s="127" t="s">
        <v>135</v>
      </c>
      <c r="B595" s="97" t="s">
        <v>135</v>
      </c>
      <c r="C595" s="97" t="s">
        <v>1127</v>
      </c>
      <c r="D595" s="90" t="s">
        <v>1143</v>
      </c>
      <c r="E595" s="97" t="s">
        <v>147</v>
      </c>
      <c r="F595" s="49" t="s">
        <v>4159</v>
      </c>
      <c r="G595" s="133">
        <v>20</v>
      </c>
      <c r="H595" s="133">
        <v>21</v>
      </c>
      <c r="I595" s="132">
        <v>0.05</v>
      </c>
      <c r="J595" s="130" t="s">
        <v>147</v>
      </c>
      <c r="K595" s="130" t="s">
        <v>147</v>
      </c>
    </row>
    <row r="596" ht="18.95" hidden="1" customHeight="1" spans="1:11">
      <c r="A596" s="127" t="s">
        <v>135</v>
      </c>
      <c r="B596" s="97"/>
      <c r="C596" s="97" t="s">
        <v>1127</v>
      </c>
      <c r="D596" s="90" t="s">
        <v>1145</v>
      </c>
      <c r="E596" s="97" t="s">
        <v>147</v>
      </c>
      <c r="F596" s="49" t="s">
        <v>3073</v>
      </c>
      <c r="G596" s="133">
        <v>0</v>
      </c>
      <c r="H596" s="133">
        <v>0</v>
      </c>
      <c r="I596" s="132" t="s">
        <v>135</v>
      </c>
      <c r="J596" s="130" t="s">
        <v>2730</v>
      </c>
      <c r="K596" s="130" t="s">
        <v>147</v>
      </c>
    </row>
    <row r="597" ht="18.95" hidden="1" customHeight="1" spans="1:11">
      <c r="A597" s="127" t="s">
        <v>135</v>
      </c>
      <c r="B597" s="97" t="s">
        <v>135</v>
      </c>
      <c r="C597" s="97" t="s">
        <v>1127</v>
      </c>
      <c r="D597" s="90" t="s">
        <v>1147</v>
      </c>
      <c r="E597" s="97" t="s">
        <v>147</v>
      </c>
      <c r="F597" s="49" t="s">
        <v>4160</v>
      </c>
      <c r="G597" s="133">
        <v>4288</v>
      </c>
      <c r="H597" s="133">
        <v>6000</v>
      </c>
      <c r="I597" s="132">
        <v>0.399</v>
      </c>
      <c r="J597" s="130" t="s">
        <v>147</v>
      </c>
      <c r="K597" s="130" t="s">
        <v>147</v>
      </c>
    </row>
    <row r="598" ht="18.95" hidden="1" customHeight="1" spans="1:11">
      <c r="A598" s="127" t="s">
        <v>135</v>
      </c>
      <c r="B598" s="97" t="s">
        <v>135</v>
      </c>
      <c r="C598" s="97" t="s">
        <v>1127</v>
      </c>
      <c r="D598" s="90" t="s">
        <v>1149</v>
      </c>
      <c r="E598" s="97" t="s">
        <v>147</v>
      </c>
      <c r="F598" s="49" t="s">
        <v>4161</v>
      </c>
      <c r="G598" s="133">
        <v>2240</v>
      </c>
      <c r="H598" s="133">
        <v>5900</v>
      </c>
      <c r="I598" s="132">
        <v>1.634</v>
      </c>
      <c r="J598" s="130" t="s">
        <v>147</v>
      </c>
      <c r="K598" s="130" t="s">
        <v>147</v>
      </c>
    </row>
    <row r="599" ht="18.95" hidden="1" customHeight="1" spans="1:11">
      <c r="A599" s="127" t="s">
        <v>135</v>
      </c>
      <c r="B599" s="97" t="s">
        <v>135</v>
      </c>
      <c r="C599" s="97" t="s">
        <v>1127</v>
      </c>
      <c r="D599" s="90" t="s">
        <v>1151</v>
      </c>
      <c r="E599" s="97" t="s">
        <v>147</v>
      </c>
      <c r="F599" s="49" t="s">
        <v>3076</v>
      </c>
      <c r="G599" s="133">
        <v>0</v>
      </c>
      <c r="H599" s="133">
        <v>0</v>
      </c>
      <c r="I599" s="132" t="s">
        <v>135</v>
      </c>
      <c r="J599" s="130" t="s">
        <v>2730</v>
      </c>
      <c r="K599" s="130" t="s">
        <v>147</v>
      </c>
    </row>
    <row r="600" ht="18.95" hidden="1" customHeight="1" spans="1:11">
      <c r="A600" s="127" t="s">
        <v>135</v>
      </c>
      <c r="B600" s="97" t="s">
        <v>135</v>
      </c>
      <c r="C600" s="97" t="s">
        <v>1127</v>
      </c>
      <c r="D600" s="90" t="s">
        <v>1153</v>
      </c>
      <c r="E600" s="97" t="s">
        <v>147</v>
      </c>
      <c r="F600" s="49" t="s">
        <v>4162</v>
      </c>
      <c r="G600" s="133">
        <v>81919</v>
      </c>
      <c r="H600" s="131">
        <v>79309</v>
      </c>
      <c r="I600" s="132">
        <v>-0.032</v>
      </c>
      <c r="J600" s="130" t="s">
        <v>147</v>
      </c>
      <c r="K600" s="130" t="s">
        <v>147</v>
      </c>
    </row>
    <row r="601" ht="18.95" hidden="1" customHeight="1" spans="1:11">
      <c r="A601" s="127" t="s">
        <v>135</v>
      </c>
      <c r="B601" s="469" t="s">
        <v>1046</v>
      </c>
      <c r="C601" s="97"/>
      <c r="D601" s="90" t="s">
        <v>1155</v>
      </c>
      <c r="E601" s="97"/>
      <c r="F601" s="50" t="s">
        <v>1156</v>
      </c>
      <c r="G601" s="128">
        <v>199071</v>
      </c>
      <c r="H601" s="128">
        <v>204000</v>
      </c>
      <c r="I601" s="129">
        <v>0.025</v>
      </c>
      <c r="J601" s="130" t="s">
        <v>147</v>
      </c>
      <c r="K601" s="130" t="s">
        <v>147</v>
      </c>
    </row>
    <row r="602" ht="18.95" hidden="1" customHeight="1" spans="1:11">
      <c r="A602" s="127" t="s">
        <v>135</v>
      </c>
      <c r="B602" s="97" t="s">
        <v>135</v>
      </c>
      <c r="C602" s="97" t="s">
        <v>1155</v>
      </c>
      <c r="D602" s="468" t="s">
        <v>1157</v>
      </c>
      <c r="E602" s="97" t="s">
        <v>147</v>
      </c>
      <c r="F602" s="49" t="s">
        <v>4163</v>
      </c>
      <c r="G602" s="133">
        <v>41195</v>
      </c>
      <c r="H602" s="133">
        <v>42000</v>
      </c>
      <c r="I602" s="132">
        <v>0.02</v>
      </c>
      <c r="J602" s="130" t="s">
        <v>147</v>
      </c>
      <c r="K602" s="130" t="s">
        <v>147</v>
      </c>
    </row>
    <row r="603" ht="18.95" hidden="1" customHeight="1" spans="1:11">
      <c r="A603" s="127" t="s">
        <v>135</v>
      </c>
      <c r="B603" s="97" t="s">
        <v>135</v>
      </c>
      <c r="C603" s="97" t="s">
        <v>1155</v>
      </c>
      <c r="D603" s="90" t="s">
        <v>1159</v>
      </c>
      <c r="E603" s="97" t="s">
        <v>147</v>
      </c>
      <c r="F603" s="49" t="s">
        <v>4164</v>
      </c>
      <c r="G603" s="133">
        <v>27058</v>
      </c>
      <c r="H603" s="133">
        <v>28000</v>
      </c>
      <c r="I603" s="132">
        <v>0.035</v>
      </c>
      <c r="J603" s="130" t="s">
        <v>147</v>
      </c>
      <c r="K603" s="130" t="s">
        <v>147</v>
      </c>
    </row>
    <row r="604" ht="18.95" hidden="1" customHeight="1" spans="1:11">
      <c r="A604" s="127" t="s">
        <v>135</v>
      </c>
      <c r="B604" s="97"/>
      <c r="C604" s="97" t="s">
        <v>1155</v>
      </c>
      <c r="D604" s="90" t="s">
        <v>1161</v>
      </c>
      <c r="E604" s="97" t="s">
        <v>147</v>
      </c>
      <c r="F604" s="49" t="s">
        <v>4165</v>
      </c>
      <c r="G604" s="133">
        <v>38834</v>
      </c>
      <c r="H604" s="131">
        <v>40000</v>
      </c>
      <c r="I604" s="132">
        <v>0.03</v>
      </c>
      <c r="J604" s="130" t="s">
        <v>147</v>
      </c>
      <c r="K604" s="130" t="s">
        <v>147</v>
      </c>
    </row>
    <row r="605" ht="18.95" hidden="1" customHeight="1" spans="1:11">
      <c r="A605" s="127" t="s">
        <v>135</v>
      </c>
      <c r="B605" s="97" t="s">
        <v>135</v>
      </c>
      <c r="C605" s="97" t="s">
        <v>1155</v>
      </c>
      <c r="D605" s="90" t="s">
        <v>1163</v>
      </c>
      <c r="E605" s="97" t="s">
        <v>147</v>
      </c>
      <c r="F605" s="49" t="s">
        <v>4166</v>
      </c>
      <c r="G605" s="133">
        <v>7258</v>
      </c>
      <c r="H605" s="133">
        <v>7400</v>
      </c>
      <c r="I605" s="132">
        <v>0.02</v>
      </c>
      <c r="J605" s="130" t="s">
        <v>147</v>
      </c>
      <c r="K605" s="130" t="s">
        <v>147</v>
      </c>
    </row>
    <row r="606" ht="18.95" hidden="1" customHeight="1" spans="1:11">
      <c r="A606" s="127" t="s">
        <v>135</v>
      </c>
      <c r="B606" s="97" t="s">
        <v>135</v>
      </c>
      <c r="C606" s="97" t="s">
        <v>1155</v>
      </c>
      <c r="D606" s="90" t="s">
        <v>1165</v>
      </c>
      <c r="E606" s="97" t="s">
        <v>147</v>
      </c>
      <c r="F606" s="49" t="s">
        <v>4167</v>
      </c>
      <c r="G606" s="133">
        <v>10449</v>
      </c>
      <c r="H606" s="133">
        <v>10800</v>
      </c>
      <c r="I606" s="132">
        <v>0.034</v>
      </c>
      <c r="J606" s="130" t="s">
        <v>147</v>
      </c>
      <c r="K606" s="130" t="s">
        <v>147</v>
      </c>
    </row>
    <row r="607" ht="18.95" hidden="1" customHeight="1" spans="1:11">
      <c r="A607" s="127" t="s">
        <v>135</v>
      </c>
      <c r="B607" s="97" t="s">
        <v>135</v>
      </c>
      <c r="C607" s="97" t="s">
        <v>1155</v>
      </c>
      <c r="D607" s="90" t="s">
        <v>1167</v>
      </c>
      <c r="E607" s="97" t="s">
        <v>147</v>
      </c>
      <c r="F607" s="49" t="s">
        <v>4168</v>
      </c>
      <c r="G607" s="133">
        <v>349</v>
      </c>
      <c r="H607" s="133">
        <v>360</v>
      </c>
      <c r="I607" s="132">
        <v>0.032</v>
      </c>
      <c r="J607" s="130" t="s">
        <v>147</v>
      </c>
      <c r="K607" s="130" t="s">
        <v>147</v>
      </c>
    </row>
    <row r="608" ht="18.95" hidden="1" customHeight="1" spans="1:11">
      <c r="A608" s="127" t="s">
        <v>135</v>
      </c>
      <c r="B608" s="97" t="s">
        <v>135</v>
      </c>
      <c r="C608" s="97" t="s">
        <v>1155</v>
      </c>
      <c r="D608" s="468" t="s">
        <v>1169</v>
      </c>
      <c r="E608" s="97" t="s">
        <v>147</v>
      </c>
      <c r="F608" s="49" t="s">
        <v>4169</v>
      </c>
      <c r="G608" s="133">
        <v>73928</v>
      </c>
      <c r="H608" s="133">
        <v>75440</v>
      </c>
      <c r="I608" s="132">
        <v>0.02</v>
      </c>
      <c r="J608" s="130" t="s">
        <v>147</v>
      </c>
      <c r="K608" s="130" t="s">
        <v>147</v>
      </c>
    </row>
    <row r="609" ht="18.95" hidden="1" customHeight="1" spans="1:11">
      <c r="A609" s="127" t="s">
        <v>135</v>
      </c>
      <c r="B609" s="469" t="s">
        <v>1046</v>
      </c>
      <c r="C609" s="97"/>
      <c r="D609" s="90" t="s">
        <v>1171</v>
      </c>
      <c r="E609" s="97"/>
      <c r="F609" s="50" t="s">
        <v>1172</v>
      </c>
      <c r="G609" s="128">
        <v>113361</v>
      </c>
      <c r="H609" s="128">
        <v>116300</v>
      </c>
      <c r="I609" s="129">
        <v>0.026</v>
      </c>
      <c r="J609" s="130" t="s">
        <v>147</v>
      </c>
      <c r="K609" s="130" t="s">
        <v>147</v>
      </c>
    </row>
    <row r="610" ht="18.95" hidden="1" customHeight="1" spans="1:11">
      <c r="A610" s="127" t="s">
        <v>135</v>
      </c>
      <c r="B610" s="97"/>
      <c r="C610" s="469" t="s">
        <v>1171</v>
      </c>
      <c r="D610" s="90" t="s">
        <v>1173</v>
      </c>
      <c r="E610" s="97" t="s">
        <v>147</v>
      </c>
      <c r="F610" s="49" t="s">
        <v>4170</v>
      </c>
      <c r="G610" s="133">
        <v>21001</v>
      </c>
      <c r="H610" s="133">
        <v>21800</v>
      </c>
      <c r="I610" s="132">
        <v>0.038</v>
      </c>
      <c r="J610" s="130" t="s">
        <v>147</v>
      </c>
      <c r="K610" s="130" t="s">
        <v>147</v>
      </c>
    </row>
    <row r="611" ht="18.95" hidden="1" customHeight="1" spans="1:11">
      <c r="A611" s="127" t="s">
        <v>135</v>
      </c>
      <c r="B611" s="97" t="s">
        <v>135</v>
      </c>
      <c r="C611" s="469" t="s">
        <v>1171</v>
      </c>
      <c r="D611" s="90" t="s">
        <v>1175</v>
      </c>
      <c r="E611" s="97" t="s">
        <v>147</v>
      </c>
      <c r="F611" s="49" t="s">
        <v>4171</v>
      </c>
      <c r="G611" s="133">
        <v>82177</v>
      </c>
      <c r="H611" s="133">
        <v>84000</v>
      </c>
      <c r="I611" s="132">
        <v>0.022</v>
      </c>
      <c r="J611" s="130" t="s">
        <v>147</v>
      </c>
      <c r="K611" s="130" t="s">
        <v>147</v>
      </c>
    </row>
    <row r="612" ht="18.95" hidden="1" customHeight="1" spans="1:11">
      <c r="A612" s="127" t="s">
        <v>135</v>
      </c>
      <c r="B612" s="97" t="s">
        <v>135</v>
      </c>
      <c r="C612" s="469" t="s">
        <v>1171</v>
      </c>
      <c r="D612" s="90" t="s">
        <v>1177</v>
      </c>
      <c r="E612" s="97" t="s">
        <v>147</v>
      </c>
      <c r="F612" s="49" t="s">
        <v>4172</v>
      </c>
      <c r="G612" s="133">
        <v>5701</v>
      </c>
      <c r="H612" s="133">
        <v>5900</v>
      </c>
      <c r="I612" s="132">
        <v>0.035</v>
      </c>
      <c r="J612" s="130" t="s">
        <v>147</v>
      </c>
      <c r="K612" s="130" t="s">
        <v>147</v>
      </c>
    </row>
    <row r="613" ht="18.95" hidden="1" customHeight="1" spans="1:11">
      <c r="A613" s="127" t="s">
        <v>135</v>
      </c>
      <c r="B613" s="97" t="s">
        <v>135</v>
      </c>
      <c r="C613" s="469" t="s">
        <v>1171</v>
      </c>
      <c r="D613" s="90" t="s">
        <v>1179</v>
      </c>
      <c r="E613" s="97" t="s">
        <v>147</v>
      </c>
      <c r="F613" s="49" t="s">
        <v>4173</v>
      </c>
      <c r="G613" s="133">
        <v>1801</v>
      </c>
      <c r="H613" s="133">
        <v>1850</v>
      </c>
      <c r="I613" s="132">
        <v>0.027</v>
      </c>
      <c r="J613" s="130" t="s">
        <v>147</v>
      </c>
      <c r="K613" s="130" t="s">
        <v>147</v>
      </c>
    </row>
    <row r="614" ht="18.95" hidden="1" customHeight="1" spans="1:11">
      <c r="A614" s="127" t="s">
        <v>135</v>
      </c>
      <c r="B614" s="97" t="s">
        <v>135</v>
      </c>
      <c r="C614" s="469" t="s">
        <v>1171</v>
      </c>
      <c r="D614" s="90" t="s">
        <v>1181</v>
      </c>
      <c r="E614" s="97" t="s">
        <v>147</v>
      </c>
      <c r="F614" s="51" t="s">
        <v>4174</v>
      </c>
      <c r="G614" s="133">
        <v>2681</v>
      </c>
      <c r="H614" s="133">
        <v>2750</v>
      </c>
      <c r="I614" s="132">
        <v>0.026</v>
      </c>
      <c r="J614" s="130" t="s">
        <v>147</v>
      </c>
      <c r="K614" s="130" t="s">
        <v>147</v>
      </c>
    </row>
    <row r="615" ht="18.95" hidden="1" customHeight="1" spans="1:11">
      <c r="A615" s="127" t="s">
        <v>135</v>
      </c>
      <c r="B615" s="469" t="s">
        <v>1046</v>
      </c>
      <c r="C615" s="97"/>
      <c r="D615" s="90" t="s">
        <v>1183</v>
      </c>
      <c r="E615" s="97"/>
      <c r="F615" s="50" t="s">
        <v>1184</v>
      </c>
      <c r="G615" s="128">
        <v>96106</v>
      </c>
      <c r="H615" s="128">
        <v>98400</v>
      </c>
      <c r="I615" s="129">
        <v>0.024</v>
      </c>
      <c r="J615" s="130" t="s">
        <v>147</v>
      </c>
      <c r="K615" s="130" t="s">
        <v>147</v>
      </c>
    </row>
    <row r="616" ht="18.95" hidden="1" customHeight="1" spans="1:11">
      <c r="A616" s="127" t="s">
        <v>135</v>
      </c>
      <c r="B616" s="97" t="s">
        <v>135</v>
      </c>
      <c r="C616" s="97" t="s">
        <v>1183</v>
      </c>
      <c r="D616" s="90" t="s">
        <v>1185</v>
      </c>
      <c r="E616" s="97" t="s">
        <v>147</v>
      </c>
      <c r="F616" s="37" t="s">
        <v>4175</v>
      </c>
      <c r="G616" s="133">
        <v>23481</v>
      </c>
      <c r="H616" s="133">
        <v>24000</v>
      </c>
      <c r="I616" s="132">
        <v>0.022</v>
      </c>
      <c r="J616" s="130" t="s">
        <v>147</v>
      </c>
      <c r="K616" s="130" t="s">
        <v>147</v>
      </c>
    </row>
    <row r="617" ht="18.95" hidden="1" customHeight="1" spans="1:11">
      <c r="A617" s="127" t="s">
        <v>135</v>
      </c>
      <c r="B617" s="97"/>
      <c r="C617" s="97" t="s">
        <v>1183</v>
      </c>
      <c r="D617" s="90" t="s">
        <v>1187</v>
      </c>
      <c r="E617" s="97" t="s">
        <v>147</v>
      </c>
      <c r="F617" s="49" t="s">
        <v>4176</v>
      </c>
      <c r="G617" s="133">
        <v>35973</v>
      </c>
      <c r="H617" s="133">
        <v>37000</v>
      </c>
      <c r="I617" s="132">
        <v>0.029</v>
      </c>
      <c r="J617" s="130" t="s">
        <v>147</v>
      </c>
      <c r="K617" s="130" t="s">
        <v>147</v>
      </c>
    </row>
    <row r="618" ht="18.95" hidden="1" customHeight="1" spans="1:11">
      <c r="A618" s="127" t="s">
        <v>135</v>
      </c>
      <c r="B618" s="97" t="s">
        <v>135</v>
      </c>
      <c r="C618" s="97" t="s">
        <v>1183</v>
      </c>
      <c r="D618" s="90" t="s">
        <v>1189</v>
      </c>
      <c r="E618" s="97" t="s">
        <v>147</v>
      </c>
      <c r="F618" s="49" t="s">
        <v>4177</v>
      </c>
      <c r="G618" s="133">
        <v>9</v>
      </c>
      <c r="H618" s="131">
        <v>10</v>
      </c>
      <c r="I618" s="132">
        <v>0.111</v>
      </c>
      <c r="J618" s="130" t="s">
        <v>147</v>
      </c>
      <c r="K618" s="130" t="s">
        <v>147</v>
      </c>
    </row>
    <row r="619" ht="18.95" hidden="1" customHeight="1" spans="1:11">
      <c r="A619" s="127" t="s">
        <v>135</v>
      </c>
      <c r="B619" s="97" t="s">
        <v>135</v>
      </c>
      <c r="C619" s="97" t="s">
        <v>1183</v>
      </c>
      <c r="D619" s="90" t="s">
        <v>1191</v>
      </c>
      <c r="E619" s="97" t="s">
        <v>147</v>
      </c>
      <c r="F619" s="49" t="s">
        <v>4178</v>
      </c>
      <c r="G619" s="133">
        <v>24044</v>
      </c>
      <c r="H619" s="133">
        <v>24500</v>
      </c>
      <c r="I619" s="132">
        <v>0.019</v>
      </c>
      <c r="J619" s="130" t="s">
        <v>147</v>
      </c>
      <c r="K619" s="130" t="s">
        <v>147</v>
      </c>
    </row>
    <row r="620" ht="18.95" hidden="1" customHeight="1" spans="1:11">
      <c r="A620" s="127" t="s">
        <v>135</v>
      </c>
      <c r="B620" s="97" t="s">
        <v>135</v>
      </c>
      <c r="C620" s="97" t="s">
        <v>1183</v>
      </c>
      <c r="D620" s="90" t="s">
        <v>1193</v>
      </c>
      <c r="E620" s="97" t="s">
        <v>147</v>
      </c>
      <c r="F620" s="49" t="s">
        <v>4179</v>
      </c>
      <c r="G620" s="133">
        <v>8402</v>
      </c>
      <c r="H620" s="133">
        <v>8600</v>
      </c>
      <c r="I620" s="132">
        <v>0.024</v>
      </c>
      <c r="J620" s="130" t="s">
        <v>147</v>
      </c>
      <c r="K620" s="130" t="s">
        <v>147</v>
      </c>
    </row>
    <row r="621" ht="18.95" hidden="1" customHeight="1" spans="1:11">
      <c r="A621" s="127" t="s">
        <v>135</v>
      </c>
      <c r="B621" s="97" t="s">
        <v>135</v>
      </c>
      <c r="C621" s="97" t="s">
        <v>1183</v>
      </c>
      <c r="D621" s="90" t="s">
        <v>1195</v>
      </c>
      <c r="E621" s="97" t="s">
        <v>147</v>
      </c>
      <c r="F621" s="49" t="s">
        <v>4180</v>
      </c>
      <c r="G621" s="133">
        <v>4197</v>
      </c>
      <c r="H621" s="133">
        <v>4290</v>
      </c>
      <c r="I621" s="132">
        <v>0.022</v>
      </c>
      <c r="J621" s="130" t="s">
        <v>147</v>
      </c>
      <c r="K621" s="130" t="s">
        <v>147</v>
      </c>
    </row>
    <row r="622" ht="18.95" hidden="1" customHeight="1" spans="1:11">
      <c r="A622" s="127" t="s">
        <v>135</v>
      </c>
      <c r="B622" s="469" t="s">
        <v>1046</v>
      </c>
      <c r="C622" s="97"/>
      <c r="D622" s="90" t="s">
        <v>1197</v>
      </c>
      <c r="E622" s="97"/>
      <c r="F622" s="50" t="s">
        <v>1198</v>
      </c>
      <c r="G622" s="128">
        <v>29544</v>
      </c>
      <c r="H622" s="128">
        <v>32400</v>
      </c>
      <c r="I622" s="129">
        <v>0.097</v>
      </c>
      <c r="J622" s="130" t="s">
        <v>147</v>
      </c>
      <c r="K622" s="130" t="s">
        <v>147</v>
      </c>
    </row>
    <row r="623" ht="18.95" hidden="1" customHeight="1" spans="1:11">
      <c r="A623" s="127" t="s">
        <v>135</v>
      </c>
      <c r="B623" s="97" t="s">
        <v>135</v>
      </c>
      <c r="C623" s="97" t="s">
        <v>1197</v>
      </c>
      <c r="D623" s="90" t="s">
        <v>1199</v>
      </c>
      <c r="E623" s="97" t="s">
        <v>147</v>
      </c>
      <c r="F623" s="49" t="s">
        <v>4054</v>
      </c>
      <c r="G623" s="133">
        <v>10771</v>
      </c>
      <c r="H623" s="133">
        <v>11000</v>
      </c>
      <c r="I623" s="132">
        <v>0.021</v>
      </c>
      <c r="J623" s="130" t="s">
        <v>147</v>
      </c>
      <c r="K623" s="130" t="s">
        <v>147</v>
      </c>
    </row>
    <row r="624" ht="18.95" hidden="1" customHeight="1" spans="1:11">
      <c r="A624" s="127" t="s">
        <v>135</v>
      </c>
      <c r="B624" s="97" t="s">
        <v>135</v>
      </c>
      <c r="C624" s="97" t="s">
        <v>1197</v>
      </c>
      <c r="D624" s="90" t="s">
        <v>1200</v>
      </c>
      <c r="E624" s="97" t="s">
        <v>147</v>
      </c>
      <c r="F624" s="49" t="s">
        <v>4055</v>
      </c>
      <c r="G624" s="133">
        <v>937</v>
      </c>
      <c r="H624" s="133">
        <v>950</v>
      </c>
      <c r="I624" s="132">
        <v>0.014</v>
      </c>
      <c r="J624" s="130" t="s">
        <v>147</v>
      </c>
      <c r="K624" s="130" t="s">
        <v>147</v>
      </c>
    </row>
    <row r="625" ht="18.95" hidden="1" customHeight="1" spans="1:11">
      <c r="A625" s="127" t="s">
        <v>135</v>
      </c>
      <c r="B625" s="97"/>
      <c r="C625" s="97" t="s">
        <v>1197</v>
      </c>
      <c r="D625" s="90" t="s">
        <v>1201</v>
      </c>
      <c r="E625" s="97" t="s">
        <v>147</v>
      </c>
      <c r="F625" s="49" t="s">
        <v>4056</v>
      </c>
      <c r="G625" s="133">
        <v>229</v>
      </c>
      <c r="H625" s="133">
        <v>235</v>
      </c>
      <c r="I625" s="132">
        <v>0.026</v>
      </c>
      <c r="J625" s="130" t="s">
        <v>147</v>
      </c>
      <c r="K625" s="130" t="s">
        <v>147</v>
      </c>
    </row>
    <row r="626" ht="18.95" hidden="1" customHeight="1" spans="1:11">
      <c r="A626" s="127" t="s">
        <v>135</v>
      </c>
      <c r="B626" s="97" t="s">
        <v>135</v>
      </c>
      <c r="C626" s="97" t="s">
        <v>1197</v>
      </c>
      <c r="D626" s="468" t="s">
        <v>1202</v>
      </c>
      <c r="E626" s="97" t="s">
        <v>147</v>
      </c>
      <c r="F626" s="49" t="s">
        <v>4181</v>
      </c>
      <c r="G626" s="133">
        <v>4592</v>
      </c>
      <c r="H626" s="131">
        <v>4650</v>
      </c>
      <c r="I626" s="132">
        <v>0.013</v>
      </c>
      <c r="J626" s="130" t="s">
        <v>147</v>
      </c>
      <c r="K626" s="130" t="s">
        <v>147</v>
      </c>
    </row>
    <row r="627" ht="18.95" hidden="1" customHeight="1" spans="1:11">
      <c r="A627" s="127" t="s">
        <v>135</v>
      </c>
      <c r="B627" s="97" t="s">
        <v>135</v>
      </c>
      <c r="C627" s="97" t="s">
        <v>1197</v>
      </c>
      <c r="D627" s="468" t="s">
        <v>1204</v>
      </c>
      <c r="E627" s="97" t="s">
        <v>147</v>
      </c>
      <c r="F627" s="51" t="s">
        <v>4182</v>
      </c>
      <c r="G627" s="133">
        <v>2018</v>
      </c>
      <c r="H627" s="133">
        <v>4500</v>
      </c>
      <c r="I627" s="132">
        <v>1.23</v>
      </c>
      <c r="J627" s="130" t="s">
        <v>147</v>
      </c>
      <c r="K627" s="130" t="s">
        <v>147</v>
      </c>
    </row>
    <row r="628" ht="18.95" hidden="1" customHeight="1" spans="1:11">
      <c r="A628" s="127" t="s">
        <v>135</v>
      </c>
      <c r="B628" s="97"/>
      <c r="C628" s="97" t="s">
        <v>1197</v>
      </c>
      <c r="D628" s="90" t="s">
        <v>1206</v>
      </c>
      <c r="E628" s="97" t="s">
        <v>147</v>
      </c>
      <c r="F628" s="49" t="s">
        <v>4183</v>
      </c>
      <c r="G628" s="133">
        <v>1617</v>
      </c>
      <c r="H628" s="133">
        <v>1660</v>
      </c>
      <c r="I628" s="132">
        <v>0.027</v>
      </c>
      <c r="J628" s="130" t="s">
        <v>147</v>
      </c>
      <c r="K628" s="130" t="s">
        <v>147</v>
      </c>
    </row>
    <row r="629" ht="18.95" hidden="1" customHeight="1" spans="1:11">
      <c r="A629" s="127" t="s">
        <v>135</v>
      </c>
      <c r="B629" s="97" t="s">
        <v>135</v>
      </c>
      <c r="C629" s="97" t="s">
        <v>1197</v>
      </c>
      <c r="D629" s="468" t="s">
        <v>1208</v>
      </c>
      <c r="E629" s="97" t="s">
        <v>147</v>
      </c>
      <c r="F629" s="49" t="s">
        <v>4184</v>
      </c>
      <c r="G629" s="133">
        <v>9380</v>
      </c>
      <c r="H629" s="133">
        <v>9405</v>
      </c>
      <c r="I629" s="132">
        <v>0.003</v>
      </c>
      <c r="J629" s="130" t="s">
        <v>147</v>
      </c>
      <c r="K629" s="130" t="s">
        <v>147</v>
      </c>
    </row>
    <row r="630" ht="18.95" hidden="1" customHeight="1" spans="1:11">
      <c r="A630" s="127" t="s">
        <v>135</v>
      </c>
      <c r="B630" s="469" t="s">
        <v>1046</v>
      </c>
      <c r="C630" s="97"/>
      <c r="D630" s="468" t="s">
        <v>3100</v>
      </c>
      <c r="E630" s="97"/>
      <c r="F630" s="50" t="s">
        <v>1211</v>
      </c>
      <c r="G630" s="128">
        <v>618051</v>
      </c>
      <c r="H630" s="128">
        <v>654000</v>
      </c>
      <c r="I630" s="129">
        <v>0.058</v>
      </c>
      <c r="J630" s="130" t="s">
        <v>147</v>
      </c>
      <c r="K630" s="130" t="s">
        <v>147</v>
      </c>
    </row>
    <row r="631" ht="18.95" hidden="1" customHeight="1" spans="1:11">
      <c r="A631" s="127" t="s">
        <v>135</v>
      </c>
      <c r="B631" s="97"/>
      <c r="C631" s="469" t="s">
        <v>3101</v>
      </c>
      <c r="D631" s="468" t="s">
        <v>1212</v>
      </c>
      <c r="E631" s="97" t="s">
        <v>147</v>
      </c>
      <c r="F631" s="49" t="s">
        <v>4185</v>
      </c>
      <c r="G631" s="133">
        <v>435972</v>
      </c>
      <c r="H631" s="133">
        <v>450000</v>
      </c>
      <c r="I631" s="132">
        <v>0.032</v>
      </c>
      <c r="J631" s="130" t="s">
        <v>147</v>
      </c>
      <c r="K631" s="130" t="s">
        <v>147</v>
      </c>
    </row>
    <row r="632" ht="18.95" hidden="1" customHeight="1" spans="1:11">
      <c r="A632" s="127" t="s">
        <v>135</v>
      </c>
      <c r="B632" s="97" t="s">
        <v>135</v>
      </c>
      <c r="C632" s="469" t="s">
        <v>3101</v>
      </c>
      <c r="D632" s="468" t="s">
        <v>3103</v>
      </c>
      <c r="E632" s="97" t="s">
        <v>147</v>
      </c>
      <c r="F632" s="49" t="s">
        <v>4186</v>
      </c>
      <c r="G632" s="133">
        <v>49772</v>
      </c>
      <c r="H632" s="131">
        <v>51000</v>
      </c>
      <c r="I632" s="132">
        <v>0.025</v>
      </c>
      <c r="J632" s="130" t="s">
        <v>147</v>
      </c>
      <c r="K632" s="130" t="s">
        <v>147</v>
      </c>
    </row>
    <row r="633" ht="18.95" hidden="1" customHeight="1" spans="1:11">
      <c r="A633" s="127" t="s">
        <v>135</v>
      </c>
      <c r="B633" s="97" t="s">
        <v>135</v>
      </c>
      <c r="C633" s="469" t="s">
        <v>3101</v>
      </c>
      <c r="D633" s="468" t="s">
        <v>1216</v>
      </c>
      <c r="E633" s="97" t="s">
        <v>147</v>
      </c>
      <c r="F633" s="49" t="s">
        <v>4187</v>
      </c>
      <c r="G633" s="133">
        <v>123016</v>
      </c>
      <c r="H633" s="133">
        <v>143000</v>
      </c>
      <c r="I633" s="132">
        <v>0.162</v>
      </c>
      <c r="J633" s="130" t="s">
        <v>147</v>
      </c>
      <c r="K633" s="130" t="s">
        <v>147</v>
      </c>
    </row>
    <row r="634" ht="18.95" hidden="1" customHeight="1" spans="1:11">
      <c r="A634" s="127" t="s">
        <v>135</v>
      </c>
      <c r="B634" s="97" t="s">
        <v>135</v>
      </c>
      <c r="C634" s="469" t="s">
        <v>3101</v>
      </c>
      <c r="D634" s="468" t="s">
        <v>1218</v>
      </c>
      <c r="E634" s="97" t="s">
        <v>147</v>
      </c>
      <c r="F634" s="49" t="s">
        <v>4188</v>
      </c>
      <c r="G634" s="133">
        <v>9291</v>
      </c>
      <c r="H634" s="133">
        <v>10000</v>
      </c>
      <c r="I634" s="132">
        <v>0.076</v>
      </c>
      <c r="J634" s="130" t="s">
        <v>147</v>
      </c>
      <c r="K634" s="130" t="s">
        <v>147</v>
      </c>
    </row>
    <row r="635" ht="18.95" hidden="1" customHeight="1" spans="1:11">
      <c r="A635" s="127" t="s">
        <v>135</v>
      </c>
      <c r="B635" s="469" t="s">
        <v>1046</v>
      </c>
      <c r="C635" s="97"/>
      <c r="D635" s="468" t="s">
        <v>3107</v>
      </c>
      <c r="E635" s="97"/>
      <c r="F635" s="50" t="s">
        <v>1221</v>
      </c>
      <c r="G635" s="128">
        <v>11168</v>
      </c>
      <c r="H635" s="128">
        <v>11752</v>
      </c>
      <c r="I635" s="129">
        <v>0.052</v>
      </c>
      <c r="J635" s="130" t="s">
        <v>147</v>
      </c>
      <c r="K635" s="130" t="s">
        <v>147</v>
      </c>
    </row>
    <row r="636" ht="18.95" hidden="1" customHeight="1" spans="1:11">
      <c r="A636" s="127" t="s">
        <v>135</v>
      </c>
      <c r="B636" s="97" t="s">
        <v>135</v>
      </c>
      <c r="C636" s="469" t="s">
        <v>1220</v>
      </c>
      <c r="D636" s="468" t="s">
        <v>1222</v>
      </c>
      <c r="E636" s="97" t="s">
        <v>147</v>
      </c>
      <c r="F636" s="49" t="s">
        <v>4054</v>
      </c>
      <c r="G636" s="133">
        <v>4744</v>
      </c>
      <c r="H636" s="133">
        <v>5000</v>
      </c>
      <c r="I636" s="132">
        <v>0.054</v>
      </c>
      <c r="J636" s="130" t="s">
        <v>147</v>
      </c>
      <c r="K636" s="130" t="s">
        <v>147</v>
      </c>
    </row>
    <row r="637" ht="18.95" hidden="1" customHeight="1" spans="1:11">
      <c r="A637" s="127" t="s">
        <v>135</v>
      </c>
      <c r="B637" s="97" t="s">
        <v>135</v>
      </c>
      <c r="C637" s="469" t="s">
        <v>1220</v>
      </c>
      <c r="D637" s="468" t="s">
        <v>1223</v>
      </c>
      <c r="E637" s="97" t="s">
        <v>147</v>
      </c>
      <c r="F637" s="49" t="s">
        <v>4055</v>
      </c>
      <c r="G637" s="133">
        <v>2731</v>
      </c>
      <c r="H637" s="133">
        <v>2800</v>
      </c>
      <c r="I637" s="132">
        <v>0.025</v>
      </c>
      <c r="J637" s="130" t="s">
        <v>147</v>
      </c>
      <c r="K637" s="130" t="s">
        <v>147</v>
      </c>
    </row>
    <row r="638" ht="18.95" hidden="1" customHeight="1" spans="1:11">
      <c r="A638" s="127" t="s">
        <v>135</v>
      </c>
      <c r="B638" s="97"/>
      <c r="C638" s="469" t="s">
        <v>1220</v>
      </c>
      <c r="D638" s="90" t="s">
        <v>1224</v>
      </c>
      <c r="E638" s="97" t="s">
        <v>147</v>
      </c>
      <c r="F638" s="49" t="s">
        <v>4056</v>
      </c>
      <c r="G638" s="133">
        <v>71</v>
      </c>
      <c r="H638" s="133">
        <v>72</v>
      </c>
      <c r="I638" s="132">
        <v>0.014</v>
      </c>
      <c r="J638" s="130" t="s">
        <v>147</v>
      </c>
      <c r="K638" s="130" t="s">
        <v>147</v>
      </c>
    </row>
    <row r="639" ht="18.95" hidden="1" customHeight="1" spans="1:11">
      <c r="A639" s="127" t="s">
        <v>135</v>
      </c>
      <c r="B639" s="97" t="s">
        <v>135</v>
      </c>
      <c r="C639" s="469" t="s">
        <v>1220</v>
      </c>
      <c r="D639" s="90" t="s">
        <v>1225</v>
      </c>
      <c r="E639" s="97" t="s">
        <v>147</v>
      </c>
      <c r="F639" s="49" t="s">
        <v>4189</v>
      </c>
      <c r="G639" s="133">
        <v>3622</v>
      </c>
      <c r="H639" s="131">
        <v>3880</v>
      </c>
      <c r="I639" s="132">
        <v>0.071</v>
      </c>
      <c r="J639" s="130" t="s">
        <v>147</v>
      </c>
      <c r="K639" s="130" t="s">
        <v>147</v>
      </c>
    </row>
    <row r="640" ht="18.95" hidden="1" customHeight="1" spans="1:11">
      <c r="A640" s="127" t="s">
        <v>135</v>
      </c>
      <c r="B640" s="469" t="s">
        <v>1046</v>
      </c>
      <c r="C640" s="97"/>
      <c r="D640" s="468" t="s">
        <v>3109</v>
      </c>
      <c r="E640" s="97"/>
      <c r="F640" s="50" t="s">
        <v>1228</v>
      </c>
      <c r="G640" s="128">
        <v>1013030</v>
      </c>
      <c r="H640" s="128">
        <v>1045000</v>
      </c>
      <c r="I640" s="129">
        <v>0.032</v>
      </c>
      <c r="J640" s="130" t="s">
        <v>147</v>
      </c>
      <c r="K640" s="130" t="s">
        <v>147</v>
      </c>
    </row>
    <row r="641" ht="18.95" hidden="1" customHeight="1" spans="1:11">
      <c r="A641" s="127" t="s">
        <v>135</v>
      </c>
      <c r="B641" s="97"/>
      <c r="C641" s="469" t="s">
        <v>3109</v>
      </c>
      <c r="D641" s="468" t="s">
        <v>1229</v>
      </c>
      <c r="E641" s="97" t="s">
        <v>147</v>
      </c>
      <c r="F641" s="49" t="s">
        <v>4190</v>
      </c>
      <c r="G641" s="133">
        <v>326298</v>
      </c>
      <c r="H641" s="133">
        <v>335000</v>
      </c>
      <c r="I641" s="132">
        <v>0.027</v>
      </c>
      <c r="J641" s="130" t="s">
        <v>147</v>
      </c>
      <c r="K641" s="130" t="s">
        <v>147</v>
      </c>
    </row>
    <row r="642" ht="18.95" hidden="1" customHeight="1" spans="1:11">
      <c r="A642" s="127" t="s">
        <v>135</v>
      </c>
      <c r="B642" s="97" t="s">
        <v>135</v>
      </c>
      <c r="C642" s="469" t="s">
        <v>3109</v>
      </c>
      <c r="D642" s="468" t="s">
        <v>3111</v>
      </c>
      <c r="E642" s="97" t="s">
        <v>147</v>
      </c>
      <c r="F642" s="49" t="s">
        <v>4191</v>
      </c>
      <c r="G642" s="133">
        <v>686732</v>
      </c>
      <c r="H642" s="133">
        <v>710000</v>
      </c>
      <c r="I642" s="132">
        <v>0.034</v>
      </c>
      <c r="J642" s="130" t="s">
        <v>147</v>
      </c>
      <c r="K642" s="130" t="s">
        <v>147</v>
      </c>
    </row>
    <row r="643" ht="18.95" hidden="1" customHeight="1" spans="1:11">
      <c r="A643" s="127" t="s">
        <v>135</v>
      </c>
      <c r="B643" s="469" t="s">
        <v>1046</v>
      </c>
      <c r="C643" s="97"/>
      <c r="D643" s="468" t="s">
        <v>3113</v>
      </c>
      <c r="E643" s="97"/>
      <c r="F643" s="50" t="s">
        <v>1234</v>
      </c>
      <c r="G643" s="128">
        <v>9193</v>
      </c>
      <c r="H643" s="128">
        <v>9500</v>
      </c>
      <c r="I643" s="129">
        <v>0.033</v>
      </c>
      <c r="J643" s="130" t="s">
        <v>147</v>
      </c>
      <c r="K643" s="130" t="s">
        <v>147</v>
      </c>
    </row>
    <row r="644" ht="18.95" hidden="1" customHeight="1" spans="1:11">
      <c r="A644" s="127" t="s">
        <v>135</v>
      </c>
      <c r="B644" s="97"/>
      <c r="C644" s="469" t="s">
        <v>3113</v>
      </c>
      <c r="D644" s="468" t="s">
        <v>3114</v>
      </c>
      <c r="E644" s="97" t="s">
        <v>147</v>
      </c>
      <c r="F644" s="49" t="s">
        <v>4192</v>
      </c>
      <c r="G644" s="133">
        <v>5603</v>
      </c>
      <c r="H644" s="133">
        <v>5850</v>
      </c>
      <c r="I644" s="132">
        <v>0.044</v>
      </c>
      <c r="J644" s="130" t="s">
        <v>147</v>
      </c>
      <c r="K644" s="130" t="s">
        <v>147</v>
      </c>
    </row>
    <row r="645" ht="18.95" hidden="1" customHeight="1" spans="1:11">
      <c r="A645" s="127"/>
      <c r="B645" s="97" t="s">
        <v>135</v>
      </c>
      <c r="C645" s="469" t="s">
        <v>3113</v>
      </c>
      <c r="D645" s="468" t="s">
        <v>4193</v>
      </c>
      <c r="E645" s="97" t="s">
        <v>147</v>
      </c>
      <c r="F645" s="49" t="s">
        <v>4194</v>
      </c>
      <c r="G645" s="133">
        <v>3590</v>
      </c>
      <c r="H645" s="133">
        <v>3650</v>
      </c>
      <c r="I645" s="132">
        <v>0.017</v>
      </c>
      <c r="J645" s="130" t="s">
        <v>147</v>
      </c>
      <c r="K645" s="130" t="s">
        <v>147</v>
      </c>
    </row>
    <row r="646" ht="18.95" hidden="1" customHeight="1" spans="1:11">
      <c r="A646" s="127" t="s">
        <v>135</v>
      </c>
      <c r="B646" s="469" t="s">
        <v>1046</v>
      </c>
      <c r="C646" s="97" t="s">
        <v>135</v>
      </c>
      <c r="D646" s="468" t="s">
        <v>3118</v>
      </c>
      <c r="E646" s="97" t="s">
        <v>135</v>
      </c>
      <c r="F646" s="50" t="s">
        <v>1240</v>
      </c>
      <c r="G646" s="128">
        <v>0</v>
      </c>
      <c r="H646" s="128">
        <v>21400</v>
      </c>
      <c r="I646" s="129" t="s">
        <v>135</v>
      </c>
      <c r="J646" s="130" t="s">
        <v>147</v>
      </c>
      <c r="K646" s="130" t="s">
        <v>147</v>
      </c>
    </row>
    <row r="647" ht="18.95" hidden="1" customHeight="1" spans="1:11">
      <c r="A647" s="127" t="s">
        <v>135</v>
      </c>
      <c r="B647" s="97" t="s">
        <v>135</v>
      </c>
      <c r="C647" s="469" t="s">
        <v>3118</v>
      </c>
      <c r="D647" s="468" t="s">
        <v>3119</v>
      </c>
      <c r="E647" s="97" t="s">
        <v>147</v>
      </c>
      <c r="F647" s="49" t="s">
        <v>4195</v>
      </c>
      <c r="G647" s="133">
        <v>0</v>
      </c>
      <c r="H647" s="131">
        <v>1400</v>
      </c>
      <c r="I647" s="132" t="s">
        <v>135</v>
      </c>
      <c r="J647" s="130" t="s">
        <v>147</v>
      </c>
      <c r="K647" s="130" t="s">
        <v>147</v>
      </c>
    </row>
    <row r="648" ht="18.95" hidden="1" customHeight="1" spans="1:11">
      <c r="A648" s="127" t="s">
        <v>135</v>
      </c>
      <c r="B648" s="97" t="s">
        <v>135</v>
      </c>
      <c r="C648" s="469" t="s">
        <v>3118</v>
      </c>
      <c r="D648" s="468" t="s">
        <v>1243</v>
      </c>
      <c r="E648" s="97" t="s">
        <v>147</v>
      </c>
      <c r="F648" s="49" t="s">
        <v>4196</v>
      </c>
      <c r="G648" s="133">
        <v>0</v>
      </c>
      <c r="H648" s="133">
        <v>20000</v>
      </c>
      <c r="I648" s="132" t="s">
        <v>135</v>
      </c>
      <c r="J648" s="130" t="s">
        <v>147</v>
      </c>
      <c r="K648" s="130" t="s">
        <v>147</v>
      </c>
    </row>
    <row r="649" ht="18.95" hidden="1" customHeight="1" spans="1:11">
      <c r="A649" s="127" t="s">
        <v>135</v>
      </c>
      <c r="B649" s="469" t="s">
        <v>1046</v>
      </c>
      <c r="C649" s="97"/>
      <c r="D649" s="468" t="s">
        <v>1245</v>
      </c>
      <c r="E649" s="97"/>
      <c r="F649" s="50" t="s">
        <v>1246</v>
      </c>
      <c r="G649" s="128">
        <v>5100</v>
      </c>
      <c r="H649" s="128">
        <v>5250</v>
      </c>
      <c r="I649" s="129">
        <v>0.029</v>
      </c>
      <c r="J649" s="130" t="s">
        <v>147</v>
      </c>
      <c r="K649" s="130" t="s">
        <v>147</v>
      </c>
    </row>
    <row r="650" ht="18.95" hidden="1" customHeight="1" spans="1:11">
      <c r="A650" s="127"/>
      <c r="B650" s="97" t="s">
        <v>135</v>
      </c>
      <c r="C650" s="469" t="s">
        <v>1245</v>
      </c>
      <c r="D650" s="96">
        <v>2082401</v>
      </c>
      <c r="E650" s="97" t="s">
        <v>147</v>
      </c>
      <c r="F650" s="49" t="s">
        <v>4197</v>
      </c>
      <c r="G650" s="133">
        <v>5050</v>
      </c>
      <c r="H650" s="131">
        <v>5200</v>
      </c>
      <c r="I650" s="132">
        <v>0.03</v>
      </c>
      <c r="J650" s="130" t="s">
        <v>147</v>
      </c>
      <c r="K650" s="130" t="s">
        <v>147</v>
      </c>
    </row>
    <row r="651" ht="18.95" hidden="1" customHeight="1" spans="1:11">
      <c r="A651" s="127"/>
      <c r="B651" s="97"/>
      <c r="C651" s="469" t="s">
        <v>1245</v>
      </c>
      <c r="D651" s="468" t="s">
        <v>1248</v>
      </c>
      <c r="E651" s="97" t="s">
        <v>147</v>
      </c>
      <c r="F651" s="49" t="s">
        <v>4198</v>
      </c>
      <c r="G651" s="133">
        <v>50</v>
      </c>
      <c r="H651" s="133">
        <v>50</v>
      </c>
      <c r="I651" s="132">
        <v>0</v>
      </c>
      <c r="J651" s="130" t="s">
        <v>147</v>
      </c>
      <c r="K651" s="130" t="s">
        <v>147</v>
      </c>
    </row>
    <row r="652" ht="18.95" hidden="1" customHeight="1" spans="1:11">
      <c r="A652" s="127" t="s">
        <v>135</v>
      </c>
      <c r="B652" s="469" t="s">
        <v>1046</v>
      </c>
      <c r="C652" s="97"/>
      <c r="D652" s="468" t="s">
        <v>1250</v>
      </c>
      <c r="E652" s="97"/>
      <c r="F652" s="50" t="s">
        <v>1251</v>
      </c>
      <c r="G652" s="128">
        <v>68207</v>
      </c>
      <c r="H652" s="128">
        <v>70500</v>
      </c>
      <c r="I652" s="129">
        <v>0.034</v>
      </c>
      <c r="J652" s="130" t="s">
        <v>147</v>
      </c>
      <c r="K652" s="130" t="s">
        <v>147</v>
      </c>
    </row>
    <row r="653" ht="18.95" hidden="1" customHeight="1" spans="1:11">
      <c r="A653" s="127" t="s">
        <v>135</v>
      </c>
      <c r="B653" s="97" t="s">
        <v>135</v>
      </c>
      <c r="C653" s="469" t="s">
        <v>3124</v>
      </c>
      <c r="D653" s="468" t="s">
        <v>1252</v>
      </c>
      <c r="E653" s="97" t="s">
        <v>147</v>
      </c>
      <c r="F653" s="49" t="s">
        <v>4199</v>
      </c>
      <c r="G653" s="133">
        <v>33979</v>
      </c>
      <c r="H653" s="131">
        <v>35050</v>
      </c>
      <c r="I653" s="132">
        <v>0.032</v>
      </c>
      <c r="J653" s="130" t="s">
        <v>147</v>
      </c>
      <c r="K653" s="130" t="s">
        <v>147</v>
      </c>
    </row>
    <row r="654" ht="18.95" hidden="1" customHeight="1" spans="1:11">
      <c r="A654" s="127" t="s">
        <v>135</v>
      </c>
      <c r="B654" s="97" t="s">
        <v>135</v>
      </c>
      <c r="C654" s="469" t="s">
        <v>3124</v>
      </c>
      <c r="D654" s="468" t="s">
        <v>1254</v>
      </c>
      <c r="E654" s="97" t="s">
        <v>147</v>
      </c>
      <c r="F654" s="49" t="s">
        <v>4200</v>
      </c>
      <c r="G654" s="133">
        <v>34228</v>
      </c>
      <c r="H654" s="133">
        <v>35450</v>
      </c>
      <c r="I654" s="132">
        <v>0.036</v>
      </c>
      <c r="J654" s="130" t="s">
        <v>147</v>
      </c>
      <c r="K654" s="130" t="s">
        <v>147</v>
      </c>
    </row>
    <row r="655" ht="18.95" hidden="1" customHeight="1" spans="1:11">
      <c r="A655" s="127" t="s">
        <v>135</v>
      </c>
      <c r="B655" s="469" t="s">
        <v>1046</v>
      </c>
      <c r="C655" s="97"/>
      <c r="D655" s="468" t="s">
        <v>1256</v>
      </c>
      <c r="E655" s="142"/>
      <c r="F655" s="50" t="s">
        <v>1257</v>
      </c>
      <c r="G655" s="128">
        <v>122304</v>
      </c>
      <c r="H655" s="128">
        <v>123298</v>
      </c>
      <c r="I655" s="129">
        <v>0.008</v>
      </c>
      <c r="J655" s="130" t="s">
        <v>147</v>
      </c>
      <c r="K655" s="130" t="s">
        <v>147</v>
      </c>
    </row>
    <row r="656" ht="18.95" hidden="1" customHeight="1" spans="1:11">
      <c r="A656" s="127" t="s">
        <v>135</v>
      </c>
      <c r="B656" s="97"/>
      <c r="C656" s="469" t="s">
        <v>1256</v>
      </c>
      <c r="D656" s="468" t="s">
        <v>1258</v>
      </c>
      <c r="E656" s="97" t="s">
        <v>147</v>
      </c>
      <c r="F656" s="49" t="s">
        <v>4201</v>
      </c>
      <c r="G656" s="133">
        <v>122304</v>
      </c>
      <c r="H656" s="133">
        <v>123298</v>
      </c>
      <c r="I656" s="132">
        <v>0.008</v>
      </c>
      <c r="J656" s="130" t="s">
        <v>147</v>
      </c>
      <c r="K656" s="130" t="s">
        <v>147</v>
      </c>
    </row>
    <row r="657" ht="18.95" customHeight="1" spans="1:11">
      <c r="A657" s="127" t="s">
        <v>134</v>
      </c>
      <c r="B657" s="97" t="s">
        <v>135</v>
      </c>
      <c r="C657" s="97"/>
      <c r="D657" s="90" t="s">
        <v>1260</v>
      </c>
      <c r="E657" s="97"/>
      <c r="F657" s="50" t="s">
        <v>1261</v>
      </c>
      <c r="G657" s="128">
        <v>3561342</v>
      </c>
      <c r="H657" s="128">
        <v>3704000</v>
      </c>
      <c r="I657" s="129">
        <v>0.04</v>
      </c>
      <c r="J657" s="130" t="s">
        <v>147</v>
      </c>
      <c r="K657" s="130" t="s">
        <v>147</v>
      </c>
    </row>
    <row r="658" ht="18.95" hidden="1" customHeight="1" spans="1:11">
      <c r="A658" s="127" t="s">
        <v>135</v>
      </c>
      <c r="B658" s="97" t="s">
        <v>1260</v>
      </c>
      <c r="C658" s="97" t="s">
        <v>135</v>
      </c>
      <c r="D658" s="90" t="s">
        <v>1262</v>
      </c>
      <c r="E658" s="97" t="s">
        <v>135</v>
      </c>
      <c r="F658" s="50" t="s">
        <v>1263</v>
      </c>
      <c r="G658" s="128">
        <v>42529</v>
      </c>
      <c r="H658" s="128">
        <v>43000</v>
      </c>
      <c r="I658" s="129">
        <v>0.011</v>
      </c>
      <c r="J658" s="130" t="s">
        <v>147</v>
      </c>
      <c r="K658" s="130" t="s">
        <v>147</v>
      </c>
    </row>
    <row r="659" ht="18.95" hidden="1" customHeight="1" spans="1:11">
      <c r="A659" s="127" t="s">
        <v>135</v>
      </c>
      <c r="B659" s="97" t="s">
        <v>135</v>
      </c>
      <c r="C659" s="469" t="s">
        <v>1262</v>
      </c>
      <c r="D659" s="90" t="s">
        <v>1264</v>
      </c>
      <c r="E659" s="97" t="s">
        <v>147</v>
      </c>
      <c r="F659" s="49" t="s">
        <v>4054</v>
      </c>
      <c r="G659" s="133">
        <v>24705</v>
      </c>
      <c r="H659" s="133">
        <v>25000</v>
      </c>
      <c r="I659" s="132">
        <v>0.012</v>
      </c>
      <c r="J659" s="130" t="s">
        <v>147</v>
      </c>
      <c r="K659" s="130" t="s">
        <v>147</v>
      </c>
    </row>
    <row r="660" ht="18.95" hidden="1" customHeight="1" spans="1:11">
      <c r="A660" s="127" t="s">
        <v>135</v>
      </c>
      <c r="B660" s="97" t="s">
        <v>135</v>
      </c>
      <c r="C660" s="469" t="s">
        <v>1262</v>
      </c>
      <c r="D660" s="90" t="s">
        <v>1265</v>
      </c>
      <c r="E660" s="97" t="s">
        <v>147</v>
      </c>
      <c r="F660" s="49" t="s">
        <v>4055</v>
      </c>
      <c r="G660" s="133">
        <v>5316</v>
      </c>
      <c r="H660" s="133">
        <v>5400</v>
      </c>
      <c r="I660" s="132">
        <v>0.016</v>
      </c>
      <c r="J660" s="130" t="s">
        <v>147</v>
      </c>
      <c r="K660" s="130" t="s">
        <v>147</v>
      </c>
    </row>
    <row r="661" ht="18.95" hidden="1" customHeight="1" spans="1:11">
      <c r="A661" s="127" t="s">
        <v>135</v>
      </c>
      <c r="B661" s="97" t="s">
        <v>135</v>
      </c>
      <c r="C661" s="469" t="s">
        <v>1262</v>
      </c>
      <c r="D661" s="90" t="s">
        <v>1266</v>
      </c>
      <c r="E661" s="97" t="s">
        <v>147</v>
      </c>
      <c r="F661" s="49" t="s">
        <v>4056</v>
      </c>
      <c r="G661" s="133">
        <v>516</v>
      </c>
      <c r="H661" s="133">
        <v>530</v>
      </c>
      <c r="I661" s="132">
        <v>0.027</v>
      </c>
      <c r="J661" s="130" t="s">
        <v>147</v>
      </c>
      <c r="K661" s="130" t="s">
        <v>147</v>
      </c>
    </row>
    <row r="662" ht="18.95" hidden="1" customHeight="1" spans="1:11">
      <c r="A662" s="127" t="s">
        <v>135</v>
      </c>
      <c r="B662" s="97" t="s">
        <v>135</v>
      </c>
      <c r="C662" s="469" t="s">
        <v>1262</v>
      </c>
      <c r="D662" s="90" t="s">
        <v>1267</v>
      </c>
      <c r="E662" s="97" t="s">
        <v>147</v>
      </c>
      <c r="F662" s="49" t="s">
        <v>4202</v>
      </c>
      <c r="G662" s="133">
        <v>11992</v>
      </c>
      <c r="H662" s="133">
        <v>12070</v>
      </c>
      <c r="I662" s="132">
        <v>0.007</v>
      </c>
      <c r="J662" s="130" t="s">
        <v>147</v>
      </c>
      <c r="K662" s="130" t="s">
        <v>147</v>
      </c>
    </row>
    <row r="663" ht="18.95" hidden="1" customHeight="1" spans="1:11">
      <c r="A663" s="127" t="s">
        <v>135</v>
      </c>
      <c r="B663" s="469" t="s">
        <v>1260</v>
      </c>
      <c r="C663" s="97"/>
      <c r="D663" s="90" t="s">
        <v>1269</v>
      </c>
      <c r="E663" s="97"/>
      <c r="F663" s="50" t="s">
        <v>1270</v>
      </c>
      <c r="G663" s="128">
        <v>441912</v>
      </c>
      <c r="H663" s="128">
        <v>462400</v>
      </c>
      <c r="I663" s="129">
        <v>0.046</v>
      </c>
      <c r="J663" s="130" t="s">
        <v>147</v>
      </c>
      <c r="K663" s="130" t="s">
        <v>147</v>
      </c>
    </row>
    <row r="664" ht="18.95" hidden="1" customHeight="1" spans="1:11">
      <c r="A664" s="127" t="s">
        <v>135</v>
      </c>
      <c r="B664" s="97" t="s">
        <v>135</v>
      </c>
      <c r="C664" s="469" t="s">
        <v>1269</v>
      </c>
      <c r="D664" s="90" t="s">
        <v>1271</v>
      </c>
      <c r="E664" s="97" t="s">
        <v>147</v>
      </c>
      <c r="F664" s="49" t="s">
        <v>4203</v>
      </c>
      <c r="G664" s="133">
        <v>310150</v>
      </c>
      <c r="H664" s="133">
        <v>325000</v>
      </c>
      <c r="I664" s="132">
        <v>0.048</v>
      </c>
      <c r="J664" s="130" t="s">
        <v>147</v>
      </c>
      <c r="K664" s="130" t="s">
        <v>147</v>
      </c>
    </row>
    <row r="665" ht="18.95" hidden="1" customHeight="1" spans="1:11">
      <c r="A665" s="127" t="s">
        <v>135</v>
      </c>
      <c r="B665" s="97" t="s">
        <v>135</v>
      </c>
      <c r="C665" s="469" t="s">
        <v>1269</v>
      </c>
      <c r="D665" s="90" t="s">
        <v>1273</v>
      </c>
      <c r="E665" s="97" t="s">
        <v>147</v>
      </c>
      <c r="F665" s="49" t="s">
        <v>4204</v>
      </c>
      <c r="G665" s="133">
        <v>65685</v>
      </c>
      <c r="H665" s="133">
        <v>68800</v>
      </c>
      <c r="I665" s="132">
        <v>0.047</v>
      </c>
      <c r="J665" s="130" t="s">
        <v>147</v>
      </c>
      <c r="K665" s="130" t="s">
        <v>147</v>
      </c>
    </row>
    <row r="666" ht="18.95" hidden="1" customHeight="1" spans="1:11">
      <c r="A666" s="127" t="s">
        <v>135</v>
      </c>
      <c r="B666" s="97" t="s">
        <v>135</v>
      </c>
      <c r="C666" s="469" t="s">
        <v>1269</v>
      </c>
      <c r="D666" s="90" t="s">
        <v>1275</v>
      </c>
      <c r="E666" s="97" t="s">
        <v>147</v>
      </c>
      <c r="F666" s="49" t="s">
        <v>4205</v>
      </c>
      <c r="G666" s="133">
        <v>7183</v>
      </c>
      <c r="H666" s="131">
        <v>7400</v>
      </c>
      <c r="I666" s="132">
        <v>0.03</v>
      </c>
      <c r="J666" s="130" t="s">
        <v>147</v>
      </c>
      <c r="K666" s="130" t="s">
        <v>147</v>
      </c>
    </row>
    <row r="667" ht="18.95" hidden="1" customHeight="1" spans="1:11">
      <c r="A667" s="127" t="s">
        <v>135</v>
      </c>
      <c r="B667" s="97" t="s">
        <v>135</v>
      </c>
      <c r="C667" s="469" t="s">
        <v>1269</v>
      </c>
      <c r="D667" s="90" t="s">
        <v>1277</v>
      </c>
      <c r="E667" s="97" t="s">
        <v>147</v>
      </c>
      <c r="F667" s="49" t="s">
        <v>3133</v>
      </c>
      <c r="G667" s="133">
        <v>0</v>
      </c>
      <c r="H667" s="133">
        <v>0</v>
      </c>
      <c r="I667" s="132" t="s">
        <v>135</v>
      </c>
      <c r="J667" s="130" t="s">
        <v>2730</v>
      </c>
      <c r="K667" s="130" t="s">
        <v>147</v>
      </c>
    </row>
    <row r="668" ht="18.95" hidden="1" customHeight="1" spans="1:11">
      <c r="A668" s="127" t="s">
        <v>135</v>
      </c>
      <c r="B668" s="97" t="s">
        <v>135</v>
      </c>
      <c r="C668" s="469" t="s">
        <v>1269</v>
      </c>
      <c r="D668" s="90" t="s">
        <v>1279</v>
      </c>
      <c r="E668" s="97" t="s">
        <v>147</v>
      </c>
      <c r="F668" s="49" t="s">
        <v>4206</v>
      </c>
      <c r="G668" s="133">
        <v>10772</v>
      </c>
      <c r="H668" s="133">
        <v>11300</v>
      </c>
      <c r="I668" s="132">
        <v>0.049</v>
      </c>
      <c r="J668" s="130" t="s">
        <v>147</v>
      </c>
      <c r="K668" s="130" t="s">
        <v>147</v>
      </c>
    </row>
    <row r="669" ht="18.95" hidden="1" customHeight="1" spans="1:11">
      <c r="A669" s="127" t="s">
        <v>135</v>
      </c>
      <c r="B669" s="97" t="s">
        <v>135</v>
      </c>
      <c r="C669" s="469" t="s">
        <v>1269</v>
      </c>
      <c r="D669" s="90" t="s">
        <v>1281</v>
      </c>
      <c r="E669" s="97" t="s">
        <v>147</v>
      </c>
      <c r="F669" s="49" t="s">
        <v>4207</v>
      </c>
      <c r="G669" s="133">
        <v>7692</v>
      </c>
      <c r="H669" s="131">
        <v>8000</v>
      </c>
      <c r="I669" s="132">
        <v>0.04</v>
      </c>
      <c r="J669" s="130" t="s">
        <v>147</v>
      </c>
      <c r="K669" s="130" t="s">
        <v>147</v>
      </c>
    </row>
    <row r="670" ht="18.95" hidden="1" customHeight="1" spans="1:11">
      <c r="A670" s="127" t="s">
        <v>135</v>
      </c>
      <c r="B670" s="97" t="s">
        <v>135</v>
      </c>
      <c r="C670" s="469" t="s">
        <v>1269</v>
      </c>
      <c r="D670" s="90" t="s">
        <v>1283</v>
      </c>
      <c r="E670" s="97" t="s">
        <v>147</v>
      </c>
      <c r="F670" s="49" t="s">
        <v>4208</v>
      </c>
      <c r="G670" s="133">
        <v>665</v>
      </c>
      <c r="H670" s="133">
        <v>685</v>
      </c>
      <c r="I670" s="132">
        <v>0.03</v>
      </c>
      <c r="J670" s="130" t="s">
        <v>147</v>
      </c>
      <c r="K670" s="130" t="s">
        <v>147</v>
      </c>
    </row>
    <row r="671" ht="18.95" hidden="1" customHeight="1" spans="1:11">
      <c r="A671" s="127" t="s">
        <v>135</v>
      </c>
      <c r="B671" s="97"/>
      <c r="C671" s="469" t="s">
        <v>1269</v>
      </c>
      <c r="D671" s="90" t="s">
        <v>1285</v>
      </c>
      <c r="E671" s="97" t="s">
        <v>147</v>
      </c>
      <c r="F671" s="51" t="s">
        <v>4209</v>
      </c>
      <c r="G671" s="133">
        <v>5464</v>
      </c>
      <c r="H671" s="133">
        <v>5600</v>
      </c>
      <c r="I671" s="132">
        <v>0.025</v>
      </c>
      <c r="J671" s="130" t="s">
        <v>147</v>
      </c>
      <c r="K671" s="130" t="s">
        <v>147</v>
      </c>
    </row>
    <row r="672" ht="18.95" hidden="1" customHeight="1" spans="1:11">
      <c r="A672" s="127" t="s">
        <v>135</v>
      </c>
      <c r="B672" s="97" t="s">
        <v>135</v>
      </c>
      <c r="C672" s="469" t="s">
        <v>1269</v>
      </c>
      <c r="D672" s="90" t="s">
        <v>1287</v>
      </c>
      <c r="E672" s="97" t="s">
        <v>147</v>
      </c>
      <c r="F672" s="49" t="s">
        <v>4210</v>
      </c>
      <c r="G672" s="133">
        <v>386</v>
      </c>
      <c r="H672" s="133">
        <v>400</v>
      </c>
      <c r="I672" s="132">
        <v>0.036</v>
      </c>
      <c r="J672" s="130" t="s">
        <v>147</v>
      </c>
      <c r="K672" s="130" t="s">
        <v>147</v>
      </c>
    </row>
    <row r="673" ht="18.95" hidden="1" customHeight="1" spans="1:11">
      <c r="A673" s="127" t="s">
        <v>135</v>
      </c>
      <c r="B673" s="97" t="s">
        <v>135</v>
      </c>
      <c r="C673" s="469" t="s">
        <v>1269</v>
      </c>
      <c r="D673" s="90" t="s">
        <v>1289</v>
      </c>
      <c r="E673" s="97" t="s">
        <v>147</v>
      </c>
      <c r="F673" s="37" t="s">
        <v>4211</v>
      </c>
      <c r="G673" s="133">
        <v>1557</v>
      </c>
      <c r="H673" s="131">
        <v>1600</v>
      </c>
      <c r="I673" s="132">
        <v>0.028</v>
      </c>
      <c r="J673" s="130" t="s">
        <v>147</v>
      </c>
      <c r="K673" s="130" t="s">
        <v>147</v>
      </c>
    </row>
    <row r="674" ht="18.95" hidden="1" customHeight="1" spans="1:11">
      <c r="A674" s="127" t="s">
        <v>135</v>
      </c>
      <c r="B674" s="97" t="s">
        <v>135</v>
      </c>
      <c r="C674" s="469" t="s">
        <v>1269</v>
      </c>
      <c r="D674" s="90" t="s">
        <v>1291</v>
      </c>
      <c r="E674" s="97" t="s">
        <v>147</v>
      </c>
      <c r="F674" s="49" t="s">
        <v>4212</v>
      </c>
      <c r="G674" s="133">
        <v>30</v>
      </c>
      <c r="H674" s="131">
        <v>31</v>
      </c>
      <c r="I674" s="132">
        <v>0.033</v>
      </c>
      <c r="J674" s="130" t="s">
        <v>147</v>
      </c>
      <c r="K674" s="130" t="s">
        <v>147</v>
      </c>
    </row>
    <row r="675" ht="18.95" hidden="1" customHeight="1" spans="1:11">
      <c r="A675" s="127" t="s">
        <v>135</v>
      </c>
      <c r="B675" s="97"/>
      <c r="C675" s="469" t="s">
        <v>1269</v>
      </c>
      <c r="D675" s="90" t="s">
        <v>1293</v>
      </c>
      <c r="E675" s="97" t="s">
        <v>147</v>
      </c>
      <c r="F675" s="49" t="s">
        <v>4213</v>
      </c>
      <c r="G675" s="133">
        <v>32328</v>
      </c>
      <c r="H675" s="133">
        <v>33584</v>
      </c>
      <c r="I675" s="132">
        <v>0.039</v>
      </c>
      <c r="J675" s="130" t="s">
        <v>147</v>
      </c>
      <c r="K675" s="130" t="s">
        <v>147</v>
      </c>
    </row>
    <row r="676" ht="18.95" hidden="1" customHeight="1" spans="1:11">
      <c r="A676" s="127" t="s">
        <v>135</v>
      </c>
      <c r="B676" s="469" t="s">
        <v>1260</v>
      </c>
      <c r="C676" s="97"/>
      <c r="D676" s="90" t="s">
        <v>1295</v>
      </c>
      <c r="E676" s="97"/>
      <c r="F676" s="50" t="s">
        <v>1296</v>
      </c>
      <c r="G676" s="128">
        <v>275489</v>
      </c>
      <c r="H676" s="128">
        <v>286200</v>
      </c>
      <c r="I676" s="129">
        <v>0.039</v>
      </c>
      <c r="J676" s="130" t="s">
        <v>147</v>
      </c>
      <c r="K676" s="130" t="s">
        <v>147</v>
      </c>
    </row>
    <row r="677" ht="18.95" hidden="1" customHeight="1" spans="1:11">
      <c r="A677" s="127" t="s">
        <v>135</v>
      </c>
      <c r="B677" s="97" t="s">
        <v>135</v>
      </c>
      <c r="C677" s="469" t="s">
        <v>1295</v>
      </c>
      <c r="D677" s="90" t="s">
        <v>1297</v>
      </c>
      <c r="E677" s="97" t="s">
        <v>147</v>
      </c>
      <c r="F677" s="49" t="s">
        <v>4214</v>
      </c>
      <c r="G677" s="133">
        <v>6545</v>
      </c>
      <c r="H677" s="133">
        <v>6700</v>
      </c>
      <c r="I677" s="132">
        <v>0.024</v>
      </c>
      <c r="J677" s="130" t="s">
        <v>147</v>
      </c>
      <c r="K677" s="130" t="s">
        <v>147</v>
      </c>
    </row>
    <row r="678" ht="18.95" hidden="1" customHeight="1" spans="1:11">
      <c r="A678" s="127" t="s">
        <v>135</v>
      </c>
      <c r="B678" s="97" t="s">
        <v>135</v>
      </c>
      <c r="C678" s="469" t="s">
        <v>1295</v>
      </c>
      <c r="D678" s="90" t="s">
        <v>1299</v>
      </c>
      <c r="E678" s="97" t="s">
        <v>147</v>
      </c>
      <c r="F678" s="49" t="s">
        <v>4215</v>
      </c>
      <c r="G678" s="133">
        <v>176619</v>
      </c>
      <c r="H678" s="133">
        <v>185000</v>
      </c>
      <c r="I678" s="132">
        <v>0.047</v>
      </c>
      <c r="J678" s="130" t="s">
        <v>147</v>
      </c>
      <c r="K678" s="130" t="s">
        <v>147</v>
      </c>
    </row>
    <row r="679" ht="18.95" hidden="1" customHeight="1" spans="1:11">
      <c r="A679" s="127" t="s">
        <v>135</v>
      </c>
      <c r="B679" s="97" t="s">
        <v>135</v>
      </c>
      <c r="C679" s="469" t="s">
        <v>1295</v>
      </c>
      <c r="D679" s="90" t="s">
        <v>1301</v>
      </c>
      <c r="E679" s="97" t="s">
        <v>147</v>
      </c>
      <c r="F679" s="49" t="s">
        <v>4216</v>
      </c>
      <c r="G679" s="133">
        <v>92325</v>
      </c>
      <c r="H679" s="131">
        <v>94500</v>
      </c>
      <c r="I679" s="132">
        <v>0.024</v>
      </c>
      <c r="J679" s="130" t="s">
        <v>147</v>
      </c>
      <c r="K679" s="130" t="s">
        <v>147</v>
      </c>
    </row>
    <row r="680" ht="18.95" hidden="1" customHeight="1" spans="1:11">
      <c r="A680" s="127" t="s">
        <v>135</v>
      </c>
      <c r="B680" s="469" t="s">
        <v>1260</v>
      </c>
      <c r="C680" s="97"/>
      <c r="D680" s="90" t="s">
        <v>1303</v>
      </c>
      <c r="E680" s="97"/>
      <c r="F680" s="50" t="s">
        <v>1304</v>
      </c>
      <c r="G680" s="128">
        <v>474658</v>
      </c>
      <c r="H680" s="128">
        <v>494000</v>
      </c>
      <c r="I680" s="129">
        <v>0.041</v>
      </c>
      <c r="J680" s="130" t="s">
        <v>147</v>
      </c>
      <c r="K680" s="130" t="s">
        <v>147</v>
      </c>
    </row>
    <row r="681" ht="18.95" hidden="1" customHeight="1" spans="1:11">
      <c r="A681" s="127" t="s">
        <v>135</v>
      </c>
      <c r="B681" s="97" t="s">
        <v>135</v>
      </c>
      <c r="C681" s="97" t="s">
        <v>1303</v>
      </c>
      <c r="D681" s="90" t="s">
        <v>1305</v>
      </c>
      <c r="E681" s="97" t="s">
        <v>147</v>
      </c>
      <c r="F681" s="49" t="s">
        <v>4217</v>
      </c>
      <c r="G681" s="133">
        <v>84653</v>
      </c>
      <c r="H681" s="133">
        <v>89000</v>
      </c>
      <c r="I681" s="132">
        <v>0.051</v>
      </c>
      <c r="J681" s="130" t="s">
        <v>147</v>
      </c>
      <c r="K681" s="130" t="s">
        <v>147</v>
      </c>
    </row>
    <row r="682" ht="18.95" hidden="1" customHeight="1" spans="1:11">
      <c r="A682" s="127" t="s">
        <v>135</v>
      </c>
      <c r="B682" s="97" t="s">
        <v>135</v>
      </c>
      <c r="C682" s="97" t="s">
        <v>1303</v>
      </c>
      <c r="D682" s="90" t="s">
        <v>1307</v>
      </c>
      <c r="E682" s="97" t="s">
        <v>147</v>
      </c>
      <c r="F682" s="49" t="s">
        <v>4218</v>
      </c>
      <c r="G682" s="133">
        <v>14423</v>
      </c>
      <c r="H682" s="133">
        <v>15000</v>
      </c>
      <c r="I682" s="132">
        <v>0.04</v>
      </c>
      <c r="J682" s="130" t="s">
        <v>147</v>
      </c>
      <c r="K682" s="130" t="s">
        <v>147</v>
      </c>
    </row>
    <row r="683" ht="18.95" hidden="1" customHeight="1" spans="1:11">
      <c r="A683" s="127" t="s">
        <v>135</v>
      </c>
      <c r="B683" s="97" t="s">
        <v>135</v>
      </c>
      <c r="C683" s="97" t="s">
        <v>1303</v>
      </c>
      <c r="D683" s="90" t="s">
        <v>1309</v>
      </c>
      <c r="E683" s="97" t="s">
        <v>147</v>
      </c>
      <c r="F683" s="49" t="s">
        <v>4219</v>
      </c>
      <c r="G683" s="133">
        <v>55855</v>
      </c>
      <c r="H683" s="133">
        <v>58500</v>
      </c>
      <c r="I683" s="132">
        <v>0.047</v>
      </c>
      <c r="J683" s="130" t="s">
        <v>147</v>
      </c>
      <c r="K683" s="130" t="s">
        <v>147</v>
      </c>
    </row>
    <row r="684" ht="18.95" hidden="1" customHeight="1" spans="1:11">
      <c r="A684" s="127" t="s">
        <v>135</v>
      </c>
      <c r="B684" s="97" t="s">
        <v>135</v>
      </c>
      <c r="C684" s="97" t="s">
        <v>1303</v>
      </c>
      <c r="D684" s="90" t="s">
        <v>1311</v>
      </c>
      <c r="E684" s="97" t="s">
        <v>147</v>
      </c>
      <c r="F684" s="49" t="s">
        <v>4220</v>
      </c>
      <c r="G684" s="133">
        <v>2750</v>
      </c>
      <c r="H684" s="133">
        <v>2850</v>
      </c>
      <c r="I684" s="132">
        <v>0.036</v>
      </c>
      <c r="J684" s="130" t="s">
        <v>147</v>
      </c>
      <c r="K684" s="130" t="s">
        <v>147</v>
      </c>
    </row>
    <row r="685" ht="18.95" hidden="1" customHeight="1" spans="1:11">
      <c r="A685" s="127" t="s">
        <v>135</v>
      </c>
      <c r="B685" s="97" t="s">
        <v>135</v>
      </c>
      <c r="C685" s="97" t="s">
        <v>1303</v>
      </c>
      <c r="D685" s="90" t="s">
        <v>1313</v>
      </c>
      <c r="E685" s="97" t="s">
        <v>147</v>
      </c>
      <c r="F685" s="49" t="s">
        <v>4221</v>
      </c>
      <c r="G685" s="133">
        <v>6369</v>
      </c>
      <c r="H685" s="133">
        <v>6500</v>
      </c>
      <c r="I685" s="132">
        <v>0.021</v>
      </c>
      <c r="J685" s="130" t="s">
        <v>147</v>
      </c>
      <c r="K685" s="130" t="s">
        <v>147</v>
      </c>
    </row>
    <row r="686" ht="18.95" hidden="1" customHeight="1" spans="1:11">
      <c r="A686" s="127" t="s">
        <v>135</v>
      </c>
      <c r="B686" s="97" t="s">
        <v>135</v>
      </c>
      <c r="C686" s="97" t="s">
        <v>1303</v>
      </c>
      <c r="D686" s="90" t="s">
        <v>1315</v>
      </c>
      <c r="E686" s="97" t="s">
        <v>147</v>
      </c>
      <c r="F686" s="49" t="s">
        <v>4222</v>
      </c>
      <c r="G686" s="133">
        <v>11804</v>
      </c>
      <c r="H686" s="133">
        <v>12100</v>
      </c>
      <c r="I686" s="132">
        <v>0.025</v>
      </c>
      <c r="J686" s="130" t="s">
        <v>147</v>
      </c>
      <c r="K686" s="130" t="s">
        <v>147</v>
      </c>
    </row>
    <row r="687" ht="18.95" hidden="1" customHeight="1" spans="1:11">
      <c r="A687" s="127" t="s">
        <v>135</v>
      </c>
      <c r="B687" s="97"/>
      <c r="C687" s="97" t="s">
        <v>1303</v>
      </c>
      <c r="D687" s="90" t="s">
        <v>1317</v>
      </c>
      <c r="E687" s="97" t="s">
        <v>147</v>
      </c>
      <c r="F687" s="49" t="s">
        <v>4223</v>
      </c>
      <c r="G687" s="133">
        <v>1229</v>
      </c>
      <c r="H687" s="133">
        <v>1290</v>
      </c>
      <c r="I687" s="132">
        <v>0.05</v>
      </c>
      <c r="J687" s="130" t="s">
        <v>147</v>
      </c>
      <c r="K687" s="130" t="s">
        <v>147</v>
      </c>
    </row>
    <row r="688" ht="18.95" hidden="1" customHeight="1" spans="1:11">
      <c r="A688" s="127" t="s">
        <v>135</v>
      </c>
      <c r="B688" s="97" t="s">
        <v>135</v>
      </c>
      <c r="C688" s="97" t="s">
        <v>1303</v>
      </c>
      <c r="D688" s="90" t="s">
        <v>1319</v>
      </c>
      <c r="E688" s="97" t="s">
        <v>147</v>
      </c>
      <c r="F688" s="49" t="s">
        <v>4224</v>
      </c>
      <c r="G688" s="133">
        <v>153949</v>
      </c>
      <c r="H688" s="133">
        <v>160000</v>
      </c>
      <c r="I688" s="132">
        <v>0.039</v>
      </c>
      <c r="J688" s="130" t="s">
        <v>147</v>
      </c>
      <c r="K688" s="130" t="s">
        <v>147</v>
      </c>
    </row>
    <row r="689" ht="18.95" hidden="1" customHeight="1" spans="1:11">
      <c r="A689" s="127" t="s">
        <v>135</v>
      </c>
      <c r="B689" s="97" t="s">
        <v>135</v>
      </c>
      <c r="C689" s="97" t="s">
        <v>1303</v>
      </c>
      <c r="D689" s="90" t="s">
        <v>1321</v>
      </c>
      <c r="E689" s="97" t="s">
        <v>147</v>
      </c>
      <c r="F689" s="49" t="s">
        <v>4225</v>
      </c>
      <c r="G689" s="133">
        <v>130397</v>
      </c>
      <c r="H689" s="133">
        <v>135000</v>
      </c>
      <c r="I689" s="132">
        <v>0.035</v>
      </c>
      <c r="J689" s="130" t="s">
        <v>147</v>
      </c>
      <c r="K689" s="130" t="s">
        <v>147</v>
      </c>
    </row>
    <row r="690" ht="18.95" hidden="1" customHeight="1" spans="1:11">
      <c r="A690" s="127" t="s">
        <v>135</v>
      </c>
      <c r="B690" s="97" t="s">
        <v>135</v>
      </c>
      <c r="C690" s="97" t="s">
        <v>1303</v>
      </c>
      <c r="D690" s="90" t="s">
        <v>1323</v>
      </c>
      <c r="E690" s="97" t="s">
        <v>147</v>
      </c>
      <c r="F690" s="49" t="s">
        <v>4226</v>
      </c>
      <c r="G690" s="133">
        <v>2032</v>
      </c>
      <c r="H690" s="133">
        <v>2100</v>
      </c>
      <c r="I690" s="132">
        <v>0.033</v>
      </c>
      <c r="J690" s="130" t="s">
        <v>147</v>
      </c>
      <c r="K690" s="130" t="s">
        <v>147</v>
      </c>
    </row>
    <row r="691" ht="18.95" hidden="1" customHeight="1" spans="1:11">
      <c r="A691" s="127" t="s">
        <v>135</v>
      </c>
      <c r="B691" s="97" t="s">
        <v>135</v>
      </c>
      <c r="C691" s="97" t="s">
        <v>1303</v>
      </c>
      <c r="D691" s="90" t="s">
        <v>1325</v>
      </c>
      <c r="E691" s="97" t="s">
        <v>147</v>
      </c>
      <c r="F691" s="49" t="s">
        <v>4227</v>
      </c>
      <c r="G691" s="133">
        <v>11197</v>
      </c>
      <c r="H691" s="133">
        <v>11660</v>
      </c>
      <c r="I691" s="132">
        <v>0.041</v>
      </c>
      <c r="J691" s="130" t="s">
        <v>147</v>
      </c>
      <c r="K691" s="130" t="s">
        <v>147</v>
      </c>
    </row>
    <row r="692" ht="18.95" hidden="1" customHeight="1" spans="1:11">
      <c r="A692" s="127" t="s">
        <v>135</v>
      </c>
      <c r="B692" s="469" t="s">
        <v>1260</v>
      </c>
      <c r="C692" s="97"/>
      <c r="D692" s="90" t="s">
        <v>1327</v>
      </c>
      <c r="E692" s="97"/>
      <c r="F692" s="50" t="s">
        <v>1328</v>
      </c>
      <c r="G692" s="128">
        <v>2022419</v>
      </c>
      <c r="H692" s="128">
        <v>2103800</v>
      </c>
      <c r="I692" s="129">
        <v>0.04</v>
      </c>
      <c r="J692" s="130" t="s">
        <v>147</v>
      </c>
      <c r="K692" s="130" t="s">
        <v>147</v>
      </c>
    </row>
    <row r="693" ht="18.95" hidden="1" customHeight="1" spans="1:11">
      <c r="A693" s="127" t="s">
        <v>135</v>
      </c>
      <c r="B693" s="97" t="s">
        <v>135</v>
      </c>
      <c r="C693" s="97" t="s">
        <v>1327</v>
      </c>
      <c r="D693" s="90" t="s">
        <v>1329</v>
      </c>
      <c r="E693" s="97" t="s">
        <v>147</v>
      </c>
      <c r="F693" s="49" t="s">
        <v>4228</v>
      </c>
      <c r="G693" s="133">
        <v>193249</v>
      </c>
      <c r="H693" s="133">
        <v>201000</v>
      </c>
      <c r="I693" s="132">
        <v>0.04</v>
      </c>
      <c r="J693" s="130" t="s">
        <v>147</v>
      </c>
      <c r="K693" s="130" t="s">
        <v>147</v>
      </c>
    </row>
    <row r="694" ht="18.95" hidden="1" customHeight="1" spans="1:11">
      <c r="A694" s="127" t="s">
        <v>135</v>
      </c>
      <c r="B694" s="97" t="s">
        <v>135</v>
      </c>
      <c r="C694" s="97" t="s">
        <v>1327</v>
      </c>
      <c r="D694" s="90" t="s">
        <v>1331</v>
      </c>
      <c r="E694" s="97" t="s">
        <v>147</v>
      </c>
      <c r="F694" s="49" t="s">
        <v>4229</v>
      </c>
      <c r="G694" s="133">
        <v>247611</v>
      </c>
      <c r="H694" s="133">
        <v>255000</v>
      </c>
      <c r="I694" s="132">
        <v>0.03</v>
      </c>
      <c r="J694" s="130" t="s">
        <v>147</v>
      </c>
      <c r="K694" s="130" t="s">
        <v>147</v>
      </c>
    </row>
    <row r="695" ht="18.95" hidden="1" customHeight="1" spans="1:11">
      <c r="A695" s="127" t="s">
        <v>135</v>
      </c>
      <c r="B695" s="97" t="s">
        <v>135</v>
      </c>
      <c r="C695" s="97" t="s">
        <v>1327</v>
      </c>
      <c r="D695" s="90" t="s">
        <v>1333</v>
      </c>
      <c r="E695" s="97" t="s">
        <v>147</v>
      </c>
      <c r="F695" s="49" t="s">
        <v>4230</v>
      </c>
      <c r="G695" s="133">
        <v>126455</v>
      </c>
      <c r="H695" s="133">
        <v>135000</v>
      </c>
      <c r="I695" s="132">
        <v>0.068</v>
      </c>
      <c r="J695" s="130" t="s">
        <v>147</v>
      </c>
      <c r="K695" s="130" t="s">
        <v>147</v>
      </c>
    </row>
    <row r="696" ht="18.95" hidden="1" customHeight="1" spans="1:11">
      <c r="A696" s="127" t="s">
        <v>135</v>
      </c>
      <c r="B696" s="97" t="s">
        <v>135</v>
      </c>
      <c r="C696" s="97" t="s">
        <v>1327</v>
      </c>
      <c r="D696" s="90" t="s">
        <v>1335</v>
      </c>
      <c r="E696" s="97" t="s">
        <v>147</v>
      </c>
      <c r="F696" s="49" t="s">
        <v>4231</v>
      </c>
      <c r="G696" s="133">
        <v>9717</v>
      </c>
      <c r="H696" s="131">
        <v>10000</v>
      </c>
      <c r="I696" s="132">
        <v>0.029</v>
      </c>
      <c r="J696" s="130" t="s">
        <v>147</v>
      </c>
      <c r="K696" s="130" t="s">
        <v>147</v>
      </c>
    </row>
    <row r="697" ht="18.95" hidden="1" customHeight="1" spans="1:11">
      <c r="A697" s="127" t="s">
        <v>135</v>
      </c>
      <c r="B697" s="97"/>
      <c r="C697" s="97" t="s">
        <v>1327</v>
      </c>
      <c r="D697" s="90" t="s">
        <v>1337</v>
      </c>
      <c r="E697" s="97" t="s">
        <v>147</v>
      </c>
      <c r="F697" s="49" t="s">
        <v>4232</v>
      </c>
      <c r="G697" s="133">
        <v>1069029</v>
      </c>
      <c r="H697" s="133">
        <v>1115000</v>
      </c>
      <c r="I697" s="132">
        <v>0.043</v>
      </c>
      <c r="J697" s="130" t="s">
        <v>147</v>
      </c>
      <c r="K697" s="130" t="s">
        <v>147</v>
      </c>
    </row>
    <row r="698" ht="18.95" hidden="1" customHeight="1" spans="1:11">
      <c r="A698" s="127" t="s">
        <v>135</v>
      </c>
      <c r="B698" s="97" t="s">
        <v>135</v>
      </c>
      <c r="C698" s="97" t="s">
        <v>1327</v>
      </c>
      <c r="D698" s="90" t="s">
        <v>1339</v>
      </c>
      <c r="E698" s="97" t="s">
        <v>147</v>
      </c>
      <c r="F698" s="49" t="s">
        <v>4233</v>
      </c>
      <c r="G698" s="133">
        <v>224852</v>
      </c>
      <c r="H698" s="133">
        <v>234000</v>
      </c>
      <c r="I698" s="132">
        <v>0.041</v>
      </c>
      <c r="J698" s="130" t="s">
        <v>147</v>
      </c>
      <c r="K698" s="130" t="s">
        <v>147</v>
      </c>
    </row>
    <row r="699" ht="18.95" hidden="1" customHeight="1" spans="1:11">
      <c r="A699" s="127" t="s">
        <v>135</v>
      </c>
      <c r="B699" s="97" t="s">
        <v>135</v>
      </c>
      <c r="C699" s="97" t="s">
        <v>1327</v>
      </c>
      <c r="D699" s="90" t="s">
        <v>1341</v>
      </c>
      <c r="E699" s="97" t="s">
        <v>147</v>
      </c>
      <c r="F699" s="49" t="s">
        <v>4234</v>
      </c>
      <c r="G699" s="133">
        <v>88742</v>
      </c>
      <c r="H699" s="133">
        <v>90000</v>
      </c>
      <c r="I699" s="132">
        <v>0.014</v>
      </c>
      <c r="J699" s="130" t="s">
        <v>147</v>
      </c>
      <c r="K699" s="130" t="s">
        <v>147</v>
      </c>
    </row>
    <row r="700" ht="18.95" hidden="1" customHeight="1" spans="1:11">
      <c r="A700" s="127" t="s">
        <v>135</v>
      </c>
      <c r="B700" s="97"/>
      <c r="C700" s="97" t="s">
        <v>1327</v>
      </c>
      <c r="D700" s="90" t="s">
        <v>1343</v>
      </c>
      <c r="E700" s="97" t="s">
        <v>147</v>
      </c>
      <c r="F700" s="49" t="s">
        <v>4235</v>
      </c>
      <c r="G700" s="133">
        <v>1782</v>
      </c>
      <c r="H700" s="133">
        <v>1800</v>
      </c>
      <c r="I700" s="132">
        <v>0.01</v>
      </c>
      <c r="J700" s="130" t="s">
        <v>147</v>
      </c>
      <c r="K700" s="130" t="s">
        <v>147</v>
      </c>
    </row>
    <row r="701" ht="18.95" hidden="1" customHeight="1" spans="1:11">
      <c r="A701" s="127" t="s">
        <v>135</v>
      </c>
      <c r="B701" s="97" t="s">
        <v>135</v>
      </c>
      <c r="C701" s="97" t="s">
        <v>1327</v>
      </c>
      <c r="D701" s="90" t="s">
        <v>1345</v>
      </c>
      <c r="E701" s="97" t="s">
        <v>147</v>
      </c>
      <c r="F701" s="49" t="s">
        <v>4236</v>
      </c>
      <c r="G701" s="133">
        <v>60982</v>
      </c>
      <c r="H701" s="133">
        <v>62000</v>
      </c>
      <c r="I701" s="132">
        <v>0.017</v>
      </c>
      <c r="J701" s="130" t="s">
        <v>147</v>
      </c>
      <c r="K701" s="130" t="s">
        <v>147</v>
      </c>
    </row>
    <row r="702" ht="18.95" hidden="1" customHeight="1" spans="1:11">
      <c r="A702" s="127" t="s">
        <v>135</v>
      </c>
      <c r="B702" s="469" t="s">
        <v>1260</v>
      </c>
      <c r="C702" s="97"/>
      <c r="D702" s="90" t="s">
        <v>1347</v>
      </c>
      <c r="E702" s="97"/>
      <c r="F702" s="50" t="s">
        <v>1348</v>
      </c>
      <c r="G702" s="128">
        <v>11236</v>
      </c>
      <c r="H702" s="128">
        <v>11800</v>
      </c>
      <c r="I702" s="129">
        <v>0.05</v>
      </c>
      <c r="J702" s="130" t="s">
        <v>147</v>
      </c>
      <c r="K702" s="130" t="s">
        <v>147</v>
      </c>
    </row>
    <row r="703" ht="18.95" hidden="1" customHeight="1" spans="1:11">
      <c r="A703" s="127" t="s">
        <v>135</v>
      </c>
      <c r="B703" s="97" t="s">
        <v>135</v>
      </c>
      <c r="C703" s="469" t="s">
        <v>1347</v>
      </c>
      <c r="D703" s="90" t="s">
        <v>1349</v>
      </c>
      <c r="E703" s="97" t="s">
        <v>147</v>
      </c>
      <c r="F703" s="49" t="s">
        <v>4237</v>
      </c>
      <c r="G703" s="133">
        <v>10915</v>
      </c>
      <c r="H703" s="133">
        <v>11470</v>
      </c>
      <c r="I703" s="132">
        <v>0.051</v>
      </c>
      <c r="J703" s="130" t="s">
        <v>147</v>
      </c>
      <c r="K703" s="130" t="s">
        <v>147</v>
      </c>
    </row>
    <row r="704" ht="18.95" hidden="1" customHeight="1" spans="1:11">
      <c r="A704" s="127" t="s">
        <v>135</v>
      </c>
      <c r="B704" s="97" t="s">
        <v>135</v>
      </c>
      <c r="C704" s="469" t="s">
        <v>1347</v>
      </c>
      <c r="D704" s="468" t="s">
        <v>1351</v>
      </c>
      <c r="E704" s="97" t="s">
        <v>147</v>
      </c>
      <c r="F704" s="49" t="s">
        <v>4238</v>
      </c>
      <c r="G704" s="133">
        <v>321</v>
      </c>
      <c r="H704" s="133">
        <v>330</v>
      </c>
      <c r="I704" s="132">
        <v>0.028</v>
      </c>
      <c r="J704" s="130" t="s">
        <v>147</v>
      </c>
      <c r="K704" s="130" t="s">
        <v>147</v>
      </c>
    </row>
    <row r="705" ht="18.95" hidden="1" customHeight="1" spans="1:11">
      <c r="A705" s="127" t="s">
        <v>135</v>
      </c>
      <c r="B705" s="469" t="s">
        <v>1260</v>
      </c>
      <c r="C705" s="97"/>
      <c r="D705" s="468" t="s">
        <v>3167</v>
      </c>
      <c r="E705" s="97"/>
      <c r="F705" s="50" t="s">
        <v>1354</v>
      </c>
      <c r="G705" s="128">
        <v>189780</v>
      </c>
      <c r="H705" s="128">
        <v>196000</v>
      </c>
      <c r="I705" s="129">
        <v>0.033</v>
      </c>
      <c r="J705" s="130" t="s">
        <v>147</v>
      </c>
      <c r="K705" s="130" t="s">
        <v>147</v>
      </c>
    </row>
    <row r="706" ht="18.95" hidden="1" customHeight="1" spans="1:11">
      <c r="A706" s="127" t="s">
        <v>135</v>
      </c>
      <c r="B706" s="97" t="s">
        <v>135</v>
      </c>
      <c r="C706" s="469" t="s">
        <v>1353</v>
      </c>
      <c r="D706" s="468" t="s">
        <v>1355</v>
      </c>
      <c r="E706" s="97" t="s">
        <v>147</v>
      </c>
      <c r="F706" s="49" t="s">
        <v>4239</v>
      </c>
      <c r="G706" s="133">
        <v>42189</v>
      </c>
      <c r="H706" s="133">
        <v>44400</v>
      </c>
      <c r="I706" s="132">
        <v>0.052</v>
      </c>
      <c r="J706" s="130" t="s">
        <v>147</v>
      </c>
      <c r="K706" s="130" t="s">
        <v>147</v>
      </c>
    </row>
    <row r="707" ht="18.95" hidden="1" customHeight="1" spans="1:11">
      <c r="A707" s="127" t="s">
        <v>135</v>
      </c>
      <c r="B707" s="97" t="s">
        <v>135</v>
      </c>
      <c r="C707" s="469" t="s">
        <v>1353</v>
      </c>
      <c r="D707" s="468" t="s">
        <v>1357</v>
      </c>
      <c r="E707" s="97" t="s">
        <v>147</v>
      </c>
      <c r="F707" s="49" t="s">
        <v>4240</v>
      </c>
      <c r="G707" s="133">
        <v>93030</v>
      </c>
      <c r="H707" s="133">
        <v>96600</v>
      </c>
      <c r="I707" s="132">
        <v>0.038</v>
      </c>
      <c r="J707" s="130" t="s">
        <v>147</v>
      </c>
      <c r="K707" s="130" t="s">
        <v>147</v>
      </c>
    </row>
    <row r="708" ht="18.95" hidden="1" customHeight="1" spans="1:11">
      <c r="A708" s="127" t="s">
        <v>135</v>
      </c>
      <c r="B708" s="97" t="s">
        <v>135</v>
      </c>
      <c r="C708" s="469" t="s">
        <v>1353</v>
      </c>
      <c r="D708" s="468" t="s">
        <v>1359</v>
      </c>
      <c r="E708" s="97" t="s">
        <v>147</v>
      </c>
      <c r="F708" s="49" t="s">
        <v>4241</v>
      </c>
      <c r="G708" s="133">
        <v>54561</v>
      </c>
      <c r="H708" s="131">
        <v>55000</v>
      </c>
      <c r="I708" s="132">
        <v>0.008</v>
      </c>
      <c r="J708" s="130" t="s">
        <v>147</v>
      </c>
      <c r="K708" s="130" t="s">
        <v>147</v>
      </c>
    </row>
    <row r="709" ht="18.95" hidden="1" customHeight="1" spans="1:11">
      <c r="A709" s="127" t="s">
        <v>135</v>
      </c>
      <c r="B709" s="469" t="s">
        <v>1260</v>
      </c>
      <c r="C709" s="97"/>
      <c r="D709" s="468" t="s">
        <v>1361</v>
      </c>
      <c r="E709" s="97"/>
      <c r="F709" s="50" t="s">
        <v>1362</v>
      </c>
      <c r="G709" s="128">
        <v>67584</v>
      </c>
      <c r="H709" s="128">
        <v>70000</v>
      </c>
      <c r="I709" s="129">
        <v>0.036</v>
      </c>
      <c r="J709" s="130" t="s">
        <v>147</v>
      </c>
      <c r="K709" s="130" t="s">
        <v>147</v>
      </c>
    </row>
    <row r="710" ht="18.95" hidden="1" customHeight="1" spans="1:11">
      <c r="A710" s="127" t="s">
        <v>135</v>
      </c>
      <c r="B710" s="97" t="s">
        <v>135</v>
      </c>
      <c r="C710" s="97" t="s">
        <v>1361</v>
      </c>
      <c r="D710" s="468" t="s">
        <v>1363</v>
      </c>
      <c r="E710" s="97" t="s">
        <v>147</v>
      </c>
      <c r="F710" s="49" t="s">
        <v>4054</v>
      </c>
      <c r="G710" s="133">
        <v>25882</v>
      </c>
      <c r="H710" s="133">
        <v>27000</v>
      </c>
      <c r="I710" s="132">
        <v>0.043</v>
      </c>
      <c r="J710" s="130" t="s">
        <v>147</v>
      </c>
      <c r="K710" s="130" t="s">
        <v>147</v>
      </c>
    </row>
    <row r="711" ht="18.95" hidden="1" customHeight="1" spans="1:11">
      <c r="A711" s="127" t="s">
        <v>135</v>
      </c>
      <c r="B711" s="97"/>
      <c r="C711" s="97" t="s">
        <v>1361</v>
      </c>
      <c r="D711" s="468" t="s">
        <v>1364</v>
      </c>
      <c r="E711" s="97" t="s">
        <v>147</v>
      </c>
      <c r="F711" s="49" t="s">
        <v>4055</v>
      </c>
      <c r="G711" s="133">
        <v>3140</v>
      </c>
      <c r="H711" s="133">
        <v>3240</v>
      </c>
      <c r="I711" s="132">
        <v>0.032</v>
      </c>
      <c r="J711" s="130" t="s">
        <v>147</v>
      </c>
      <c r="K711" s="130" t="s">
        <v>147</v>
      </c>
    </row>
    <row r="712" ht="18.95" hidden="1" customHeight="1" spans="1:11">
      <c r="A712" s="127"/>
      <c r="B712" s="97" t="s">
        <v>135</v>
      </c>
      <c r="C712" s="97" t="s">
        <v>1361</v>
      </c>
      <c r="D712" s="468" t="s">
        <v>1365</v>
      </c>
      <c r="E712" s="97" t="s">
        <v>147</v>
      </c>
      <c r="F712" s="49" t="s">
        <v>4056</v>
      </c>
      <c r="G712" s="133">
        <v>168</v>
      </c>
      <c r="H712" s="133">
        <v>170</v>
      </c>
      <c r="I712" s="132">
        <v>0.012</v>
      </c>
      <c r="J712" s="130" t="s">
        <v>147</v>
      </c>
      <c r="K712" s="130" t="s">
        <v>147</v>
      </c>
    </row>
    <row r="713" ht="18.95" hidden="1" customHeight="1" spans="1:11">
      <c r="A713" s="127" t="s">
        <v>135</v>
      </c>
      <c r="B713" s="97"/>
      <c r="C713" s="97" t="s">
        <v>1361</v>
      </c>
      <c r="D713" s="468" t="s">
        <v>1366</v>
      </c>
      <c r="E713" s="97" t="s">
        <v>147</v>
      </c>
      <c r="F713" s="51" t="s">
        <v>4242</v>
      </c>
      <c r="G713" s="133">
        <v>3457</v>
      </c>
      <c r="H713" s="133">
        <v>3500</v>
      </c>
      <c r="I713" s="132">
        <v>0.012</v>
      </c>
      <c r="J713" s="130" t="s">
        <v>147</v>
      </c>
      <c r="K713" s="130" t="s">
        <v>147</v>
      </c>
    </row>
    <row r="714" ht="18.95" hidden="1" customHeight="1" spans="1:11">
      <c r="A714" s="127" t="s">
        <v>135</v>
      </c>
      <c r="B714" s="97" t="s">
        <v>135</v>
      </c>
      <c r="C714" s="97" t="s">
        <v>1361</v>
      </c>
      <c r="D714" s="468" t="s">
        <v>1368</v>
      </c>
      <c r="E714" s="97" t="s">
        <v>147</v>
      </c>
      <c r="F714" s="51" t="s">
        <v>4243</v>
      </c>
      <c r="G714" s="133">
        <v>158</v>
      </c>
      <c r="H714" s="133">
        <v>220</v>
      </c>
      <c r="I714" s="132">
        <v>0.392</v>
      </c>
      <c r="J714" s="130" t="s">
        <v>147</v>
      </c>
      <c r="K714" s="130" t="s">
        <v>147</v>
      </c>
    </row>
    <row r="715" ht="18.95" hidden="1" customHeight="1" spans="1:11">
      <c r="A715" s="127" t="s">
        <v>135</v>
      </c>
      <c r="B715" s="97"/>
      <c r="C715" s="97" t="s">
        <v>1361</v>
      </c>
      <c r="D715" s="468" t="s">
        <v>1370</v>
      </c>
      <c r="E715" s="97" t="s">
        <v>147</v>
      </c>
      <c r="F715" s="37" t="s">
        <v>4244</v>
      </c>
      <c r="G715" s="133">
        <v>1063</v>
      </c>
      <c r="H715" s="133">
        <v>1100</v>
      </c>
      <c r="I715" s="132">
        <v>0.035</v>
      </c>
      <c r="J715" s="130" t="s">
        <v>147</v>
      </c>
      <c r="K715" s="130" t="s">
        <v>147</v>
      </c>
    </row>
    <row r="716" ht="18.95" hidden="1" customHeight="1" spans="1:11">
      <c r="A716" s="127"/>
      <c r="B716" s="97"/>
      <c r="C716" s="97" t="s">
        <v>1361</v>
      </c>
      <c r="D716" s="468" t="s">
        <v>1372</v>
      </c>
      <c r="E716" s="97" t="s">
        <v>147</v>
      </c>
      <c r="F716" s="37" t="s">
        <v>4245</v>
      </c>
      <c r="G716" s="133">
        <v>19291</v>
      </c>
      <c r="H716" s="133">
        <v>20000</v>
      </c>
      <c r="I716" s="132">
        <v>0.037</v>
      </c>
      <c r="J716" s="130" t="s">
        <v>147</v>
      </c>
      <c r="K716" s="130" t="s">
        <v>147</v>
      </c>
    </row>
    <row r="717" ht="18.95" hidden="1" customHeight="1" spans="1:11">
      <c r="A717" s="127"/>
      <c r="B717" s="97"/>
      <c r="C717" s="97" t="s">
        <v>1361</v>
      </c>
      <c r="D717" s="468" t="s">
        <v>1374</v>
      </c>
      <c r="E717" s="97" t="s">
        <v>147</v>
      </c>
      <c r="F717" s="51" t="s">
        <v>4246</v>
      </c>
      <c r="G717" s="133">
        <v>5334</v>
      </c>
      <c r="H717" s="133">
        <v>5400</v>
      </c>
      <c r="I717" s="132">
        <v>0.012</v>
      </c>
      <c r="J717" s="130" t="s">
        <v>147</v>
      </c>
      <c r="K717" s="130" t="s">
        <v>147</v>
      </c>
    </row>
    <row r="718" ht="18.95" hidden="1" customHeight="1" spans="1:11">
      <c r="A718" s="127"/>
      <c r="B718" s="97"/>
      <c r="C718" s="97" t="s">
        <v>1361</v>
      </c>
      <c r="D718" s="468" t="s">
        <v>1375</v>
      </c>
      <c r="E718" s="97" t="s">
        <v>147</v>
      </c>
      <c r="F718" s="49" t="s">
        <v>4247</v>
      </c>
      <c r="G718" s="133">
        <v>9091</v>
      </c>
      <c r="H718" s="131">
        <v>9370</v>
      </c>
      <c r="I718" s="132">
        <v>0.031</v>
      </c>
      <c r="J718" s="130" t="s">
        <v>147</v>
      </c>
      <c r="K718" s="130" t="s">
        <v>147</v>
      </c>
    </row>
    <row r="719" ht="18.95" hidden="1" customHeight="1" spans="1:11">
      <c r="A719" s="127"/>
      <c r="B719" s="469" t="s">
        <v>1260</v>
      </c>
      <c r="C719" s="97"/>
      <c r="D719" s="96">
        <v>21099</v>
      </c>
      <c r="E719" s="97"/>
      <c r="F719" s="50" t="s">
        <v>1377</v>
      </c>
      <c r="G719" s="128">
        <v>35735</v>
      </c>
      <c r="H719" s="128">
        <v>36800</v>
      </c>
      <c r="I719" s="129">
        <v>0.03</v>
      </c>
      <c r="J719" s="130" t="s">
        <v>147</v>
      </c>
      <c r="K719" s="130" t="s">
        <v>147</v>
      </c>
    </row>
    <row r="720" ht="18.95" hidden="1" customHeight="1" spans="1:11">
      <c r="A720" s="127"/>
      <c r="B720" s="97"/>
      <c r="C720" s="96">
        <v>21099</v>
      </c>
      <c r="D720" s="96">
        <v>2109901</v>
      </c>
      <c r="E720" s="97" t="s">
        <v>147</v>
      </c>
      <c r="F720" s="49" t="s">
        <v>4248</v>
      </c>
      <c r="G720" s="133">
        <v>35735</v>
      </c>
      <c r="H720" s="133">
        <v>36800</v>
      </c>
      <c r="I720" s="132">
        <v>0.03</v>
      </c>
      <c r="J720" s="130" t="s">
        <v>147</v>
      </c>
      <c r="K720" s="130" t="s">
        <v>147</v>
      </c>
    </row>
    <row r="721" ht="18.95" customHeight="1" spans="1:11">
      <c r="A721" s="127" t="s">
        <v>134</v>
      </c>
      <c r="B721" s="97" t="s">
        <v>135</v>
      </c>
      <c r="C721" s="97"/>
      <c r="D721" s="90" t="s">
        <v>1379</v>
      </c>
      <c r="E721" s="97"/>
      <c r="F721" s="50" t="s">
        <v>1380</v>
      </c>
      <c r="G721" s="128">
        <v>1088202</v>
      </c>
      <c r="H721" s="128">
        <v>1132000</v>
      </c>
      <c r="I721" s="129">
        <v>0.04</v>
      </c>
      <c r="J721" s="130" t="s">
        <v>147</v>
      </c>
      <c r="K721" s="130" t="s">
        <v>147</v>
      </c>
    </row>
    <row r="722" ht="18.95" hidden="1" customHeight="1" spans="1:11">
      <c r="A722" s="127" t="s">
        <v>135</v>
      </c>
      <c r="B722" s="469" t="s">
        <v>1379</v>
      </c>
      <c r="C722" s="97"/>
      <c r="D722" s="90" t="s">
        <v>1381</v>
      </c>
      <c r="E722" s="97"/>
      <c r="F722" s="49" t="s">
        <v>1382</v>
      </c>
      <c r="G722" s="131">
        <v>51622</v>
      </c>
      <c r="H722" s="131">
        <v>53000</v>
      </c>
      <c r="I722" s="132">
        <v>0.027</v>
      </c>
      <c r="J722" s="130" t="s">
        <v>147</v>
      </c>
      <c r="K722" s="130" t="s">
        <v>147</v>
      </c>
    </row>
    <row r="723" ht="18.95" hidden="1" customHeight="1" spans="1:11">
      <c r="A723" s="127" t="s">
        <v>135</v>
      </c>
      <c r="B723" s="97" t="s">
        <v>135</v>
      </c>
      <c r="C723" s="97" t="s">
        <v>1381</v>
      </c>
      <c r="D723" s="90" t="s">
        <v>1383</v>
      </c>
      <c r="E723" s="97" t="s">
        <v>147</v>
      </c>
      <c r="F723" s="49" t="s">
        <v>2729</v>
      </c>
      <c r="G723" s="133">
        <v>24703</v>
      </c>
      <c r="H723" s="133">
        <v>25800</v>
      </c>
      <c r="I723" s="132">
        <v>0.044</v>
      </c>
      <c r="J723" s="130" t="s">
        <v>147</v>
      </c>
      <c r="K723" s="130" t="s">
        <v>2730</v>
      </c>
    </row>
    <row r="724" ht="18.95" hidden="1" customHeight="1" spans="1:11">
      <c r="A724" s="127" t="s">
        <v>135</v>
      </c>
      <c r="B724" s="97" t="s">
        <v>135</v>
      </c>
      <c r="C724" s="97" t="s">
        <v>1381</v>
      </c>
      <c r="D724" s="90" t="s">
        <v>1384</v>
      </c>
      <c r="E724" s="97" t="s">
        <v>147</v>
      </c>
      <c r="F724" s="49" t="s">
        <v>2731</v>
      </c>
      <c r="G724" s="133">
        <v>3227</v>
      </c>
      <c r="H724" s="133">
        <v>3300</v>
      </c>
      <c r="I724" s="132">
        <v>0.023</v>
      </c>
      <c r="J724" s="130" t="s">
        <v>147</v>
      </c>
      <c r="K724" s="130" t="s">
        <v>2730</v>
      </c>
    </row>
    <row r="725" ht="18.95" hidden="1" customHeight="1" spans="1:11">
      <c r="A725" s="127" t="s">
        <v>135</v>
      </c>
      <c r="B725" s="97" t="s">
        <v>135</v>
      </c>
      <c r="C725" s="97" t="s">
        <v>1381</v>
      </c>
      <c r="D725" s="90" t="s">
        <v>1385</v>
      </c>
      <c r="E725" s="97" t="s">
        <v>147</v>
      </c>
      <c r="F725" s="49" t="s">
        <v>2732</v>
      </c>
      <c r="G725" s="133">
        <v>306</v>
      </c>
      <c r="H725" s="133">
        <v>315</v>
      </c>
      <c r="I725" s="132">
        <v>0.029</v>
      </c>
      <c r="J725" s="130" t="s">
        <v>147</v>
      </c>
      <c r="K725" s="130" t="s">
        <v>2730</v>
      </c>
    </row>
    <row r="726" ht="18.95" hidden="1" customHeight="1" spans="1:11">
      <c r="A726" s="127" t="s">
        <v>135</v>
      </c>
      <c r="B726" s="97" t="s">
        <v>135</v>
      </c>
      <c r="C726" s="97" t="s">
        <v>1381</v>
      </c>
      <c r="D726" s="90" t="s">
        <v>1386</v>
      </c>
      <c r="E726" s="97" t="s">
        <v>147</v>
      </c>
      <c r="F726" s="49" t="s">
        <v>3177</v>
      </c>
      <c r="G726" s="133">
        <v>1534</v>
      </c>
      <c r="H726" s="133">
        <v>1580</v>
      </c>
      <c r="I726" s="132">
        <v>0.03</v>
      </c>
      <c r="J726" s="130" t="s">
        <v>147</v>
      </c>
      <c r="K726" s="130" t="s">
        <v>2730</v>
      </c>
    </row>
    <row r="727" ht="18.95" hidden="1" customHeight="1" spans="1:11">
      <c r="A727" s="127" t="s">
        <v>135</v>
      </c>
      <c r="B727" s="97"/>
      <c r="C727" s="97" t="s">
        <v>1381</v>
      </c>
      <c r="D727" s="90" t="s">
        <v>1388</v>
      </c>
      <c r="E727" s="97" t="s">
        <v>147</v>
      </c>
      <c r="F727" s="49" t="s">
        <v>3178</v>
      </c>
      <c r="G727" s="133">
        <v>1042</v>
      </c>
      <c r="H727" s="133">
        <v>1080</v>
      </c>
      <c r="I727" s="132">
        <v>0.036</v>
      </c>
      <c r="J727" s="130" t="s">
        <v>147</v>
      </c>
      <c r="K727" s="130" t="s">
        <v>2730</v>
      </c>
    </row>
    <row r="728" ht="18.95" hidden="1" customHeight="1" spans="1:11">
      <c r="A728" s="127" t="s">
        <v>135</v>
      </c>
      <c r="B728" s="97" t="s">
        <v>135</v>
      </c>
      <c r="C728" s="97" t="s">
        <v>1381</v>
      </c>
      <c r="D728" s="90" t="s">
        <v>1390</v>
      </c>
      <c r="E728" s="97" t="s">
        <v>147</v>
      </c>
      <c r="F728" s="49" t="s">
        <v>3179</v>
      </c>
      <c r="G728" s="133">
        <v>59</v>
      </c>
      <c r="H728" s="133">
        <v>61</v>
      </c>
      <c r="I728" s="132">
        <v>0.034</v>
      </c>
      <c r="J728" s="130" t="s">
        <v>147</v>
      </c>
      <c r="K728" s="130" t="s">
        <v>2730</v>
      </c>
    </row>
    <row r="729" ht="18.95" hidden="1" customHeight="1" spans="1:11">
      <c r="A729" s="127" t="s">
        <v>135</v>
      </c>
      <c r="B729" s="97" t="s">
        <v>135</v>
      </c>
      <c r="C729" s="97" t="s">
        <v>1381</v>
      </c>
      <c r="D729" s="90" t="s">
        <v>1392</v>
      </c>
      <c r="E729" s="97" t="s">
        <v>147</v>
      </c>
      <c r="F729" s="49" t="s">
        <v>3180</v>
      </c>
      <c r="G729" s="133">
        <v>186</v>
      </c>
      <c r="H729" s="133">
        <v>190</v>
      </c>
      <c r="I729" s="132">
        <v>0.022</v>
      </c>
      <c r="J729" s="130" t="s">
        <v>147</v>
      </c>
      <c r="K729" s="130" t="s">
        <v>2730</v>
      </c>
    </row>
    <row r="730" ht="18.95" hidden="1" customHeight="1" spans="1:11">
      <c r="A730" s="127" t="s">
        <v>135</v>
      </c>
      <c r="B730" s="97" t="s">
        <v>135</v>
      </c>
      <c r="C730" s="97" t="s">
        <v>1381</v>
      </c>
      <c r="D730" s="90" t="s">
        <v>1394</v>
      </c>
      <c r="E730" s="97" t="s">
        <v>147</v>
      </c>
      <c r="F730" s="54" t="s">
        <v>3181</v>
      </c>
      <c r="G730" s="133">
        <v>20565</v>
      </c>
      <c r="H730" s="134">
        <v>20674</v>
      </c>
      <c r="I730" s="135">
        <v>0.005</v>
      </c>
      <c r="J730" s="130" t="s">
        <v>147</v>
      </c>
      <c r="K730" s="130" t="s">
        <v>2730</v>
      </c>
    </row>
    <row r="731" ht="18.95" hidden="1" customHeight="1" spans="1:11">
      <c r="A731" s="127" t="s">
        <v>135</v>
      </c>
      <c r="B731" s="97" t="s">
        <v>1379</v>
      </c>
      <c r="C731" s="97" t="s">
        <v>135</v>
      </c>
      <c r="D731" s="90" t="s">
        <v>1396</v>
      </c>
      <c r="E731" s="97"/>
      <c r="F731" s="49" t="s">
        <v>1397</v>
      </c>
      <c r="G731" s="131">
        <v>11112</v>
      </c>
      <c r="H731" s="131">
        <v>11400</v>
      </c>
      <c r="I731" s="132">
        <v>0.026</v>
      </c>
      <c r="J731" s="130" t="s">
        <v>147</v>
      </c>
      <c r="K731" s="130" t="s">
        <v>147</v>
      </c>
    </row>
    <row r="732" ht="18.95" hidden="1" customHeight="1" spans="1:11">
      <c r="A732" s="127" t="s">
        <v>135</v>
      </c>
      <c r="B732" s="97" t="s">
        <v>135</v>
      </c>
      <c r="C732" s="469" t="s">
        <v>1396</v>
      </c>
      <c r="D732" s="90" t="s">
        <v>1398</v>
      </c>
      <c r="E732" s="97" t="s">
        <v>147</v>
      </c>
      <c r="F732" s="37" t="s">
        <v>3182</v>
      </c>
      <c r="G732" s="133">
        <v>334</v>
      </c>
      <c r="H732" s="128">
        <v>345</v>
      </c>
      <c r="I732" s="129">
        <v>0.033</v>
      </c>
      <c r="J732" s="130" t="s">
        <v>147</v>
      </c>
      <c r="K732" s="130" t="s">
        <v>2730</v>
      </c>
    </row>
    <row r="733" ht="18.95" hidden="1" customHeight="1" spans="1:11">
      <c r="A733" s="127" t="s">
        <v>135</v>
      </c>
      <c r="B733" s="97" t="s">
        <v>135</v>
      </c>
      <c r="C733" s="469" t="s">
        <v>1396</v>
      </c>
      <c r="D733" s="90" t="s">
        <v>1400</v>
      </c>
      <c r="E733" s="97" t="s">
        <v>147</v>
      </c>
      <c r="F733" s="49" t="s">
        <v>3183</v>
      </c>
      <c r="G733" s="133">
        <v>434</v>
      </c>
      <c r="H733" s="131">
        <v>450</v>
      </c>
      <c r="I733" s="132">
        <v>0.037</v>
      </c>
      <c r="J733" s="130" t="s">
        <v>147</v>
      </c>
      <c r="K733" s="130" t="s">
        <v>2730</v>
      </c>
    </row>
    <row r="734" ht="18.95" hidden="1" customHeight="1" spans="1:11">
      <c r="A734" s="127" t="s">
        <v>135</v>
      </c>
      <c r="B734" s="97" t="s">
        <v>135</v>
      </c>
      <c r="C734" s="469" t="s">
        <v>1396</v>
      </c>
      <c r="D734" s="90" t="s">
        <v>1402</v>
      </c>
      <c r="E734" s="97" t="s">
        <v>147</v>
      </c>
      <c r="F734" s="54" t="s">
        <v>3184</v>
      </c>
      <c r="G734" s="133">
        <v>10344</v>
      </c>
      <c r="H734" s="134">
        <v>10605</v>
      </c>
      <c r="I734" s="135">
        <v>0.025</v>
      </c>
      <c r="J734" s="130" t="s">
        <v>147</v>
      </c>
      <c r="K734" s="130" t="s">
        <v>2730</v>
      </c>
    </row>
    <row r="735" ht="18.95" hidden="1" customHeight="1" spans="1:11">
      <c r="A735" s="127" t="s">
        <v>135</v>
      </c>
      <c r="B735" s="469" t="s">
        <v>1379</v>
      </c>
      <c r="C735" s="97"/>
      <c r="D735" s="90" t="s">
        <v>1404</v>
      </c>
      <c r="E735" s="97"/>
      <c r="F735" s="49" t="s">
        <v>1405</v>
      </c>
      <c r="G735" s="131">
        <v>356574</v>
      </c>
      <c r="H735" s="131">
        <v>371000</v>
      </c>
      <c r="I735" s="132">
        <v>0.04</v>
      </c>
      <c r="J735" s="130" t="s">
        <v>147</v>
      </c>
      <c r="K735" s="130" t="s">
        <v>147</v>
      </c>
    </row>
    <row r="736" ht="18.95" hidden="1" customHeight="1" spans="1:11">
      <c r="A736" s="127" t="s">
        <v>135</v>
      </c>
      <c r="B736" s="97" t="s">
        <v>135</v>
      </c>
      <c r="C736" s="469" t="s">
        <v>1404</v>
      </c>
      <c r="D736" s="90" t="s">
        <v>1406</v>
      </c>
      <c r="E736" s="97" t="s">
        <v>147</v>
      </c>
      <c r="F736" s="49" t="s">
        <v>3185</v>
      </c>
      <c r="G736" s="133">
        <v>347</v>
      </c>
      <c r="H736" s="133">
        <v>360</v>
      </c>
      <c r="I736" s="132">
        <v>0.037</v>
      </c>
      <c r="J736" s="130" t="s">
        <v>147</v>
      </c>
      <c r="K736" s="130" t="s">
        <v>2730</v>
      </c>
    </row>
    <row r="737" ht="18.95" hidden="1" customHeight="1" spans="1:11">
      <c r="A737" s="127" t="s">
        <v>135</v>
      </c>
      <c r="B737" s="97" t="s">
        <v>135</v>
      </c>
      <c r="C737" s="469" t="s">
        <v>1404</v>
      </c>
      <c r="D737" s="90" t="s">
        <v>1408</v>
      </c>
      <c r="E737" s="97" t="s">
        <v>147</v>
      </c>
      <c r="F737" s="49" t="s">
        <v>3186</v>
      </c>
      <c r="G737" s="133">
        <v>275881</v>
      </c>
      <c r="H737" s="133">
        <v>288000</v>
      </c>
      <c r="I737" s="132">
        <v>0.044</v>
      </c>
      <c r="J737" s="130" t="s">
        <v>147</v>
      </c>
      <c r="K737" s="130" t="s">
        <v>2730</v>
      </c>
    </row>
    <row r="738" ht="18.95" hidden="1" customHeight="1" spans="1:11">
      <c r="A738" s="127" t="s">
        <v>135</v>
      </c>
      <c r="B738" s="97" t="s">
        <v>135</v>
      </c>
      <c r="C738" s="469" t="s">
        <v>1404</v>
      </c>
      <c r="D738" s="90" t="s">
        <v>1410</v>
      </c>
      <c r="E738" s="97" t="s">
        <v>147</v>
      </c>
      <c r="F738" s="49" t="s">
        <v>3187</v>
      </c>
      <c r="G738" s="133">
        <v>33</v>
      </c>
      <c r="H738" s="133">
        <v>34</v>
      </c>
      <c r="I738" s="132">
        <v>0.03</v>
      </c>
      <c r="J738" s="130" t="s">
        <v>147</v>
      </c>
      <c r="K738" s="130" t="s">
        <v>2730</v>
      </c>
    </row>
    <row r="739" ht="18.95" hidden="1" customHeight="1" spans="1:11">
      <c r="A739" s="127" t="s">
        <v>135</v>
      </c>
      <c r="B739" s="97" t="s">
        <v>135</v>
      </c>
      <c r="C739" s="469" t="s">
        <v>1404</v>
      </c>
      <c r="D739" s="90" t="s">
        <v>1412</v>
      </c>
      <c r="E739" s="97" t="s">
        <v>147</v>
      </c>
      <c r="F739" s="49" t="s">
        <v>3188</v>
      </c>
      <c r="G739" s="133">
        <v>23811</v>
      </c>
      <c r="H739" s="133">
        <v>24500</v>
      </c>
      <c r="I739" s="132">
        <v>0.029</v>
      </c>
      <c r="J739" s="130" t="s">
        <v>147</v>
      </c>
      <c r="K739" s="130" t="s">
        <v>2730</v>
      </c>
    </row>
    <row r="740" ht="18.95" hidden="1" customHeight="1" spans="1:11">
      <c r="A740" s="127" t="s">
        <v>135</v>
      </c>
      <c r="B740" s="97"/>
      <c r="C740" s="469" t="s">
        <v>1404</v>
      </c>
      <c r="D740" s="90" t="s">
        <v>1414</v>
      </c>
      <c r="E740" s="97" t="s">
        <v>147</v>
      </c>
      <c r="F740" s="49" t="s">
        <v>3189</v>
      </c>
      <c r="G740" s="133">
        <v>20</v>
      </c>
      <c r="H740" s="133">
        <v>100</v>
      </c>
      <c r="I740" s="132">
        <v>4</v>
      </c>
      <c r="J740" s="130" t="s">
        <v>147</v>
      </c>
      <c r="K740" s="130" t="s">
        <v>2730</v>
      </c>
    </row>
    <row r="741" ht="18.95" hidden="1" customHeight="1" spans="1:11">
      <c r="A741" s="127" t="s">
        <v>135</v>
      </c>
      <c r="B741" s="97" t="s">
        <v>135</v>
      </c>
      <c r="C741" s="469" t="s">
        <v>1404</v>
      </c>
      <c r="D741" s="90" t="s">
        <v>1416</v>
      </c>
      <c r="E741" s="97" t="s">
        <v>147</v>
      </c>
      <c r="F741" s="49" t="s">
        <v>3190</v>
      </c>
      <c r="G741" s="133">
        <v>26</v>
      </c>
      <c r="H741" s="133">
        <v>27</v>
      </c>
      <c r="I741" s="132">
        <v>0.038</v>
      </c>
      <c r="J741" s="130" t="s">
        <v>147</v>
      </c>
      <c r="K741" s="130" t="s">
        <v>2730</v>
      </c>
    </row>
    <row r="742" ht="18.95" hidden="1" customHeight="1" spans="1:11">
      <c r="A742" s="127" t="s">
        <v>135</v>
      </c>
      <c r="B742" s="97" t="s">
        <v>135</v>
      </c>
      <c r="C742" s="469" t="s">
        <v>1404</v>
      </c>
      <c r="D742" s="90" t="s">
        <v>1418</v>
      </c>
      <c r="E742" s="97" t="s">
        <v>147</v>
      </c>
      <c r="F742" s="49" t="s">
        <v>3191</v>
      </c>
      <c r="G742" s="133">
        <v>21085</v>
      </c>
      <c r="H742" s="131">
        <v>22000</v>
      </c>
      <c r="I742" s="132">
        <v>0.043</v>
      </c>
      <c r="J742" s="130" t="s">
        <v>147</v>
      </c>
      <c r="K742" s="130" t="s">
        <v>2730</v>
      </c>
    </row>
    <row r="743" ht="18.95" hidden="1" customHeight="1" spans="1:11">
      <c r="A743" s="127" t="s">
        <v>135</v>
      </c>
      <c r="B743" s="97" t="s">
        <v>135</v>
      </c>
      <c r="C743" s="469" t="s">
        <v>1404</v>
      </c>
      <c r="D743" s="90" t="s">
        <v>1420</v>
      </c>
      <c r="E743" s="97" t="s">
        <v>147</v>
      </c>
      <c r="F743" s="54" t="s">
        <v>3192</v>
      </c>
      <c r="G743" s="133">
        <v>35371</v>
      </c>
      <c r="H743" s="134">
        <v>35979</v>
      </c>
      <c r="I743" s="135">
        <v>0.017</v>
      </c>
      <c r="J743" s="130" t="s">
        <v>147</v>
      </c>
      <c r="K743" s="130" t="s">
        <v>2730</v>
      </c>
    </row>
    <row r="744" ht="18.95" hidden="1" customHeight="1" spans="1:11">
      <c r="A744" s="127" t="s">
        <v>135</v>
      </c>
      <c r="B744" s="469" t="s">
        <v>1379</v>
      </c>
      <c r="C744" s="97"/>
      <c r="D744" s="90" t="s">
        <v>1422</v>
      </c>
      <c r="E744" s="97"/>
      <c r="F744" s="49" t="s">
        <v>1423</v>
      </c>
      <c r="G744" s="131">
        <v>160429</v>
      </c>
      <c r="H744" s="131">
        <v>170000</v>
      </c>
      <c r="I744" s="132">
        <v>0.06</v>
      </c>
      <c r="J744" s="130" t="s">
        <v>147</v>
      </c>
      <c r="K744" s="130" t="s">
        <v>147</v>
      </c>
    </row>
    <row r="745" ht="18.95" hidden="1" customHeight="1" spans="1:11">
      <c r="A745" s="127" t="s">
        <v>135</v>
      </c>
      <c r="B745" s="97" t="s">
        <v>135</v>
      </c>
      <c r="C745" s="97" t="s">
        <v>1422</v>
      </c>
      <c r="D745" s="468" t="s">
        <v>1424</v>
      </c>
      <c r="E745" s="97" t="s">
        <v>147</v>
      </c>
      <c r="F745" s="49" t="s">
        <v>3193</v>
      </c>
      <c r="G745" s="133">
        <v>54132</v>
      </c>
      <c r="H745" s="133">
        <v>55500</v>
      </c>
      <c r="I745" s="132">
        <v>0.025</v>
      </c>
      <c r="J745" s="130" t="s">
        <v>147</v>
      </c>
      <c r="K745" s="130" t="s">
        <v>2730</v>
      </c>
    </row>
    <row r="746" ht="18.95" hidden="1" customHeight="1" spans="1:11">
      <c r="A746" s="127" t="s">
        <v>135</v>
      </c>
      <c r="B746" s="97" t="s">
        <v>135</v>
      </c>
      <c r="C746" s="97" t="s">
        <v>1422</v>
      </c>
      <c r="D746" s="90" t="s">
        <v>1426</v>
      </c>
      <c r="E746" s="97" t="s">
        <v>147</v>
      </c>
      <c r="F746" s="49" t="s">
        <v>3194</v>
      </c>
      <c r="G746" s="133">
        <v>41185</v>
      </c>
      <c r="H746" s="131">
        <v>42500</v>
      </c>
      <c r="I746" s="132">
        <v>0.032</v>
      </c>
      <c r="J746" s="130" t="s">
        <v>147</v>
      </c>
      <c r="K746" s="130" t="s">
        <v>2730</v>
      </c>
    </row>
    <row r="747" ht="18.95" hidden="1" customHeight="1" spans="1:11">
      <c r="A747" s="127" t="s">
        <v>135</v>
      </c>
      <c r="B747" s="97"/>
      <c r="C747" s="97" t="s">
        <v>1422</v>
      </c>
      <c r="D747" s="90" t="s">
        <v>1428</v>
      </c>
      <c r="E747" s="97" t="s">
        <v>147</v>
      </c>
      <c r="F747" s="49" t="s">
        <v>3195</v>
      </c>
      <c r="G747" s="133">
        <v>1210</v>
      </c>
      <c r="H747" s="133">
        <v>1250</v>
      </c>
      <c r="I747" s="132">
        <v>0.033</v>
      </c>
      <c r="J747" s="130" t="s">
        <v>147</v>
      </c>
      <c r="K747" s="130" t="s">
        <v>2730</v>
      </c>
    </row>
    <row r="748" ht="18.95" hidden="1" customHeight="1" spans="1:11">
      <c r="A748" s="127" t="s">
        <v>135</v>
      </c>
      <c r="B748" s="97" t="s">
        <v>135</v>
      </c>
      <c r="C748" s="97" t="s">
        <v>1422</v>
      </c>
      <c r="D748" s="90" t="s">
        <v>1430</v>
      </c>
      <c r="E748" s="97" t="s">
        <v>147</v>
      </c>
      <c r="F748" s="49" t="s">
        <v>3196</v>
      </c>
      <c r="G748" s="133">
        <v>2026</v>
      </c>
      <c r="H748" s="133">
        <v>8100</v>
      </c>
      <c r="I748" s="132">
        <v>2.998</v>
      </c>
      <c r="J748" s="130" t="s">
        <v>147</v>
      </c>
      <c r="K748" s="130" t="s">
        <v>2730</v>
      </c>
    </row>
    <row r="749" ht="18.95" hidden="1" customHeight="1" spans="1:11">
      <c r="A749" s="127" t="s">
        <v>135</v>
      </c>
      <c r="B749" s="97" t="s">
        <v>135</v>
      </c>
      <c r="C749" s="97" t="s">
        <v>1422</v>
      </c>
      <c r="D749" s="90" t="s">
        <v>1432</v>
      </c>
      <c r="E749" s="97" t="s">
        <v>147</v>
      </c>
      <c r="F749" s="54" t="s">
        <v>3197</v>
      </c>
      <c r="G749" s="133">
        <v>61876</v>
      </c>
      <c r="H749" s="134">
        <v>62650</v>
      </c>
      <c r="I749" s="135">
        <v>0.013</v>
      </c>
      <c r="J749" s="130" t="s">
        <v>147</v>
      </c>
      <c r="K749" s="130" t="s">
        <v>2730</v>
      </c>
    </row>
    <row r="750" ht="18.95" hidden="1" customHeight="1" spans="1:11">
      <c r="A750" s="127" t="s">
        <v>135</v>
      </c>
      <c r="B750" s="469" t="s">
        <v>1379</v>
      </c>
      <c r="C750" s="97"/>
      <c r="D750" s="90" t="s">
        <v>1434</v>
      </c>
      <c r="E750" s="97"/>
      <c r="F750" s="49" t="s">
        <v>1435</v>
      </c>
      <c r="G750" s="131">
        <v>73016</v>
      </c>
      <c r="H750" s="131">
        <v>76000</v>
      </c>
      <c r="I750" s="132">
        <v>0.041</v>
      </c>
      <c r="J750" s="130" t="s">
        <v>147</v>
      </c>
      <c r="K750" s="130" t="s">
        <v>147</v>
      </c>
    </row>
    <row r="751" ht="18.95" hidden="1" customHeight="1" spans="1:11">
      <c r="A751" s="127" t="s">
        <v>135</v>
      </c>
      <c r="B751" s="97" t="s">
        <v>135</v>
      </c>
      <c r="C751" s="97" t="s">
        <v>1434</v>
      </c>
      <c r="D751" s="90" t="s">
        <v>1436</v>
      </c>
      <c r="E751" s="97" t="s">
        <v>147</v>
      </c>
      <c r="F751" s="49" t="s">
        <v>3198</v>
      </c>
      <c r="G751" s="133">
        <v>43220</v>
      </c>
      <c r="H751" s="133">
        <v>45000</v>
      </c>
      <c r="I751" s="132">
        <v>0.041</v>
      </c>
      <c r="J751" s="130" t="s">
        <v>147</v>
      </c>
      <c r="K751" s="130" t="s">
        <v>2730</v>
      </c>
    </row>
    <row r="752" ht="18.95" hidden="1" customHeight="1" spans="1:11">
      <c r="A752" s="127"/>
      <c r="B752" s="97" t="s">
        <v>135</v>
      </c>
      <c r="C752" s="97" t="s">
        <v>1434</v>
      </c>
      <c r="D752" s="90" t="s">
        <v>1438</v>
      </c>
      <c r="E752" s="97" t="s">
        <v>147</v>
      </c>
      <c r="F752" s="49" t="s">
        <v>3199</v>
      </c>
      <c r="G752" s="133">
        <v>10678</v>
      </c>
      <c r="H752" s="133">
        <v>11000</v>
      </c>
      <c r="I752" s="132">
        <v>0.03</v>
      </c>
      <c r="J752" s="130" t="s">
        <v>147</v>
      </c>
      <c r="K752" s="130" t="s">
        <v>2730</v>
      </c>
    </row>
    <row r="753" ht="18.95" hidden="1" customHeight="1" spans="1:11">
      <c r="A753" s="127" t="s">
        <v>135</v>
      </c>
      <c r="B753" s="97" t="s">
        <v>135</v>
      </c>
      <c r="C753" s="97" t="s">
        <v>1434</v>
      </c>
      <c r="D753" s="90" t="s">
        <v>1440</v>
      </c>
      <c r="E753" s="97" t="s">
        <v>147</v>
      </c>
      <c r="F753" s="49" t="s">
        <v>3200</v>
      </c>
      <c r="G753" s="133">
        <v>5814</v>
      </c>
      <c r="H753" s="133">
        <v>6000</v>
      </c>
      <c r="I753" s="132">
        <v>0.032</v>
      </c>
      <c r="J753" s="130" t="s">
        <v>147</v>
      </c>
      <c r="K753" s="130" t="s">
        <v>2730</v>
      </c>
    </row>
    <row r="754" ht="18.95" hidden="1" customHeight="1" spans="1:11">
      <c r="A754" s="127" t="s">
        <v>135</v>
      </c>
      <c r="B754" s="97"/>
      <c r="C754" s="97" t="s">
        <v>1434</v>
      </c>
      <c r="D754" s="90" t="s">
        <v>1442</v>
      </c>
      <c r="E754" s="97" t="s">
        <v>147</v>
      </c>
      <c r="F754" s="49" t="s">
        <v>3201</v>
      </c>
      <c r="G754" s="133">
        <v>12722</v>
      </c>
      <c r="H754" s="133">
        <v>13400</v>
      </c>
      <c r="I754" s="132">
        <v>0.053</v>
      </c>
      <c r="J754" s="130" t="s">
        <v>147</v>
      </c>
      <c r="K754" s="130" t="s">
        <v>2730</v>
      </c>
    </row>
    <row r="755" ht="18.95" hidden="1" customHeight="1" spans="1:11">
      <c r="A755" s="127" t="s">
        <v>135</v>
      </c>
      <c r="B755" s="97" t="s">
        <v>135</v>
      </c>
      <c r="C755" s="97" t="s">
        <v>1434</v>
      </c>
      <c r="D755" s="90" t="s">
        <v>1444</v>
      </c>
      <c r="E755" s="97" t="s">
        <v>147</v>
      </c>
      <c r="F755" s="54" t="s">
        <v>3202</v>
      </c>
      <c r="G755" s="133">
        <v>582</v>
      </c>
      <c r="H755" s="136">
        <v>600</v>
      </c>
      <c r="I755" s="135">
        <v>0.031</v>
      </c>
      <c r="J755" s="130" t="s">
        <v>147</v>
      </c>
      <c r="K755" s="130" t="s">
        <v>2730</v>
      </c>
    </row>
    <row r="756" ht="18.95" hidden="1" customHeight="1" spans="1:11">
      <c r="A756" s="127" t="s">
        <v>135</v>
      </c>
      <c r="B756" s="469" t="s">
        <v>1379</v>
      </c>
      <c r="C756" s="97"/>
      <c r="D756" s="90" t="s">
        <v>1446</v>
      </c>
      <c r="E756" s="97"/>
      <c r="F756" s="49" t="s">
        <v>1447</v>
      </c>
      <c r="G756" s="131">
        <v>185803</v>
      </c>
      <c r="H756" s="131">
        <v>192600</v>
      </c>
      <c r="I756" s="132">
        <v>0.037</v>
      </c>
      <c r="J756" s="130" t="s">
        <v>147</v>
      </c>
      <c r="K756" s="130" t="s">
        <v>147</v>
      </c>
    </row>
    <row r="757" ht="18.95" hidden="1" customHeight="1" spans="1:11">
      <c r="A757" s="127" t="s">
        <v>135</v>
      </c>
      <c r="B757" s="97" t="s">
        <v>135</v>
      </c>
      <c r="C757" s="97" t="s">
        <v>1446</v>
      </c>
      <c r="D757" s="90" t="s">
        <v>1448</v>
      </c>
      <c r="E757" s="97" t="s">
        <v>147</v>
      </c>
      <c r="F757" s="49" t="s">
        <v>3203</v>
      </c>
      <c r="G757" s="133">
        <v>96894</v>
      </c>
      <c r="H757" s="133">
        <v>103000</v>
      </c>
      <c r="I757" s="132">
        <v>0.063</v>
      </c>
      <c r="J757" s="130" t="s">
        <v>147</v>
      </c>
      <c r="K757" s="130" t="s">
        <v>2730</v>
      </c>
    </row>
    <row r="758" ht="18.95" hidden="1" customHeight="1" spans="1:11">
      <c r="A758" s="127" t="s">
        <v>135</v>
      </c>
      <c r="B758" s="97" t="s">
        <v>135</v>
      </c>
      <c r="C758" s="97" t="s">
        <v>1446</v>
      </c>
      <c r="D758" s="90" t="s">
        <v>1450</v>
      </c>
      <c r="E758" s="97" t="s">
        <v>147</v>
      </c>
      <c r="F758" s="49" t="s">
        <v>3204</v>
      </c>
      <c r="G758" s="133">
        <v>677</v>
      </c>
      <c r="H758" s="133">
        <v>700</v>
      </c>
      <c r="I758" s="132">
        <v>0.034</v>
      </c>
      <c r="J758" s="130" t="s">
        <v>147</v>
      </c>
      <c r="K758" s="130" t="s">
        <v>2730</v>
      </c>
    </row>
    <row r="759" ht="18.95" hidden="1" customHeight="1" spans="1:11">
      <c r="A759" s="127" t="s">
        <v>135</v>
      </c>
      <c r="B759" s="97" t="s">
        <v>135</v>
      </c>
      <c r="C759" s="97" t="s">
        <v>1446</v>
      </c>
      <c r="D759" s="90" t="s">
        <v>1452</v>
      </c>
      <c r="E759" s="97" t="s">
        <v>147</v>
      </c>
      <c r="F759" s="49" t="s">
        <v>3205</v>
      </c>
      <c r="G759" s="133">
        <v>59</v>
      </c>
      <c r="H759" s="133">
        <v>60</v>
      </c>
      <c r="I759" s="132">
        <v>0.017</v>
      </c>
      <c r="J759" s="130" t="s">
        <v>147</v>
      </c>
      <c r="K759" s="130" t="s">
        <v>2730</v>
      </c>
    </row>
    <row r="760" ht="18.95" hidden="1" customHeight="1" spans="1:11">
      <c r="A760" s="127" t="s">
        <v>135</v>
      </c>
      <c r="B760" s="97" t="s">
        <v>135</v>
      </c>
      <c r="C760" s="97" t="s">
        <v>1446</v>
      </c>
      <c r="D760" s="90" t="s">
        <v>1454</v>
      </c>
      <c r="E760" s="97" t="s">
        <v>147</v>
      </c>
      <c r="F760" s="49" t="s">
        <v>3206</v>
      </c>
      <c r="G760" s="133">
        <v>4637</v>
      </c>
      <c r="H760" s="133">
        <v>4840</v>
      </c>
      <c r="I760" s="132">
        <v>0.044</v>
      </c>
      <c r="J760" s="130" t="s">
        <v>147</v>
      </c>
      <c r="K760" s="130" t="s">
        <v>2730</v>
      </c>
    </row>
    <row r="761" ht="18.95" hidden="1" customHeight="1" spans="1:11">
      <c r="A761" s="127" t="s">
        <v>135</v>
      </c>
      <c r="B761" s="97"/>
      <c r="C761" s="97" t="s">
        <v>1446</v>
      </c>
      <c r="D761" s="90" t="s">
        <v>1456</v>
      </c>
      <c r="E761" s="97" t="s">
        <v>147</v>
      </c>
      <c r="F761" s="54" t="s">
        <v>3207</v>
      </c>
      <c r="G761" s="133">
        <v>83536</v>
      </c>
      <c r="H761" s="134">
        <v>84000</v>
      </c>
      <c r="I761" s="135">
        <v>0.006</v>
      </c>
      <c r="J761" s="130" t="s">
        <v>147</v>
      </c>
      <c r="K761" s="130" t="s">
        <v>2730</v>
      </c>
    </row>
    <row r="762" ht="18.95" hidden="1" customHeight="1" spans="1:11">
      <c r="A762" s="127" t="s">
        <v>135</v>
      </c>
      <c r="B762" s="469" t="s">
        <v>1379</v>
      </c>
      <c r="C762" s="97"/>
      <c r="D762" s="90" t="s">
        <v>1458</v>
      </c>
      <c r="E762" s="97"/>
      <c r="F762" s="49" t="s">
        <v>1459</v>
      </c>
      <c r="G762" s="131">
        <v>44918</v>
      </c>
      <c r="H762" s="131">
        <v>45800</v>
      </c>
      <c r="I762" s="132">
        <v>0.02</v>
      </c>
      <c r="J762" s="130" t="s">
        <v>147</v>
      </c>
      <c r="K762" s="130" t="s">
        <v>147</v>
      </c>
    </row>
    <row r="763" ht="18.95" hidden="1" customHeight="1" spans="1:11">
      <c r="A763" s="127" t="s">
        <v>135</v>
      </c>
      <c r="B763" s="97" t="s">
        <v>135</v>
      </c>
      <c r="C763" s="97" t="s">
        <v>1458</v>
      </c>
      <c r="D763" s="90" t="s">
        <v>1460</v>
      </c>
      <c r="E763" s="97" t="s">
        <v>147</v>
      </c>
      <c r="F763" s="49" t="s">
        <v>3208</v>
      </c>
      <c r="G763" s="133">
        <v>0</v>
      </c>
      <c r="H763" s="133">
        <v>0</v>
      </c>
      <c r="I763" s="132" t="s">
        <v>135</v>
      </c>
      <c r="J763" s="130" t="s">
        <v>2730</v>
      </c>
      <c r="K763" s="130" t="s">
        <v>2730</v>
      </c>
    </row>
    <row r="764" ht="18.95" hidden="1" customHeight="1" spans="1:11">
      <c r="A764" s="127" t="s">
        <v>135</v>
      </c>
      <c r="B764" s="97" t="s">
        <v>135</v>
      </c>
      <c r="C764" s="97" t="s">
        <v>1458</v>
      </c>
      <c r="D764" s="90" t="s">
        <v>1462</v>
      </c>
      <c r="E764" s="97" t="s">
        <v>147</v>
      </c>
      <c r="F764" s="54" t="s">
        <v>3209</v>
      </c>
      <c r="G764" s="133">
        <v>44918</v>
      </c>
      <c r="H764" s="134">
        <v>45800</v>
      </c>
      <c r="I764" s="135">
        <v>0.02</v>
      </c>
      <c r="J764" s="130" t="s">
        <v>147</v>
      </c>
      <c r="K764" s="130" t="s">
        <v>2730</v>
      </c>
    </row>
    <row r="765" ht="18.95" hidden="1" customHeight="1" spans="1:11">
      <c r="A765" s="127" t="s">
        <v>135</v>
      </c>
      <c r="B765" s="469" t="s">
        <v>1379</v>
      </c>
      <c r="C765" s="97"/>
      <c r="D765" s="90" t="s">
        <v>1464</v>
      </c>
      <c r="E765" s="97"/>
      <c r="F765" s="49" t="s">
        <v>1465</v>
      </c>
      <c r="G765" s="131">
        <v>8904</v>
      </c>
      <c r="H765" s="131">
        <v>9100</v>
      </c>
      <c r="I765" s="132">
        <v>0.022</v>
      </c>
      <c r="J765" s="130" t="s">
        <v>147</v>
      </c>
      <c r="K765" s="130" t="s">
        <v>147</v>
      </c>
    </row>
    <row r="766" ht="18.95" hidden="1" customHeight="1" spans="1:11">
      <c r="A766" s="127" t="s">
        <v>135</v>
      </c>
      <c r="B766" s="97" t="s">
        <v>135</v>
      </c>
      <c r="C766" s="469" t="s">
        <v>1464</v>
      </c>
      <c r="D766" s="90" t="s">
        <v>1466</v>
      </c>
      <c r="E766" s="97" t="s">
        <v>147</v>
      </c>
      <c r="F766" s="49" t="s">
        <v>3210</v>
      </c>
      <c r="G766" s="133">
        <v>8904</v>
      </c>
      <c r="H766" s="133">
        <v>9100</v>
      </c>
      <c r="I766" s="132">
        <v>0.022</v>
      </c>
      <c r="J766" s="130" t="s">
        <v>147</v>
      </c>
      <c r="K766" s="130" t="s">
        <v>2730</v>
      </c>
    </row>
    <row r="767" ht="18.95" hidden="1" customHeight="1" spans="1:11">
      <c r="A767" s="127" t="s">
        <v>135</v>
      </c>
      <c r="B767" s="97"/>
      <c r="C767" s="469" t="s">
        <v>1464</v>
      </c>
      <c r="D767" s="90" t="s">
        <v>1468</v>
      </c>
      <c r="E767" s="97" t="s">
        <v>147</v>
      </c>
      <c r="F767" s="54" t="s">
        <v>3211</v>
      </c>
      <c r="G767" s="133">
        <v>0</v>
      </c>
      <c r="H767" s="134">
        <v>0</v>
      </c>
      <c r="I767" s="135" t="s">
        <v>135</v>
      </c>
      <c r="J767" s="130" t="s">
        <v>2730</v>
      </c>
      <c r="K767" s="130" t="s">
        <v>2730</v>
      </c>
    </row>
    <row r="768" ht="18.95" hidden="1" customHeight="1" spans="1:11">
      <c r="A768" s="127" t="s">
        <v>135</v>
      </c>
      <c r="B768" s="469" t="s">
        <v>1379</v>
      </c>
      <c r="C768" s="97"/>
      <c r="D768" s="90" t="s">
        <v>1470</v>
      </c>
      <c r="E768" s="97" t="s">
        <v>147</v>
      </c>
      <c r="F768" s="49" t="s">
        <v>3212</v>
      </c>
      <c r="G768" s="133">
        <v>882</v>
      </c>
      <c r="H768" s="131">
        <v>900</v>
      </c>
      <c r="I768" s="132">
        <v>0.02</v>
      </c>
      <c r="J768" s="130" t="s">
        <v>147</v>
      </c>
      <c r="K768" s="130" t="s">
        <v>147</v>
      </c>
    </row>
    <row r="769" ht="18.95" hidden="1" customHeight="1" spans="1:11">
      <c r="A769" s="127" t="s">
        <v>135</v>
      </c>
      <c r="B769" s="469" t="s">
        <v>1379</v>
      </c>
      <c r="C769" s="97"/>
      <c r="D769" s="90" t="s">
        <v>1472</v>
      </c>
      <c r="E769" s="97" t="s">
        <v>147</v>
      </c>
      <c r="F769" s="49" t="s">
        <v>3213</v>
      </c>
      <c r="G769" s="133">
        <v>33655</v>
      </c>
      <c r="H769" s="131">
        <v>35000</v>
      </c>
      <c r="I769" s="132">
        <v>0.04</v>
      </c>
      <c r="J769" s="130" t="s">
        <v>147</v>
      </c>
      <c r="K769" s="130" t="s">
        <v>147</v>
      </c>
    </row>
    <row r="770" ht="18.95" hidden="1" customHeight="1" spans="1:11">
      <c r="A770" s="127" t="s">
        <v>135</v>
      </c>
      <c r="B770" s="469" t="s">
        <v>1379</v>
      </c>
      <c r="C770" s="97"/>
      <c r="D770" s="90" t="s">
        <v>1474</v>
      </c>
      <c r="E770" s="97"/>
      <c r="F770" s="49" t="s">
        <v>1475</v>
      </c>
      <c r="G770" s="131">
        <v>39769</v>
      </c>
      <c r="H770" s="131">
        <v>41600</v>
      </c>
      <c r="I770" s="132">
        <v>0.046</v>
      </c>
      <c r="J770" s="130" t="s">
        <v>147</v>
      </c>
      <c r="K770" s="130" t="s">
        <v>147</v>
      </c>
    </row>
    <row r="771" ht="18.95" hidden="1" customHeight="1" spans="1:11">
      <c r="A771" s="127" t="s">
        <v>135</v>
      </c>
      <c r="B771" s="97" t="s">
        <v>135</v>
      </c>
      <c r="C771" s="469" t="s">
        <v>1474</v>
      </c>
      <c r="D771" s="90" t="s">
        <v>1476</v>
      </c>
      <c r="E771" s="97" t="s">
        <v>147</v>
      </c>
      <c r="F771" s="49" t="s">
        <v>3214</v>
      </c>
      <c r="G771" s="133">
        <v>12086</v>
      </c>
      <c r="H771" s="133">
        <v>12500</v>
      </c>
      <c r="I771" s="132">
        <v>0.034</v>
      </c>
      <c r="J771" s="130" t="s">
        <v>147</v>
      </c>
      <c r="K771" s="130" t="s">
        <v>2730</v>
      </c>
    </row>
    <row r="772" ht="18.95" hidden="1" customHeight="1" spans="1:11">
      <c r="A772" s="127" t="s">
        <v>135</v>
      </c>
      <c r="B772" s="97" t="s">
        <v>135</v>
      </c>
      <c r="C772" s="469" t="s">
        <v>1474</v>
      </c>
      <c r="D772" s="90" t="s">
        <v>1478</v>
      </c>
      <c r="E772" s="97" t="s">
        <v>147</v>
      </c>
      <c r="F772" s="49" t="s">
        <v>3215</v>
      </c>
      <c r="G772" s="133">
        <v>8584</v>
      </c>
      <c r="H772" s="133">
        <v>8800</v>
      </c>
      <c r="I772" s="132">
        <v>0.025</v>
      </c>
      <c r="J772" s="130" t="s">
        <v>147</v>
      </c>
      <c r="K772" s="130" t="s">
        <v>2730</v>
      </c>
    </row>
    <row r="773" ht="18.95" hidden="1" customHeight="1" spans="1:11">
      <c r="A773" s="127" t="s">
        <v>135</v>
      </c>
      <c r="B773" s="97"/>
      <c r="C773" s="469" t="s">
        <v>1474</v>
      </c>
      <c r="D773" s="90" t="s">
        <v>1480</v>
      </c>
      <c r="E773" s="97" t="s">
        <v>147</v>
      </c>
      <c r="F773" s="49" t="s">
        <v>3216</v>
      </c>
      <c r="G773" s="133">
        <v>11949</v>
      </c>
      <c r="H773" s="133">
        <v>13000</v>
      </c>
      <c r="I773" s="132">
        <v>0.088</v>
      </c>
      <c r="J773" s="130" t="s">
        <v>147</v>
      </c>
      <c r="K773" s="130" t="s">
        <v>2730</v>
      </c>
    </row>
    <row r="774" ht="18.95" hidden="1" customHeight="1" spans="1:11">
      <c r="A774" s="127" t="s">
        <v>135</v>
      </c>
      <c r="B774" s="97"/>
      <c r="C774" s="469" t="s">
        <v>1474</v>
      </c>
      <c r="D774" s="90" t="s">
        <v>1482</v>
      </c>
      <c r="E774" s="97" t="s">
        <v>147</v>
      </c>
      <c r="F774" s="49" t="s">
        <v>3217</v>
      </c>
      <c r="G774" s="133">
        <v>81</v>
      </c>
      <c r="H774" s="131">
        <v>86</v>
      </c>
      <c r="I774" s="132">
        <v>0.062</v>
      </c>
      <c r="J774" s="130" t="s">
        <v>147</v>
      </c>
      <c r="K774" s="130" t="s">
        <v>2730</v>
      </c>
    </row>
    <row r="775" ht="18.95" hidden="1" customHeight="1" spans="1:11">
      <c r="A775" s="127" t="s">
        <v>135</v>
      </c>
      <c r="B775" s="97"/>
      <c r="C775" s="469" t="s">
        <v>1474</v>
      </c>
      <c r="D775" s="90" t="s">
        <v>1484</v>
      </c>
      <c r="E775" s="97" t="s">
        <v>147</v>
      </c>
      <c r="F775" s="54" t="s">
        <v>3218</v>
      </c>
      <c r="G775" s="133">
        <v>7069</v>
      </c>
      <c r="H775" s="134">
        <v>7214</v>
      </c>
      <c r="I775" s="135">
        <v>0.021</v>
      </c>
      <c r="J775" s="130" t="s">
        <v>147</v>
      </c>
      <c r="K775" s="130" t="s">
        <v>2730</v>
      </c>
    </row>
    <row r="776" ht="18.95" hidden="1" customHeight="1" spans="1:11">
      <c r="A776" s="127" t="s">
        <v>135</v>
      </c>
      <c r="B776" s="469" t="s">
        <v>1379</v>
      </c>
      <c r="C776" s="97"/>
      <c r="D776" s="90" t="s">
        <v>1486</v>
      </c>
      <c r="E776" s="97" t="s">
        <v>147</v>
      </c>
      <c r="F776" s="49" t="s">
        <v>3219</v>
      </c>
      <c r="G776" s="133">
        <v>31169</v>
      </c>
      <c r="H776" s="131">
        <v>32800</v>
      </c>
      <c r="I776" s="132">
        <v>0.052</v>
      </c>
      <c r="J776" s="130" t="s">
        <v>147</v>
      </c>
      <c r="K776" s="130" t="s">
        <v>147</v>
      </c>
    </row>
    <row r="777" ht="18.95" hidden="1" customHeight="1" spans="1:11">
      <c r="A777" s="127" t="s">
        <v>135</v>
      </c>
      <c r="B777" s="469" t="s">
        <v>1379</v>
      </c>
      <c r="C777" s="97"/>
      <c r="D777" s="90" t="s">
        <v>1488</v>
      </c>
      <c r="E777" s="97" t="s">
        <v>147</v>
      </c>
      <c r="F777" s="49" t="s">
        <v>3220</v>
      </c>
      <c r="G777" s="133">
        <v>4638</v>
      </c>
      <c r="H777" s="131">
        <v>5000</v>
      </c>
      <c r="I777" s="132">
        <v>0.078</v>
      </c>
      <c r="J777" s="130" t="s">
        <v>147</v>
      </c>
      <c r="K777" s="130" t="s">
        <v>147</v>
      </c>
    </row>
    <row r="778" hidden="1" spans="1:11">
      <c r="A778" s="127" t="s">
        <v>135</v>
      </c>
      <c r="B778" s="469" t="s">
        <v>1379</v>
      </c>
      <c r="C778" s="97"/>
      <c r="D778" s="90" t="s">
        <v>1490</v>
      </c>
      <c r="E778" s="97"/>
      <c r="F778" s="49" t="s">
        <v>1491</v>
      </c>
      <c r="G778" s="131">
        <v>27453</v>
      </c>
      <c r="H778" s="131">
        <v>28100</v>
      </c>
      <c r="I778" s="132">
        <v>0.024</v>
      </c>
      <c r="J778" s="130" t="s">
        <v>147</v>
      </c>
      <c r="K778" s="130" t="s">
        <v>147</v>
      </c>
    </row>
    <row r="779" hidden="1" spans="1:11">
      <c r="A779" s="127" t="s">
        <v>135</v>
      </c>
      <c r="B779" s="97" t="s">
        <v>135</v>
      </c>
      <c r="C779" s="469" t="s">
        <v>1490</v>
      </c>
      <c r="D779" s="90" t="s">
        <v>1492</v>
      </c>
      <c r="E779" s="97" t="s">
        <v>147</v>
      </c>
      <c r="F779" s="49" t="s">
        <v>2729</v>
      </c>
      <c r="G779" s="133">
        <v>0</v>
      </c>
      <c r="H779" s="133"/>
      <c r="I779" s="132" t="s">
        <v>135</v>
      </c>
      <c r="J779" s="130" t="s">
        <v>2730</v>
      </c>
      <c r="K779" s="130" t="s">
        <v>2730</v>
      </c>
    </row>
    <row r="780" hidden="1" spans="1:11">
      <c r="A780" s="127" t="s">
        <v>135</v>
      </c>
      <c r="B780" s="97" t="s">
        <v>135</v>
      </c>
      <c r="C780" s="469" t="s">
        <v>1490</v>
      </c>
      <c r="D780" s="90" t="s">
        <v>1493</v>
      </c>
      <c r="E780" s="97" t="s">
        <v>147</v>
      </c>
      <c r="F780" s="49" t="s">
        <v>2731</v>
      </c>
      <c r="G780" s="133">
        <v>50</v>
      </c>
      <c r="H780" s="133">
        <v>52</v>
      </c>
      <c r="I780" s="132">
        <v>0.04</v>
      </c>
      <c r="J780" s="130" t="s">
        <v>147</v>
      </c>
      <c r="K780" s="130" t="s">
        <v>2730</v>
      </c>
    </row>
    <row r="781" hidden="1" spans="1:11">
      <c r="A781" s="127" t="s">
        <v>135</v>
      </c>
      <c r="B781" s="97"/>
      <c r="C781" s="469" t="s">
        <v>1490</v>
      </c>
      <c r="D781" s="90" t="s">
        <v>1494</v>
      </c>
      <c r="E781" s="97" t="s">
        <v>147</v>
      </c>
      <c r="F781" s="49" t="s">
        <v>2732</v>
      </c>
      <c r="G781" s="133">
        <v>0</v>
      </c>
      <c r="H781" s="133">
        <v>0</v>
      </c>
      <c r="I781" s="132" t="s">
        <v>135</v>
      </c>
      <c r="J781" s="130" t="s">
        <v>2730</v>
      </c>
      <c r="K781" s="130" t="s">
        <v>2730</v>
      </c>
    </row>
    <row r="782" hidden="1" spans="1:11">
      <c r="A782" s="127" t="s">
        <v>135</v>
      </c>
      <c r="B782" s="97"/>
      <c r="C782" s="469" t="s">
        <v>1490</v>
      </c>
      <c r="D782" s="90" t="s">
        <v>1495</v>
      </c>
      <c r="E782" s="97" t="s">
        <v>147</v>
      </c>
      <c r="F782" s="49" t="s">
        <v>3221</v>
      </c>
      <c r="G782" s="133">
        <v>0</v>
      </c>
      <c r="H782" s="131">
        <v>0</v>
      </c>
      <c r="I782" s="132" t="s">
        <v>135</v>
      </c>
      <c r="J782" s="130" t="s">
        <v>2730</v>
      </c>
      <c r="K782" s="130" t="s">
        <v>2730</v>
      </c>
    </row>
    <row r="783" hidden="1" spans="1:11">
      <c r="A783" s="127" t="s">
        <v>135</v>
      </c>
      <c r="B783" s="97"/>
      <c r="C783" s="469" t="s">
        <v>1490</v>
      </c>
      <c r="D783" s="90" t="s">
        <v>1497</v>
      </c>
      <c r="E783" s="97" t="s">
        <v>147</v>
      </c>
      <c r="F783" s="49" t="s">
        <v>3222</v>
      </c>
      <c r="G783" s="133">
        <v>0</v>
      </c>
      <c r="H783" s="133"/>
      <c r="I783" s="132" t="s">
        <v>135</v>
      </c>
      <c r="J783" s="130" t="s">
        <v>2730</v>
      </c>
      <c r="K783" s="130" t="s">
        <v>2730</v>
      </c>
    </row>
    <row r="784" hidden="1" spans="1:11">
      <c r="A784" s="127" t="s">
        <v>135</v>
      </c>
      <c r="B784" s="97" t="s">
        <v>135</v>
      </c>
      <c r="C784" s="469" t="s">
        <v>1490</v>
      </c>
      <c r="D784" s="90" t="s">
        <v>1499</v>
      </c>
      <c r="E784" s="97" t="s">
        <v>147</v>
      </c>
      <c r="F784" s="49" t="s">
        <v>3223</v>
      </c>
      <c r="G784" s="133">
        <v>0</v>
      </c>
      <c r="H784" s="133">
        <v>0</v>
      </c>
      <c r="I784" s="132" t="s">
        <v>135</v>
      </c>
      <c r="J784" s="130" t="s">
        <v>2730</v>
      </c>
      <c r="K784" s="130" t="s">
        <v>2730</v>
      </c>
    </row>
    <row r="785" hidden="1" spans="1:11">
      <c r="A785" s="127" t="s">
        <v>135</v>
      </c>
      <c r="B785" s="97" t="s">
        <v>135</v>
      </c>
      <c r="C785" s="469" t="s">
        <v>1490</v>
      </c>
      <c r="D785" s="90" t="s">
        <v>1501</v>
      </c>
      <c r="E785" s="97" t="s">
        <v>147</v>
      </c>
      <c r="F785" s="49" t="s">
        <v>3224</v>
      </c>
      <c r="G785" s="133">
        <v>12</v>
      </c>
      <c r="H785" s="133">
        <v>18</v>
      </c>
      <c r="I785" s="132">
        <v>0.5</v>
      </c>
      <c r="J785" s="130" t="s">
        <v>147</v>
      </c>
      <c r="K785" s="130" t="s">
        <v>2730</v>
      </c>
    </row>
    <row r="786" hidden="1" spans="1:11">
      <c r="A786" s="127" t="s">
        <v>135</v>
      </c>
      <c r="B786" s="97" t="s">
        <v>135</v>
      </c>
      <c r="C786" s="469" t="s">
        <v>1490</v>
      </c>
      <c r="D786" s="90" t="s">
        <v>1503</v>
      </c>
      <c r="E786" s="97" t="s">
        <v>147</v>
      </c>
      <c r="F786" s="49" t="s">
        <v>3225</v>
      </c>
      <c r="G786" s="133">
        <v>0</v>
      </c>
      <c r="H786" s="133">
        <v>0</v>
      </c>
      <c r="I786" s="132" t="s">
        <v>135</v>
      </c>
      <c r="J786" s="130" t="s">
        <v>2730</v>
      </c>
      <c r="K786" s="130" t="s">
        <v>2730</v>
      </c>
    </row>
    <row r="787" hidden="1" spans="1:11">
      <c r="A787" s="127" t="s">
        <v>135</v>
      </c>
      <c r="B787" s="97" t="s">
        <v>135</v>
      </c>
      <c r="C787" s="469" t="s">
        <v>1490</v>
      </c>
      <c r="D787" s="90" t="s">
        <v>1505</v>
      </c>
      <c r="E787" s="97" t="s">
        <v>147</v>
      </c>
      <c r="F787" s="49" t="s">
        <v>3226</v>
      </c>
      <c r="G787" s="133">
        <v>0</v>
      </c>
      <c r="H787" s="133">
        <v>0</v>
      </c>
      <c r="I787" s="132" t="s">
        <v>135</v>
      </c>
      <c r="J787" s="130" t="s">
        <v>2730</v>
      </c>
      <c r="K787" s="130" t="s">
        <v>2730</v>
      </c>
    </row>
    <row r="788" hidden="1" spans="1:11">
      <c r="A788" s="127" t="s">
        <v>135</v>
      </c>
      <c r="B788" s="97" t="s">
        <v>135</v>
      </c>
      <c r="C788" s="469" t="s">
        <v>1490</v>
      </c>
      <c r="D788" s="90" t="s">
        <v>1507</v>
      </c>
      <c r="E788" s="97" t="s">
        <v>147</v>
      </c>
      <c r="F788" s="49" t="s">
        <v>3227</v>
      </c>
      <c r="G788" s="133">
        <v>0</v>
      </c>
      <c r="H788" s="133">
        <v>0</v>
      </c>
      <c r="I788" s="132" t="s">
        <v>135</v>
      </c>
      <c r="J788" s="130" t="s">
        <v>2730</v>
      </c>
      <c r="K788" s="130" t="s">
        <v>2730</v>
      </c>
    </row>
    <row r="789" hidden="1" spans="1:11">
      <c r="A789" s="127" t="s">
        <v>135</v>
      </c>
      <c r="B789" s="97" t="s">
        <v>135</v>
      </c>
      <c r="C789" s="469" t="s">
        <v>1490</v>
      </c>
      <c r="D789" s="90" t="s">
        <v>1509</v>
      </c>
      <c r="E789" s="97" t="s">
        <v>147</v>
      </c>
      <c r="F789" s="49" t="s">
        <v>2767</v>
      </c>
      <c r="G789" s="133">
        <v>0</v>
      </c>
      <c r="H789" s="133">
        <v>0</v>
      </c>
      <c r="I789" s="132" t="s">
        <v>135</v>
      </c>
      <c r="J789" s="130" t="s">
        <v>2730</v>
      </c>
      <c r="K789" s="130" t="s">
        <v>2730</v>
      </c>
    </row>
    <row r="790" hidden="1" spans="1:11">
      <c r="A790" s="127" t="s">
        <v>135</v>
      </c>
      <c r="B790" s="97" t="s">
        <v>135</v>
      </c>
      <c r="C790" s="469" t="s">
        <v>1490</v>
      </c>
      <c r="D790" s="90" t="s">
        <v>1510</v>
      </c>
      <c r="E790" s="97" t="s">
        <v>147</v>
      </c>
      <c r="F790" s="49" t="s">
        <v>3228</v>
      </c>
      <c r="G790" s="133">
        <v>0</v>
      </c>
      <c r="H790" s="131">
        <v>0</v>
      </c>
      <c r="I790" s="132" t="s">
        <v>135</v>
      </c>
      <c r="J790" s="130" t="s">
        <v>2730</v>
      </c>
      <c r="K790" s="130" t="s">
        <v>2730</v>
      </c>
    </row>
    <row r="791" hidden="1" spans="1:11">
      <c r="A791" s="127" t="s">
        <v>135</v>
      </c>
      <c r="B791" s="97" t="s">
        <v>135</v>
      </c>
      <c r="C791" s="469" t="s">
        <v>1490</v>
      </c>
      <c r="D791" s="90" t="s">
        <v>1512</v>
      </c>
      <c r="E791" s="97" t="s">
        <v>147</v>
      </c>
      <c r="F791" s="49" t="s">
        <v>3229</v>
      </c>
      <c r="G791" s="133">
        <v>24000</v>
      </c>
      <c r="H791" s="133">
        <v>24495</v>
      </c>
      <c r="I791" s="132">
        <v>0.021</v>
      </c>
      <c r="J791" s="130" t="s">
        <v>147</v>
      </c>
      <c r="K791" s="130" t="s">
        <v>2730</v>
      </c>
    </row>
    <row r="792" hidden="1" spans="1:11">
      <c r="A792" s="127"/>
      <c r="B792" s="97"/>
      <c r="C792" s="469" t="s">
        <v>1490</v>
      </c>
      <c r="D792" s="96">
        <v>2111450</v>
      </c>
      <c r="E792" s="97" t="s">
        <v>147</v>
      </c>
      <c r="F792" s="49" t="s">
        <v>2739</v>
      </c>
      <c r="G792" s="133">
        <v>30</v>
      </c>
      <c r="H792" s="133">
        <v>31</v>
      </c>
      <c r="I792" s="132">
        <v>0.033</v>
      </c>
      <c r="J792" s="130" t="s">
        <v>147</v>
      </c>
      <c r="K792" s="130" t="s">
        <v>2730</v>
      </c>
    </row>
    <row r="793" hidden="1" spans="1:11">
      <c r="A793" s="127"/>
      <c r="B793" s="97"/>
      <c r="C793" s="469" t="s">
        <v>1490</v>
      </c>
      <c r="D793" s="96">
        <v>2111499</v>
      </c>
      <c r="E793" s="97" t="s">
        <v>147</v>
      </c>
      <c r="F793" s="49" t="s">
        <v>3230</v>
      </c>
      <c r="G793" s="133">
        <v>3361</v>
      </c>
      <c r="H793" s="133">
        <v>3504</v>
      </c>
      <c r="I793" s="132">
        <v>0.043</v>
      </c>
      <c r="J793" s="130" t="s">
        <v>147</v>
      </c>
      <c r="K793" s="130" t="s">
        <v>2730</v>
      </c>
    </row>
    <row r="794" hidden="1" spans="1:11">
      <c r="A794" s="127"/>
      <c r="B794" s="469" t="s">
        <v>1379</v>
      </c>
      <c r="C794" s="97"/>
      <c r="D794" s="469" t="s">
        <v>1515</v>
      </c>
      <c r="E794" s="97"/>
      <c r="F794" s="49" t="s">
        <v>1516</v>
      </c>
      <c r="G794" s="131">
        <v>0</v>
      </c>
      <c r="H794" s="131">
        <v>0</v>
      </c>
      <c r="I794" s="132" t="s">
        <v>135</v>
      </c>
      <c r="J794" s="130" t="s">
        <v>2730</v>
      </c>
      <c r="K794" s="130" t="s">
        <v>147</v>
      </c>
    </row>
    <row r="795" hidden="1" spans="1:11">
      <c r="A795" s="127"/>
      <c r="B795" s="97"/>
      <c r="C795" s="97"/>
      <c r="D795" s="468" t="s">
        <v>1517</v>
      </c>
      <c r="E795" s="97" t="s">
        <v>147</v>
      </c>
      <c r="F795" s="49" t="s">
        <v>3231</v>
      </c>
      <c r="G795" s="133">
        <v>0</v>
      </c>
      <c r="H795" s="133">
        <v>0</v>
      </c>
      <c r="I795" s="132" t="s">
        <v>135</v>
      </c>
      <c r="J795" s="130" t="s">
        <v>2730</v>
      </c>
      <c r="K795" s="130" t="s">
        <v>147</v>
      </c>
    </row>
    <row r="796" hidden="1" spans="1:11">
      <c r="A796" s="127"/>
      <c r="B796" s="97"/>
      <c r="C796" s="97"/>
      <c r="D796" s="468" t="s">
        <v>1519</v>
      </c>
      <c r="E796" s="97" t="s">
        <v>147</v>
      </c>
      <c r="F796" s="49" t="s">
        <v>3232</v>
      </c>
      <c r="G796" s="133">
        <v>0</v>
      </c>
      <c r="H796" s="133">
        <v>0</v>
      </c>
      <c r="I796" s="132" t="s">
        <v>135</v>
      </c>
      <c r="J796" s="130" t="s">
        <v>2730</v>
      </c>
      <c r="K796" s="130" t="s">
        <v>147</v>
      </c>
    </row>
    <row r="797" hidden="1" spans="1:11">
      <c r="A797" s="127"/>
      <c r="B797" s="97"/>
      <c r="C797" s="97"/>
      <c r="D797" s="468" t="s">
        <v>1494</v>
      </c>
      <c r="E797" s="97" t="s">
        <v>147</v>
      </c>
      <c r="F797" s="49" t="s">
        <v>3233</v>
      </c>
      <c r="G797" s="133">
        <v>0</v>
      </c>
      <c r="H797" s="133">
        <v>0</v>
      </c>
      <c r="I797" s="132" t="s">
        <v>135</v>
      </c>
      <c r="J797" s="130" t="s">
        <v>2730</v>
      </c>
      <c r="K797" s="130" t="s">
        <v>147</v>
      </c>
    </row>
    <row r="798" hidden="1" spans="1:11">
      <c r="A798" s="127"/>
      <c r="B798" s="97"/>
      <c r="C798" s="97"/>
      <c r="D798" s="468" t="s">
        <v>1523</v>
      </c>
      <c r="E798" s="97" t="s">
        <v>147</v>
      </c>
      <c r="F798" s="49" t="s">
        <v>3234</v>
      </c>
      <c r="G798" s="133">
        <v>0</v>
      </c>
      <c r="H798" s="133">
        <v>0</v>
      </c>
      <c r="I798" s="132" t="s">
        <v>135</v>
      </c>
      <c r="J798" s="130" t="s">
        <v>2730</v>
      </c>
      <c r="K798" s="130" t="s">
        <v>147</v>
      </c>
    </row>
    <row r="799" hidden="1" spans="1:11">
      <c r="A799" s="127"/>
      <c r="B799" s="97"/>
      <c r="C799" s="97"/>
      <c r="D799" s="468" t="s">
        <v>1525</v>
      </c>
      <c r="E799" s="97" t="s">
        <v>147</v>
      </c>
      <c r="F799" s="54" t="s">
        <v>3235</v>
      </c>
      <c r="G799" s="133">
        <v>0</v>
      </c>
      <c r="H799" s="134">
        <v>0</v>
      </c>
      <c r="I799" s="135" t="s">
        <v>135</v>
      </c>
      <c r="J799" s="130" t="s">
        <v>2730</v>
      </c>
      <c r="K799" s="130" t="s">
        <v>147</v>
      </c>
    </row>
    <row r="800" hidden="1" spans="1:11">
      <c r="A800" s="127" t="s">
        <v>135</v>
      </c>
      <c r="B800" s="469" t="s">
        <v>1379</v>
      </c>
      <c r="C800" s="97"/>
      <c r="D800" s="90" t="s">
        <v>1527</v>
      </c>
      <c r="E800" s="97" t="s">
        <v>147</v>
      </c>
      <c r="F800" s="49" t="s">
        <v>3236</v>
      </c>
      <c r="G800" s="133">
        <v>58258</v>
      </c>
      <c r="H800" s="131">
        <v>59700</v>
      </c>
      <c r="I800" s="132">
        <v>0.025</v>
      </c>
      <c r="J800" s="130" t="s">
        <v>147</v>
      </c>
      <c r="K800" s="130" t="s">
        <v>147</v>
      </c>
    </row>
    <row r="801" ht="18.95" customHeight="1" spans="1:11">
      <c r="A801" s="127" t="s">
        <v>134</v>
      </c>
      <c r="B801" s="97" t="s">
        <v>135</v>
      </c>
      <c r="C801" s="97"/>
      <c r="D801" s="90" t="s">
        <v>1529</v>
      </c>
      <c r="E801" s="97"/>
      <c r="F801" s="50" t="s">
        <v>1530</v>
      </c>
      <c r="G801" s="128">
        <v>1834261</v>
      </c>
      <c r="H801" s="128">
        <v>1875000</v>
      </c>
      <c r="I801" s="129">
        <v>0.022</v>
      </c>
      <c r="J801" s="130" t="s">
        <v>147</v>
      </c>
      <c r="K801" s="130" t="s">
        <v>147</v>
      </c>
    </row>
    <row r="802" ht="18.95" hidden="1" customHeight="1" spans="1:11">
      <c r="A802" s="127" t="s">
        <v>135</v>
      </c>
      <c r="B802" s="469" t="s">
        <v>1529</v>
      </c>
      <c r="C802" s="97"/>
      <c r="D802" s="90" t="s">
        <v>1531</v>
      </c>
      <c r="E802" s="97"/>
      <c r="F802" s="49" t="s">
        <v>1532</v>
      </c>
      <c r="G802" s="131">
        <v>274028</v>
      </c>
      <c r="H802" s="131">
        <v>280400</v>
      </c>
      <c r="I802" s="132">
        <v>0.023</v>
      </c>
      <c r="J802" s="130" t="s">
        <v>147</v>
      </c>
      <c r="K802" s="130" t="s">
        <v>147</v>
      </c>
    </row>
    <row r="803" ht="18.95" hidden="1" customHeight="1" spans="1:11">
      <c r="A803" s="127" t="s">
        <v>135</v>
      </c>
      <c r="B803" s="97" t="s">
        <v>135</v>
      </c>
      <c r="C803" s="469" t="s">
        <v>1531</v>
      </c>
      <c r="D803" s="90" t="s">
        <v>1533</v>
      </c>
      <c r="E803" s="97" t="s">
        <v>147</v>
      </c>
      <c r="F803" s="49" t="s">
        <v>4249</v>
      </c>
      <c r="G803" s="133">
        <v>76223</v>
      </c>
      <c r="H803" s="133">
        <v>78900</v>
      </c>
      <c r="I803" s="132">
        <v>0.035</v>
      </c>
      <c r="J803" s="130" t="s">
        <v>147</v>
      </c>
      <c r="K803" s="130" t="s">
        <v>2730</v>
      </c>
    </row>
    <row r="804" ht="18.95" hidden="1" customHeight="1" spans="1:11">
      <c r="A804" s="127"/>
      <c r="B804" s="97"/>
      <c r="C804" s="469" t="s">
        <v>1531</v>
      </c>
      <c r="D804" s="90" t="s">
        <v>1534</v>
      </c>
      <c r="E804" s="97" t="s">
        <v>147</v>
      </c>
      <c r="F804" s="49" t="s">
        <v>4250</v>
      </c>
      <c r="G804" s="133">
        <v>22755</v>
      </c>
      <c r="H804" s="133">
        <v>23500</v>
      </c>
      <c r="I804" s="132">
        <v>0.033</v>
      </c>
      <c r="J804" s="130" t="s">
        <v>147</v>
      </c>
      <c r="K804" s="130" t="s">
        <v>2730</v>
      </c>
    </row>
    <row r="805" ht="18.95" hidden="1" customHeight="1" spans="1:11">
      <c r="A805" s="127"/>
      <c r="B805" s="97"/>
      <c r="C805" s="469" t="s">
        <v>1531</v>
      </c>
      <c r="D805" s="90" t="s">
        <v>1535</v>
      </c>
      <c r="E805" s="97" t="s">
        <v>147</v>
      </c>
      <c r="F805" s="37" t="s">
        <v>4251</v>
      </c>
      <c r="G805" s="133">
        <v>2250</v>
      </c>
      <c r="H805" s="131">
        <v>2300</v>
      </c>
      <c r="I805" s="132">
        <v>0.022</v>
      </c>
      <c r="J805" s="130" t="s">
        <v>147</v>
      </c>
      <c r="K805" s="130" t="s">
        <v>2730</v>
      </c>
    </row>
    <row r="806" ht="18.95" hidden="1" customHeight="1" spans="1:11">
      <c r="A806" s="127"/>
      <c r="B806" s="97"/>
      <c r="C806" s="469" t="s">
        <v>1531</v>
      </c>
      <c r="D806" s="90" t="s">
        <v>1536</v>
      </c>
      <c r="E806" s="97" t="s">
        <v>147</v>
      </c>
      <c r="F806" s="49" t="s">
        <v>4252</v>
      </c>
      <c r="G806" s="133">
        <v>36262</v>
      </c>
      <c r="H806" s="131">
        <v>37000</v>
      </c>
      <c r="I806" s="132">
        <v>0.02</v>
      </c>
      <c r="J806" s="130" t="s">
        <v>147</v>
      </c>
      <c r="K806" s="130" t="s">
        <v>2730</v>
      </c>
    </row>
    <row r="807" ht="18.95" hidden="1" customHeight="1" spans="1:11">
      <c r="A807" s="127"/>
      <c r="B807" s="97"/>
      <c r="C807" s="469" t="s">
        <v>1531</v>
      </c>
      <c r="D807" s="90" t="s">
        <v>1538</v>
      </c>
      <c r="E807" s="97" t="s">
        <v>147</v>
      </c>
      <c r="F807" s="49" t="s">
        <v>4253</v>
      </c>
      <c r="G807" s="133">
        <v>1215</v>
      </c>
      <c r="H807" s="133">
        <v>1245</v>
      </c>
      <c r="I807" s="132">
        <v>0.025</v>
      </c>
      <c r="J807" s="130" t="s">
        <v>147</v>
      </c>
      <c r="K807" s="130" t="s">
        <v>2730</v>
      </c>
    </row>
    <row r="808" ht="18.95" hidden="1" customHeight="1" spans="1:11">
      <c r="A808" s="127" t="s">
        <v>135</v>
      </c>
      <c r="B808" s="97" t="s">
        <v>135</v>
      </c>
      <c r="C808" s="469" t="s">
        <v>1531</v>
      </c>
      <c r="D808" s="90" t="s">
        <v>1540</v>
      </c>
      <c r="E808" s="97" t="s">
        <v>147</v>
      </c>
      <c r="F808" s="49" t="s">
        <v>4254</v>
      </c>
      <c r="G808" s="133">
        <v>10240</v>
      </c>
      <c r="H808" s="133">
        <v>10600</v>
      </c>
      <c r="I808" s="132">
        <v>0.03515625</v>
      </c>
      <c r="J808" s="130" t="s">
        <v>147</v>
      </c>
      <c r="K808" s="130" t="s">
        <v>2730</v>
      </c>
    </row>
    <row r="809" ht="18.95" hidden="1" customHeight="1" spans="1:11">
      <c r="A809" s="127" t="s">
        <v>135</v>
      </c>
      <c r="B809" s="97" t="s">
        <v>135</v>
      </c>
      <c r="C809" s="469" t="s">
        <v>1531</v>
      </c>
      <c r="D809" s="90" t="s">
        <v>1542</v>
      </c>
      <c r="E809" s="97" t="s">
        <v>147</v>
      </c>
      <c r="F809" s="49" t="s">
        <v>4255</v>
      </c>
      <c r="G809" s="133">
        <v>779</v>
      </c>
      <c r="H809" s="133">
        <v>800</v>
      </c>
      <c r="I809" s="132">
        <v>0.027</v>
      </c>
      <c r="J809" s="130" t="s">
        <v>147</v>
      </c>
      <c r="K809" s="130" t="s">
        <v>2730</v>
      </c>
    </row>
    <row r="810" ht="18.95" hidden="1" customHeight="1" spans="1:11">
      <c r="A810" s="127" t="s">
        <v>135</v>
      </c>
      <c r="B810" s="97" t="s">
        <v>135</v>
      </c>
      <c r="C810" s="469" t="s">
        <v>1531</v>
      </c>
      <c r="D810" s="90" t="s">
        <v>1544</v>
      </c>
      <c r="E810" s="97" t="s">
        <v>147</v>
      </c>
      <c r="F810" s="49" t="s">
        <v>4256</v>
      </c>
      <c r="G810" s="133">
        <v>1082</v>
      </c>
      <c r="H810" s="133">
        <v>1100</v>
      </c>
      <c r="I810" s="132">
        <v>0.017</v>
      </c>
      <c r="J810" s="130" t="s">
        <v>147</v>
      </c>
      <c r="K810" s="130" t="s">
        <v>2730</v>
      </c>
    </row>
    <row r="811" ht="18.95" hidden="1" customHeight="1" spans="1:11">
      <c r="A811" s="127" t="s">
        <v>135</v>
      </c>
      <c r="B811" s="97" t="s">
        <v>135</v>
      </c>
      <c r="C811" s="469" t="s">
        <v>1531</v>
      </c>
      <c r="D811" s="90" t="s">
        <v>1546</v>
      </c>
      <c r="E811" s="97" t="s">
        <v>147</v>
      </c>
      <c r="F811" s="49" t="s">
        <v>4257</v>
      </c>
      <c r="G811" s="133">
        <v>1887</v>
      </c>
      <c r="H811" s="133">
        <v>1930</v>
      </c>
      <c r="I811" s="132">
        <v>0.023</v>
      </c>
      <c r="J811" s="130" t="s">
        <v>147</v>
      </c>
      <c r="K811" s="130" t="s">
        <v>2730</v>
      </c>
    </row>
    <row r="812" ht="18.95" hidden="1" customHeight="1" spans="1:11">
      <c r="A812" s="127" t="s">
        <v>135</v>
      </c>
      <c r="B812" s="97" t="s">
        <v>135</v>
      </c>
      <c r="C812" s="469" t="s">
        <v>1531</v>
      </c>
      <c r="D812" s="90" t="s">
        <v>1548</v>
      </c>
      <c r="E812" s="97" t="s">
        <v>147</v>
      </c>
      <c r="F812" s="49" t="s">
        <v>4258</v>
      </c>
      <c r="G812" s="133">
        <v>24</v>
      </c>
      <c r="H812" s="133">
        <v>25</v>
      </c>
      <c r="I812" s="132">
        <v>0.042</v>
      </c>
      <c r="J812" s="130" t="s">
        <v>147</v>
      </c>
      <c r="K812" s="130" t="s">
        <v>2730</v>
      </c>
    </row>
    <row r="813" ht="18.95" hidden="1" customHeight="1" spans="1:11">
      <c r="A813" s="127" t="s">
        <v>135</v>
      </c>
      <c r="B813" s="97" t="s">
        <v>135</v>
      </c>
      <c r="C813" s="469" t="s">
        <v>1531</v>
      </c>
      <c r="D813" s="90" t="s">
        <v>1550</v>
      </c>
      <c r="E813" s="97" t="s">
        <v>147</v>
      </c>
      <c r="F813" s="54" t="s">
        <v>4259</v>
      </c>
      <c r="G813" s="133">
        <v>121311</v>
      </c>
      <c r="H813" s="134">
        <v>123000</v>
      </c>
      <c r="I813" s="135">
        <v>0.014</v>
      </c>
      <c r="J813" s="130" t="s">
        <v>147</v>
      </c>
      <c r="K813" s="130" t="s">
        <v>2730</v>
      </c>
    </row>
    <row r="814" ht="18.95" hidden="1" customHeight="1" spans="1:11">
      <c r="A814" s="127" t="s">
        <v>135</v>
      </c>
      <c r="B814" s="469" t="s">
        <v>1529</v>
      </c>
      <c r="C814" s="97"/>
      <c r="D814" s="90" t="s">
        <v>1552</v>
      </c>
      <c r="E814" s="97" t="s">
        <v>147</v>
      </c>
      <c r="F814" s="49" t="s">
        <v>4260</v>
      </c>
      <c r="G814" s="133">
        <v>46002</v>
      </c>
      <c r="H814" s="131">
        <v>46600</v>
      </c>
      <c r="I814" s="132">
        <v>0.013</v>
      </c>
      <c r="J814" s="130" t="s">
        <v>147</v>
      </c>
      <c r="K814" s="130" t="s">
        <v>147</v>
      </c>
    </row>
    <row r="815" ht="18.95" hidden="1" customHeight="1" spans="1:11">
      <c r="A815" s="127" t="s">
        <v>135</v>
      </c>
      <c r="B815" s="469" t="s">
        <v>1529</v>
      </c>
      <c r="C815" s="97"/>
      <c r="D815" s="90" t="s">
        <v>1554</v>
      </c>
      <c r="E815" s="97"/>
      <c r="F815" s="49" t="s">
        <v>1555</v>
      </c>
      <c r="G815" s="131">
        <v>1010186</v>
      </c>
      <c r="H815" s="131">
        <v>1035000</v>
      </c>
      <c r="I815" s="132">
        <v>0.025</v>
      </c>
      <c r="J815" s="130" t="s">
        <v>147</v>
      </c>
      <c r="K815" s="130" t="s">
        <v>147</v>
      </c>
    </row>
    <row r="816" ht="18.95" hidden="1" customHeight="1" spans="1:11">
      <c r="A816" s="127" t="s">
        <v>135</v>
      </c>
      <c r="B816" s="97" t="s">
        <v>135</v>
      </c>
      <c r="C816" s="469" t="s">
        <v>1554</v>
      </c>
      <c r="D816" s="90" t="s">
        <v>1556</v>
      </c>
      <c r="E816" s="97" t="s">
        <v>147</v>
      </c>
      <c r="F816" s="49" t="s">
        <v>4261</v>
      </c>
      <c r="G816" s="133">
        <v>345563</v>
      </c>
      <c r="H816" s="133">
        <v>355000</v>
      </c>
      <c r="I816" s="132">
        <v>0.027</v>
      </c>
      <c r="J816" s="130" t="s">
        <v>147</v>
      </c>
      <c r="K816" s="130" t="s">
        <v>2730</v>
      </c>
    </row>
    <row r="817" ht="18.95" hidden="1" customHeight="1" spans="1:11">
      <c r="A817" s="127" t="s">
        <v>135</v>
      </c>
      <c r="B817" s="97" t="s">
        <v>135</v>
      </c>
      <c r="C817" s="469" t="s">
        <v>1554</v>
      </c>
      <c r="D817" s="90" t="s">
        <v>1558</v>
      </c>
      <c r="E817" s="97" t="s">
        <v>147</v>
      </c>
      <c r="F817" s="54" t="s">
        <v>4262</v>
      </c>
      <c r="G817" s="133">
        <v>664623</v>
      </c>
      <c r="H817" s="134">
        <v>680000</v>
      </c>
      <c r="I817" s="135">
        <v>0.023</v>
      </c>
      <c r="J817" s="130" t="s">
        <v>147</v>
      </c>
      <c r="K817" s="130" t="s">
        <v>2730</v>
      </c>
    </row>
    <row r="818" ht="18.95" hidden="1" customHeight="1" spans="1:11">
      <c r="A818" s="127" t="s">
        <v>135</v>
      </c>
      <c r="B818" s="469" t="s">
        <v>1529</v>
      </c>
      <c r="C818" s="97"/>
      <c r="D818" s="90" t="s">
        <v>1560</v>
      </c>
      <c r="E818" s="97" t="s">
        <v>147</v>
      </c>
      <c r="F818" s="49" t="s">
        <v>4263</v>
      </c>
      <c r="G818" s="133">
        <v>244871</v>
      </c>
      <c r="H818" s="131">
        <v>250000</v>
      </c>
      <c r="I818" s="132">
        <v>0.021</v>
      </c>
      <c r="J818" s="130" t="s">
        <v>147</v>
      </c>
      <c r="K818" s="130" t="s">
        <v>147</v>
      </c>
    </row>
    <row r="819" ht="18.95" hidden="1" customHeight="1" spans="1:11">
      <c r="A819" s="127" t="s">
        <v>135</v>
      </c>
      <c r="B819" s="97" t="s">
        <v>1529</v>
      </c>
      <c r="C819" s="97" t="s">
        <v>135</v>
      </c>
      <c r="D819" s="90" t="s">
        <v>1562</v>
      </c>
      <c r="E819" s="97" t="s">
        <v>147</v>
      </c>
      <c r="F819" s="49" t="s">
        <v>4264</v>
      </c>
      <c r="G819" s="133">
        <v>4886</v>
      </c>
      <c r="H819" s="131">
        <v>5000</v>
      </c>
      <c r="I819" s="132">
        <v>0.023</v>
      </c>
      <c r="J819" s="130" t="s">
        <v>147</v>
      </c>
      <c r="K819" s="130" t="s">
        <v>147</v>
      </c>
    </row>
    <row r="820" ht="18.95" hidden="1" customHeight="1" spans="1:11">
      <c r="A820" s="127" t="s">
        <v>135</v>
      </c>
      <c r="B820" s="97" t="s">
        <v>1529</v>
      </c>
      <c r="C820" s="97" t="s">
        <v>135</v>
      </c>
      <c r="D820" s="90" t="s">
        <v>1564</v>
      </c>
      <c r="E820" s="97" t="s">
        <v>147</v>
      </c>
      <c r="F820" s="49" t="s">
        <v>4265</v>
      </c>
      <c r="G820" s="133">
        <v>254288</v>
      </c>
      <c r="H820" s="131">
        <v>258000</v>
      </c>
      <c r="I820" s="132">
        <v>0.015</v>
      </c>
      <c r="J820" s="130" t="s">
        <v>147</v>
      </c>
      <c r="K820" s="130" t="s">
        <v>147</v>
      </c>
    </row>
    <row r="821" ht="18.95" customHeight="1" spans="1:11">
      <c r="A821" s="127" t="s">
        <v>134</v>
      </c>
      <c r="B821" s="97" t="s">
        <v>135</v>
      </c>
      <c r="C821" s="97"/>
      <c r="D821" s="90" t="s">
        <v>1566</v>
      </c>
      <c r="E821" s="97"/>
      <c r="F821" s="50" t="s">
        <v>1567</v>
      </c>
      <c r="G821" s="128">
        <v>5934076</v>
      </c>
      <c r="H821" s="128">
        <v>6182000</v>
      </c>
      <c r="I821" s="129">
        <v>0.042</v>
      </c>
      <c r="J821" s="130" t="s">
        <v>147</v>
      </c>
      <c r="K821" s="130" t="s">
        <v>147</v>
      </c>
    </row>
    <row r="822" ht="18.95" hidden="1" customHeight="1" spans="1:11">
      <c r="A822" s="127" t="s">
        <v>135</v>
      </c>
      <c r="B822" s="469" t="s">
        <v>1566</v>
      </c>
      <c r="C822" s="97"/>
      <c r="D822" s="90" t="s">
        <v>1568</v>
      </c>
      <c r="E822" s="97"/>
      <c r="F822" s="50" t="s">
        <v>1569</v>
      </c>
      <c r="G822" s="128">
        <v>1955702</v>
      </c>
      <c r="H822" s="128">
        <v>2016000</v>
      </c>
      <c r="I822" s="129">
        <v>0.031</v>
      </c>
      <c r="J822" s="130" t="s">
        <v>147</v>
      </c>
      <c r="K822" s="130" t="s">
        <v>147</v>
      </c>
    </row>
    <row r="823" ht="18.95" hidden="1" customHeight="1" spans="1:11">
      <c r="A823" s="127" t="s">
        <v>135</v>
      </c>
      <c r="B823" s="97"/>
      <c r="C823" s="469" t="s">
        <v>1568</v>
      </c>
      <c r="D823" s="90" t="s">
        <v>1570</v>
      </c>
      <c r="E823" s="97" t="s">
        <v>147</v>
      </c>
      <c r="F823" s="49" t="s">
        <v>4054</v>
      </c>
      <c r="G823" s="133">
        <v>51587</v>
      </c>
      <c r="H823" s="133">
        <v>54000</v>
      </c>
      <c r="I823" s="132">
        <v>0.047</v>
      </c>
      <c r="J823" s="130" t="s">
        <v>147</v>
      </c>
      <c r="K823" s="130" t="s">
        <v>147</v>
      </c>
    </row>
    <row r="824" ht="18.95" hidden="1" customHeight="1" spans="1:11">
      <c r="A824" s="127" t="s">
        <v>135</v>
      </c>
      <c r="B824" s="97"/>
      <c r="C824" s="469" t="s">
        <v>1568</v>
      </c>
      <c r="D824" s="90" t="s">
        <v>1571</v>
      </c>
      <c r="E824" s="97" t="s">
        <v>147</v>
      </c>
      <c r="F824" s="37" t="s">
        <v>4055</v>
      </c>
      <c r="G824" s="133">
        <v>5488</v>
      </c>
      <c r="H824" s="133">
        <v>5600</v>
      </c>
      <c r="I824" s="132">
        <v>0.02</v>
      </c>
      <c r="J824" s="130" t="s">
        <v>147</v>
      </c>
      <c r="K824" s="130" t="s">
        <v>147</v>
      </c>
    </row>
    <row r="825" ht="18.95" hidden="1" customHeight="1" spans="1:11">
      <c r="A825" s="127" t="s">
        <v>135</v>
      </c>
      <c r="B825" s="97"/>
      <c r="C825" s="469" t="s">
        <v>1568</v>
      </c>
      <c r="D825" s="90" t="s">
        <v>1572</v>
      </c>
      <c r="E825" s="97" t="s">
        <v>147</v>
      </c>
      <c r="F825" s="37" t="s">
        <v>4056</v>
      </c>
      <c r="G825" s="133">
        <v>23</v>
      </c>
      <c r="H825" s="131">
        <v>24</v>
      </c>
      <c r="I825" s="132">
        <v>0.043</v>
      </c>
      <c r="J825" s="130" t="s">
        <v>147</v>
      </c>
      <c r="K825" s="130" t="s">
        <v>147</v>
      </c>
    </row>
    <row r="826" ht="18.95" hidden="1" customHeight="1" spans="1:11">
      <c r="A826" s="127"/>
      <c r="B826" s="97"/>
      <c r="C826" s="469" t="s">
        <v>1568</v>
      </c>
      <c r="D826" s="90" t="s">
        <v>1573</v>
      </c>
      <c r="E826" s="97" t="s">
        <v>147</v>
      </c>
      <c r="F826" s="49" t="s">
        <v>4246</v>
      </c>
      <c r="G826" s="133">
        <v>279223</v>
      </c>
      <c r="H826" s="131">
        <v>286000</v>
      </c>
      <c r="I826" s="132">
        <v>0.024</v>
      </c>
      <c r="J826" s="130" t="s">
        <v>147</v>
      </c>
      <c r="K826" s="130" t="s">
        <v>147</v>
      </c>
    </row>
    <row r="827" ht="18.95" hidden="1" customHeight="1" spans="1:11">
      <c r="A827" s="127"/>
      <c r="B827" s="97"/>
      <c r="C827" s="469" t="s">
        <v>1568</v>
      </c>
      <c r="D827" s="90" t="s">
        <v>1574</v>
      </c>
      <c r="E827" s="97" t="s">
        <v>147</v>
      </c>
      <c r="F827" s="49" t="s">
        <v>4266</v>
      </c>
      <c r="G827" s="133">
        <v>23677</v>
      </c>
      <c r="H827" s="133">
        <v>25000</v>
      </c>
      <c r="I827" s="132">
        <v>0.056</v>
      </c>
      <c r="J827" s="130" t="s">
        <v>147</v>
      </c>
      <c r="K827" s="130" t="s">
        <v>147</v>
      </c>
    </row>
    <row r="828" ht="18.95" hidden="1" customHeight="1" spans="1:11">
      <c r="A828" s="127" t="s">
        <v>135</v>
      </c>
      <c r="B828" s="97" t="s">
        <v>135</v>
      </c>
      <c r="C828" s="469" t="s">
        <v>1568</v>
      </c>
      <c r="D828" s="90" t="s">
        <v>1576</v>
      </c>
      <c r="E828" s="97" t="s">
        <v>147</v>
      </c>
      <c r="F828" s="49" t="s">
        <v>4267</v>
      </c>
      <c r="G828" s="133">
        <v>156540</v>
      </c>
      <c r="H828" s="133">
        <v>160000</v>
      </c>
      <c r="I828" s="132">
        <v>0.022</v>
      </c>
      <c r="J828" s="130" t="s">
        <v>147</v>
      </c>
      <c r="K828" s="130" t="s">
        <v>147</v>
      </c>
    </row>
    <row r="829" ht="18.95" hidden="1" customHeight="1" spans="1:11">
      <c r="A829" s="127" t="s">
        <v>135</v>
      </c>
      <c r="B829" s="97" t="s">
        <v>135</v>
      </c>
      <c r="C829" s="469" t="s">
        <v>1568</v>
      </c>
      <c r="D829" s="90" t="s">
        <v>1578</v>
      </c>
      <c r="E829" s="97" t="s">
        <v>147</v>
      </c>
      <c r="F829" s="49" t="s">
        <v>4268</v>
      </c>
      <c r="G829" s="133">
        <v>60767</v>
      </c>
      <c r="H829" s="133">
        <v>62600</v>
      </c>
      <c r="I829" s="132">
        <v>0.03</v>
      </c>
      <c r="J829" s="130" t="s">
        <v>147</v>
      </c>
      <c r="K829" s="130" t="s">
        <v>147</v>
      </c>
    </row>
    <row r="830" ht="18.95" hidden="1" customHeight="1" spans="1:11">
      <c r="A830" s="127" t="s">
        <v>135</v>
      </c>
      <c r="B830" s="97" t="s">
        <v>135</v>
      </c>
      <c r="C830" s="469" t="s">
        <v>1568</v>
      </c>
      <c r="D830" s="90" t="s">
        <v>1580</v>
      </c>
      <c r="E830" s="97" t="s">
        <v>147</v>
      </c>
      <c r="F830" s="51" t="s">
        <v>4269</v>
      </c>
      <c r="G830" s="133">
        <v>12717</v>
      </c>
      <c r="H830" s="133">
        <v>13000</v>
      </c>
      <c r="I830" s="132">
        <v>0.022</v>
      </c>
      <c r="J830" s="130" t="s">
        <v>147</v>
      </c>
      <c r="K830" s="130" t="s">
        <v>147</v>
      </c>
    </row>
    <row r="831" ht="18.95" hidden="1" customHeight="1" spans="1:11">
      <c r="A831" s="127" t="s">
        <v>135</v>
      </c>
      <c r="B831" s="97" t="s">
        <v>135</v>
      </c>
      <c r="C831" s="469" t="s">
        <v>1568</v>
      </c>
      <c r="D831" s="90" t="s">
        <v>1582</v>
      </c>
      <c r="E831" s="97" t="s">
        <v>147</v>
      </c>
      <c r="F831" s="51" t="s">
        <v>4270</v>
      </c>
      <c r="G831" s="133">
        <v>3018</v>
      </c>
      <c r="H831" s="133">
        <v>3100</v>
      </c>
      <c r="I831" s="132">
        <v>0.027</v>
      </c>
      <c r="J831" s="130" t="s">
        <v>147</v>
      </c>
      <c r="K831" s="130" t="s">
        <v>147</v>
      </c>
    </row>
    <row r="832" ht="18.95" hidden="1" customHeight="1" spans="1:11">
      <c r="A832" s="127" t="s">
        <v>135</v>
      </c>
      <c r="B832" s="97" t="s">
        <v>135</v>
      </c>
      <c r="C832" s="469" t="s">
        <v>1568</v>
      </c>
      <c r="D832" s="90" t="s">
        <v>1584</v>
      </c>
      <c r="E832" s="97" t="s">
        <v>147</v>
      </c>
      <c r="F832" s="37" t="s">
        <v>4271</v>
      </c>
      <c r="G832" s="133">
        <v>2301</v>
      </c>
      <c r="H832" s="133">
        <v>2360</v>
      </c>
      <c r="I832" s="132">
        <v>0.026</v>
      </c>
      <c r="J832" s="130" t="s">
        <v>147</v>
      </c>
      <c r="K832" s="130" t="s">
        <v>147</v>
      </c>
    </row>
    <row r="833" ht="18.95" hidden="1" customHeight="1" spans="1:11">
      <c r="A833" s="127" t="s">
        <v>135</v>
      </c>
      <c r="B833" s="97" t="s">
        <v>135</v>
      </c>
      <c r="C833" s="469" t="s">
        <v>1568</v>
      </c>
      <c r="D833" s="90" t="s">
        <v>1586</v>
      </c>
      <c r="E833" s="97" t="s">
        <v>147</v>
      </c>
      <c r="F833" s="49" t="s">
        <v>4272</v>
      </c>
      <c r="G833" s="133">
        <v>9084</v>
      </c>
      <c r="H833" s="133">
        <v>9300</v>
      </c>
      <c r="I833" s="132">
        <v>0.024</v>
      </c>
      <c r="J833" s="130" t="s">
        <v>147</v>
      </c>
      <c r="K833" s="130" t="s">
        <v>147</v>
      </c>
    </row>
    <row r="834" ht="18.95" hidden="1" customHeight="1" spans="1:11">
      <c r="A834" s="127" t="s">
        <v>135</v>
      </c>
      <c r="B834" s="97" t="s">
        <v>135</v>
      </c>
      <c r="C834" s="469" t="s">
        <v>1568</v>
      </c>
      <c r="D834" s="90" t="s">
        <v>1588</v>
      </c>
      <c r="E834" s="97" t="s">
        <v>147</v>
      </c>
      <c r="F834" s="49" t="s">
        <v>4273</v>
      </c>
      <c r="G834" s="133">
        <v>70</v>
      </c>
      <c r="H834" s="133">
        <v>72</v>
      </c>
      <c r="I834" s="132">
        <v>0.029</v>
      </c>
      <c r="J834" s="130" t="s">
        <v>147</v>
      </c>
      <c r="K834" s="130" t="s">
        <v>147</v>
      </c>
    </row>
    <row r="835" ht="18.95" hidden="1" customHeight="1" spans="1:11">
      <c r="A835" s="127" t="s">
        <v>135</v>
      </c>
      <c r="B835" s="97" t="s">
        <v>135</v>
      </c>
      <c r="C835" s="469" t="s">
        <v>1568</v>
      </c>
      <c r="D835" s="90" t="s">
        <v>1590</v>
      </c>
      <c r="E835" s="97" t="s">
        <v>147</v>
      </c>
      <c r="F835" s="49" t="s">
        <v>4274</v>
      </c>
      <c r="G835" s="133">
        <v>14521</v>
      </c>
      <c r="H835" s="133">
        <v>15000</v>
      </c>
      <c r="I835" s="132">
        <v>0.033</v>
      </c>
      <c r="J835" s="130" t="s">
        <v>147</v>
      </c>
      <c r="K835" s="130" t="s">
        <v>147</v>
      </c>
    </row>
    <row r="836" ht="18.95" hidden="1" customHeight="1" spans="1:11">
      <c r="A836" s="127" t="s">
        <v>135</v>
      </c>
      <c r="B836" s="97" t="s">
        <v>135</v>
      </c>
      <c r="C836" s="469" t="s">
        <v>1568</v>
      </c>
      <c r="D836" s="90" t="s">
        <v>1592</v>
      </c>
      <c r="E836" s="97" t="s">
        <v>147</v>
      </c>
      <c r="F836" s="51" t="s">
        <v>4275</v>
      </c>
      <c r="G836" s="133">
        <v>153</v>
      </c>
      <c r="H836" s="133">
        <v>156</v>
      </c>
      <c r="I836" s="132">
        <v>0.02</v>
      </c>
      <c r="J836" s="130" t="s">
        <v>147</v>
      </c>
      <c r="K836" s="130" t="s">
        <v>147</v>
      </c>
    </row>
    <row r="837" ht="18.95" hidden="1" customHeight="1" spans="1:11">
      <c r="A837" s="127" t="s">
        <v>135</v>
      </c>
      <c r="B837" s="97" t="s">
        <v>135</v>
      </c>
      <c r="C837" s="469" t="s">
        <v>1568</v>
      </c>
      <c r="D837" s="90" t="s">
        <v>1594</v>
      </c>
      <c r="E837" s="97" t="s">
        <v>147</v>
      </c>
      <c r="F837" s="51" t="s">
        <v>4276</v>
      </c>
      <c r="G837" s="133">
        <v>1954</v>
      </c>
      <c r="H837" s="133">
        <v>2000</v>
      </c>
      <c r="I837" s="132">
        <v>0.024</v>
      </c>
      <c r="J837" s="130" t="s">
        <v>147</v>
      </c>
      <c r="K837" s="130" t="s">
        <v>147</v>
      </c>
    </row>
    <row r="838" ht="18.95" hidden="1" customHeight="1" spans="1:11">
      <c r="A838" s="127" t="s">
        <v>135</v>
      </c>
      <c r="B838" s="97" t="s">
        <v>135</v>
      </c>
      <c r="C838" s="469" t="s">
        <v>1568</v>
      </c>
      <c r="D838" s="90" t="s">
        <v>1596</v>
      </c>
      <c r="E838" s="97" t="s">
        <v>147</v>
      </c>
      <c r="F838" s="49" t="s">
        <v>4277</v>
      </c>
      <c r="G838" s="133">
        <v>127234</v>
      </c>
      <c r="H838" s="133">
        <v>136000</v>
      </c>
      <c r="I838" s="132">
        <v>0.069</v>
      </c>
      <c r="J838" s="130" t="s">
        <v>147</v>
      </c>
      <c r="K838" s="130" t="s">
        <v>147</v>
      </c>
    </row>
    <row r="839" ht="18.95" hidden="1" customHeight="1" spans="1:11">
      <c r="A839" s="127" t="s">
        <v>135</v>
      </c>
      <c r="B839" s="97" t="s">
        <v>135</v>
      </c>
      <c r="C839" s="469" t="s">
        <v>1568</v>
      </c>
      <c r="D839" s="90" t="s">
        <v>1598</v>
      </c>
      <c r="E839" s="97" t="s">
        <v>147</v>
      </c>
      <c r="F839" s="49" t="s">
        <v>4278</v>
      </c>
      <c r="G839" s="133">
        <v>63023</v>
      </c>
      <c r="H839" s="133">
        <v>65000</v>
      </c>
      <c r="I839" s="132">
        <v>0.031</v>
      </c>
      <c r="J839" s="130" t="s">
        <v>147</v>
      </c>
      <c r="K839" s="130" t="s">
        <v>147</v>
      </c>
    </row>
    <row r="840" ht="18.95" hidden="1" customHeight="1" spans="1:11">
      <c r="A840" s="127" t="s">
        <v>135</v>
      </c>
      <c r="B840" s="97" t="s">
        <v>135</v>
      </c>
      <c r="C840" s="469" t="s">
        <v>1568</v>
      </c>
      <c r="D840" s="90" t="s">
        <v>1600</v>
      </c>
      <c r="E840" s="97" t="s">
        <v>147</v>
      </c>
      <c r="F840" s="49" t="s">
        <v>4279</v>
      </c>
      <c r="G840" s="133">
        <v>104394</v>
      </c>
      <c r="H840" s="133">
        <v>107000</v>
      </c>
      <c r="I840" s="132">
        <v>0.025</v>
      </c>
      <c r="J840" s="130" t="s">
        <v>147</v>
      </c>
      <c r="K840" s="130" t="s">
        <v>147</v>
      </c>
    </row>
    <row r="841" ht="18.95" hidden="1" customHeight="1" spans="1:11">
      <c r="A841" s="127" t="s">
        <v>135</v>
      </c>
      <c r="B841" s="97" t="s">
        <v>135</v>
      </c>
      <c r="C841" s="469" t="s">
        <v>1568</v>
      </c>
      <c r="D841" s="90" t="s">
        <v>1602</v>
      </c>
      <c r="E841" s="97" t="s">
        <v>147</v>
      </c>
      <c r="F841" s="49" t="s">
        <v>4280</v>
      </c>
      <c r="G841" s="133">
        <v>18145</v>
      </c>
      <c r="H841" s="133">
        <v>18600</v>
      </c>
      <c r="I841" s="132">
        <v>0.025</v>
      </c>
      <c r="J841" s="130" t="s">
        <v>147</v>
      </c>
      <c r="K841" s="130" t="s">
        <v>147</v>
      </c>
    </row>
    <row r="842" ht="18.95" hidden="1" customHeight="1" spans="1:11">
      <c r="A842" s="127" t="s">
        <v>135</v>
      </c>
      <c r="B842" s="97" t="s">
        <v>135</v>
      </c>
      <c r="C842" s="469" t="s">
        <v>1568</v>
      </c>
      <c r="D842" s="90" t="s">
        <v>1604</v>
      </c>
      <c r="E842" s="97" t="s">
        <v>147</v>
      </c>
      <c r="F842" s="51" t="s">
        <v>4281</v>
      </c>
      <c r="G842" s="133">
        <v>82200</v>
      </c>
      <c r="H842" s="133">
        <v>84820</v>
      </c>
      <c r="I842" s="132">
        <v>0.032</v>
      </c>
      <c r="J842" s="130" t="s">
        <v>147</v>
      </c>
      <c r="K842" s="130" t="s">
        <v>147</v>
      </c>
    </row>
    <row r="843" ht="18.95" hidden="1" customHeight="1" spans="1:11">
      <c r="A843" s="127" t="s">
        <v>135</v>
      </c>
      <c r="B843" s="97" t="s">
        <v>135</v>
      </c>
      <c r="C843" s="469" t="s">
        <v>1568</v>
      </c>
      <c r="D843" s="90" t="s">
        <v>1606</v>
      </c>
      <c r="E843" s="97" t="s">
        <v>147</v>
      </c>
      <c r="F843" s="49" t="s">
        <v>4282</v>
      </c>
      <c r="G843" s="133">
        <v>0</v>
      </c>
      <c r="H843" s="133">
        <v>0</v>
      </c>
      <c r="I843" s="132" t="s">
        <v>135</v>
      </c>
      <c r="J843" s="130" t="s">
        <v>2730</v>
      </c>
      <c r="K843" s="130" t="s">
        <v>147</v>
      </c>
    </row>
    <row r="844" ht="18.95" hidden="1" customHeight="1" spans="1:11">
      <c r="A844" s="127" t="s">
        <v>135</v>
      </c>
      <c r="B844" s="97" t="s">
        <v>135</v>
      </c>
      <c r="C844" s="469" t="s">
        <v>1568</v>
      </c>
      <c r="D844" s="90" t="s">
        <v>1608</v>
      </c>
      <c r="E844" s="97" t="s">
        <v>147</v>
      </c>
      <c r="F844" s="51" t="s">
        <v>4283</v>
      </c>
      <c r="G844" s="133">
        <v>77758</v>
      </c>
      <c r="H844" s="133">
        <v>80190</v>
      </c>
      <c r="I844" s="132">
        <v>0.031</v>
      </c>
      <c r="J844" s="130" t="s">
        <v>147</v>
      </c>
      <c r="K844" s="130" t="s">
        <v>147</v>
      </c>
    </row>
    <row r="845" ht="18.95" hidden="1" customHeight="1" spans="1:11">
      <c r="A845" s="127" t="s">
        <v>135</v>
      </c>
      <c r="B845" s="97" t="s">
        <v>135</v>
      </c>
      <c r="C845" s="469" t="s">
        <v>1568</v>
      </c>
      <c r="D845" s="90" t="s">
        <v>1610</v>
      </c>
      <c r="E845" s="97" t="s">
        <v>147</v>
      </c>
      <c r="F845" s="49" t="s">
        <v>4284</v>
      </c>
      <c r="G845" s="133">
        <v>168457</v>
      </c>
      <c r="H845" s="133">
        <v>175000</v>
      </c>
      <c r="I845" s="132">
        <v>0.039</v>
      </c>
      <c r="J845" s="130" t="s">
        <v>147</v>
      </c>
      <c r="K845" s="130" t="s">
        <v>147</v>
      </c>
    </row>
    <row r="846" ht="18.95" hidden="1" customHeight="1" spans="1:11">
      <c r="A846" s="127" t="s">
        <v>135</v>
      </c>
      <c r="B846" s="97" t="s">
        <v>135</v>
      </c>
      <c r="C846" s="469" t="s">
        <v>1568</v>
      </c>
      <c r="D846" s="90" t="s">
        <v>1612</v>
      </c>
      <c r="E846" s="97" t="s">
        <v>147</v>
      </c>
      <c r="F846" s="49" t="s">
        <v>4285</v>
      </c>
      <c r="G846" s="133">
        <v>416989</v>
      </c>
      <c r="H846" s="133">
        <v>430000</v>
      </c>
      <c r="I846" s="132">
        <v>0.031</v>
      </c>
      <c r="J846" s="130" t="s">
        <v>147</v>
      </c>
      <c r="K846" s="130" t="s">
        <v>147</v>
      </c>
    </row>
    <row r="847" ht="18.95" hidden="1" customHeight="1" spans="1:11">
      <c r="A847" s="127" t="s">
        <v>135</v>
      </c>
      <c r="B847" s="97" t="s">
        <v>135</v>
      </c>
      <c r="C847" s="469" t="s">
        <v>1568</v>
      </c>
      <c r="D847" s="90" t="s">
        <v>1614</v>
      </c>
      <c r="E847" s="97" t="s">
        <v>147</v>
      </c>
      <c r="F847" s="51" t="s">
        <v>4286</v>
      </c>
      <c r="G847" s="133">
        <v>664</v>
      </c>
      <c r="H847" s="133">
        <v>680</v>
      </c>
      <c r="I847" s="132">
        <v>0.024</v>
      </c>
      <c r="J847" s="130" t="s">
        <v>147</v>
      </c>
      <c r="K847" s="130" t="s">
        <v>147</v>
      </c>
    </row>
    <row r="848" ht="18.95" hidden="1" customHeight="1" spans="1:11">
      <c r="A848" s="127" t="s">
        <v>135</v>
      </c>
      <c r="B848" s="97" t="s">
        <v>135</v>
      </c>
      <c r="C848" s="469" t="s">
        <v>1568</v>
      </c>
      <c r="D848" s="90" t="s">
        <v>1616</v>
      </c>
      <c r="E848" s="97" t="s">
        <v>147</v>
      </c>
      <c r="F848" s="49" t="s">
        <v>4287</v>
      </c>
      <c r="G848" s="133">
        <v>19162</v>
      </c>
      <c r="H848" s="133">
        <v>20100</v>
      </c>
      <c r="I848" s="132">
        <v>0.049</v>
      </c>
      <c r="J848" s="130" t="s">
        <v>147</v>
      </c>
      <c r="K848" s="130" t="s">
        <v>147</v>
      </c>
    </row>
    <row r="849" ht="18.95" hidden="1" customHeight="1" spans="1:11">
      <c r="A849" s="127" t="s">
        <v>135</v>
      </c>
      <c r="B849" s="97" t="s">
        <v>135</v>
      </c>
      <c r="C849" s="469" t="s">
        <v>1568</v>
      </c>
      <c r="D849" s="90" t="s">
        <v>1618</v>
      </c>
      <c r="E849" s="97" t="s">
        <v>147</v>
      </c>
      <c r="F849" s="49" t="s">
        <v>4288</v>
      </c>
      <c r="G849" s="133">
        <v>33</v>
      </c>
      <c r="H849" s="133">
        <v>34</v>
      </c>
      <c r="I849" s="132">
        <v>0.03</v>
      </c>
      <c r="J849" s="130" t="s">
        <v>147</v>
      </c>
      <c r="K849" s="130" t="s">
        <v>147</v>
      </c>
    </row>
    <row r="850" ht="18.95" hidden="1" customHeight="1" spans="1:11">
      <c r="A850" s="127" t="s">
        <v>135</v>
      </c>
      <c r="B850" s="97" t="s">
        <v>135</v>
      </c>
      <c r="C850" s="469" t="s">
        <v>1568</v>
      </c>
      <c r="D850" s="90" t="s">
        <v>1620</v>
      </c>
      <c r="E850" s="97" t="s">
        <v>147</v>
      </c>
      <c r="F850" s="49" t="s">
        <v>4289</v>
      </c>
      <c r="G850" s="133">
        <v>256520</v>
      </c>
      <c r="H850" s="133">
        <v>260364</v>
      </c>
      <c r="I850" s="132">
        <v>0.015</v>
      </c>
      <c r="J850" s="130" t="s">
        <v>147</v>
      </c>
      <c r="K850" s="130" t="s">
        <v>147</v>
      </c>
    </row>
    <row r="851" ht="18.95" hidden="1" customHeight="1" spans="1:11">
      <c r="A851" s="127" t="s">
        <v>135</v>
      </c>
      <c r="B851" s="469" t="s">
        <v>1566</v>
      </c>
      <c r="C851" s="97"/>
      <c r="D851" s="90" t="s">
        <v>1622</v>
      </c>
      <c r="E851" s="97"/>
      <c r="F851" s="50" t="s">
        <v>1623</v>
      </c>
      <c r="G851" s="128">
        <v>628770</v>
      </c>
      <c r="H851" s="128">
        <v>670000</v>
      </c>
      <c r="I851" s="129">
        <v>0.066</v>
      </c>
      <c r="J851" s="130" t="s">
        <v>147</v>
      </c>
      <c r="K851" s="130" t="s">
        <v>147</v>
      </c>
    </row>
    <row r="852" ht="18.95" hidden="1" customHeight="1" spans="1:11">
      <c r="A852" s="127" t="s">
        <v>135</v>
      </c>
      <c r="B852" s="97" t="s">
        <v>135</v>
      </c>
      <c r="C852" s="469" t="s">
        <v>1622</v>
      </c>
      <c r="D852" s="90" t="s">
        <v>1624</v>
      </c>
      <c r="E852" s="97" t="s">
        <v>147</v>
      </c>
      <c r="F852" s="51" t="s">
        <v>4054</v>
      </c>
      <c r="G852" s="133">
        <v>49989</v>
      </c>
      <c r="H852" s="133">
        <v>52400</v>
      </c>
      <c r="I852" s="132">
        <v>0.048</v>
      </c>
      <c r="J852" s="130" t="s">
        <v>147</v>
      </c>
      <c r="K852" s="130" t="s">
        <v>147</v>
      </c>
    </row>
    <row r="853" ht="18.95" hidden="1" customHeight="1" spans="1:11">
      <c r="A853" s="127" t="s">
        <v>135</v>
      </c>
      <c r="B853" s="97" t="s">
        <v>135</v>
      </c>
      <c r="C853" s="469" t="s">
        <v>1622</v>
      </c>
      <c r="D853" s="90" t="s">
        <v>1625</v>
      </c>
      <c r="E853" s="97" t="s">
        <v>147</v>
      </c>
      <c r="F853" s="51" t="s">
        <v>4055</v>
      </c>
      <c r="G853" s="133">
        <v>3065</v>
      </c>
      <c r="H853" s="133">
        <v>3150</v>
      </c>
      <c r="I853" s="132">
        <v>0.028</v>
      </c>
      <c r="J853" s="130" t="s">
        <v>147</v>
      </c>
      <c r="K853" s="130" t="s">
        <v>147</v>
      </c>
    </row>
    <row r="854" ht="18.95" hidden="1" customHeight="1" spans="1:11">
      <c r="A854" s="127" t="s">
        <v>135</v>
      </c>
      <c r="B854" s="97" t="s">
        <v>135</v>
      </c>
      <c r="C854" s="469" t="s">
        <v>1622</v>
      </c>
      <c r="D854" s="90" t="s">
        <v>1626</v>
      </c>
      <c r="E854" s="97" t="s">
        <v>147</v>
      </c>
      <c r="F854" s="49" t="s">
        <v>4056</v>
      </c>
      <c r="G854" s="133">
        <v>185</v>
      </c>
      <c r="H854" s="133">
        <v>190</v>
      </c>
      <c r="I854" s="132">
        <v>0.027</v>
      </c>
      <c r="J854" s="130" t="s">
        <v>147</v>
      </c>
      <c r="K854" s="130" t="s">
        <v>147</v>
      </c>
    </row>
    <row r="855" ht="18.95" hidden="1" customHeight="1" spans="1:11">
      <c r="A855" s="127" t="s">
        <v>135</v>
      </c>
      <c r="B855" s="97" t="s">
        <v>135</v>
      </c>
      <c r="C855" s="469" t="s">
        <v>1622</v>
      </c>
      <c r="D855" s="90" t="s">
        <v>1627</v>
      </c>
      <c r="E855" s="97" t="s">
        <v>147</v>
      </c>
      <c r="F855" s="49" t="s">
        <v>4290</v>
      </c>
      <c r="G855" s="133">
        <v>101153</v>
      </c>
      <c r="H855" s="131">
        <v>103300</v>
      </c>
      <c r="I855" s="132">
        <v>0.021</v>
      </c>
      <c r="J855" s="130" t="s">
        <v>147</v>
      </c>
      <c r="K855" s="130" t="s">
        <v>147</v>
      </c>
    </row>
    <row r="856" ht="18.95" hidden="1" customHeight="1" spans="1:11">
      <c r="A856" s="127" t="s">
        <v>135</v>
      </c>
      <c r="B856" s="97"/>
      <c r="C856" s="469" t="s">
        <v>1622</v>
      </c>
      <c r="D856" s="90" t="s">
        <v>1629</v>
      </c>
      <c r="E856" s="97" t="s">
        <v>147</v>
      </c>
      <c r="F856" s="49" t="s">
        <v>4291</v>
      </c>
      <c r="G856" s="133">
        <v>65579</v>
      </c>
      <c r="H856" s="133">
        <v>67000</v>
      </c>
      <c r="I856" s="132">
        <v>0.022</v>
      </c>
      <c r="J856" s="130" t="s">
        <v>147</v>
      </c>
      <c r="K856" s="130" t="s">
        <v>147</v>
      </c>
    </row>
    <row r="857" ht="18.95" hidden="1" customHeight="1" spans="1:11">
      <c r="A857" s="127" t="s">
        <v>135</v>
      </c>
      <c r="B857" s="97" t="s">
        <v>135</v>
      </c>
      <c r="C857" s="469" t="s">
        <v>1622</v>
      </c>
      <c r="D857" s="90" t="s">
        <v>1631</v>
      </c>
      <c r="E857" s="97" t="s">
        <v>147</v>
      </c>
      <c r="F857" s="49" t="s">
        <v>4292</v>
      </c>
      <c r="G857" s="133">
        <v>5912</v>
      </c>
      <c r="H857" s="133">
        <v>6000</v>
      </c>
      <c r="I857" s="132">
        <v>0.015</v>
      </c>
      <c r="J857" s="130" t="s">
        <v>147</v>
      </c>
      <c r="K857" s="130" t="s">
        <v>147</v>
      </c>
    </row>
    <row r="858" ht="18.95" hidden="1" customHeight="1" spans="1:11">
      <c r="A858" s="127" t="s">
        <v>135</v>
      </c>
      <c r="B858" s="97" t="s">
        <v>135</v>
      </c>
      <c r="C858" s="469" t="s">
        <v>1622</v>
      </c>
      <c r="D858" s="90" t="s">
        <v>1633</v>
      </c>
      <c r="E858" s="97" t="s">
        <v>147</v>
      </c>
      <c r="F858" s="49" t="s">
        <v>4293</v>
      </c>
      <c r="G858" s="133">
        <v>2710</v>
      </c>
      <c r="H858" s="133">
        <v>2800</v>
      </c>
      <c r="I858" s="132">
        <v>0.033</v>
      </c>
      <c r="J858" s="130" t="s">
        <v>147</v>
      </c>
      <c r="K858" s="130" t="s">
        <v>147</v>
      </c>
    </row>
    <row r="859" ht="18.95" hidden="1" customHeight="1" spans="1:11">
      <c r="A859" s="127" t="s">
        <v>135</v>
      </c>
      <c r="B859" s="97" t="s">
        <v>135</v>
      </c>
      <c r="C859" s="469" t="s">
        <v>1622</v>
      </c>
      <c r="D859" s="90" t="s">
        <v>1635</v>
      </c>
      <c r="E859" s="97" t="s">
        <v>147</v>
      </c>
      <c r="F859" s="49" t="s">
        <v>4294</v>
      </c>
      <c r="G859" s="133">
        <v>766</v>
      </c>
      <c r="H859" s="133">
        <v>790</v>
      </c>
      <c r="I859" s="132">
        <v>0.031</v>
      </c>
      <c r="J859" s="130" t="s">
        <v>147</v>
      </c>
      <c r="K859" s="130" t="s">
        <v>147</v>
      </c>
    </row>
    <row r="860" ht="18.95" hidden="1" customHeight="1" spans="1:11">
      <c r="A860" s="127" t="s">
        <v>135</v>
      </c>
      <c r="B860" s="97" t="s">
        <v>135</v>
      </c>
      <c r="C860" s="469" t="s">
        <v>1622</v>
      </c>
      <c r="D860" s="90" t="s">
        <v>1637</v>
      </c>
      <c r="E860" s="97" t="s">
        <v>147</v>
      </c>
      <c r="F860" s="49" t="s">
        <v>4295</v>
      </c>
      <c r="G860" s="133">
        <v>182020</v>
      </c>
      <c r="H860" s="133">
        <v>190000</v>
      </c>
      <c r="I860" s="132">
        <v>0.044</v>
      </c>
      <c r="J860" s="130" t="s">
        <v>147</v>
      </c>
      <c r="K860" s="130" t="s">
        <v>147</v>
      </c>
    </row>
    <row r="861" ht="18.95" hidden="1" customHeight="1" spans="1:11">
      <c r="A861" s="127" t="s">
        <v>135</v>
      </c>
      <c r="B861" s="97" t="s">
        <v>135</v>
      </c>
      <c r="C861" s="469" t="s">
        <v>1622</v>
      </c>
      <c r="D861" s="90" t="s">
        <v>1639</v>
      </c>
      <c r="E861" s="97" t="s">
        <v>147</v>
      </c>
      <c r="F861" s="49" t="s">
        <v>4296</v>
      </c>
      <c r="G861" s="133">
        <v>6206</v>
      </c>
      <c r="H861" s="133">
        <v>6400</v>
      </c>
      <c r="I861" s="132">
        <v>0.031</v>
      </c>
      <c r="J861" s="130" t="s">
        <v>147</v>
      </c>
      <c r="K861" s="130" t="s">
        <v>147</v>
      </c>
    </row>
    <row r="862" ht="18.95" hidden="1" customHeight="1" spans="1:11">
      <c r="A862" s="127" t="s">
        <v>135</v>
      </c>
      <c r="B862" s="97" t="s">
        <v>135</v>
      </c>
      <c r="C862" s="469" t="s">
        <v>1622</v>
      </c>
      <c r="D862" s="90" t="s">
        <v>1641</v>
      </c>
      <c r="E862" s="97" t="s">
        <v>147</v>
      </c>
      <c r="F862" s="49" t="s">
        <v>4297</v>
      </c>
      <c r="G862" s="133">
        <v>9167</v>
      </c>
      <c r="H862" s="133">
        <v>9400</v>
      </c>
      <c r="I862" s="132">
        <v>0.025</v>
      </c>
      <c r="J862" s="130" t="s">
        <v>147</v>
      </c>
      <c r="K862" s="130" t="s">
        <v>147</v>
      </c>
    </row>
    <row r="863" ht="18.95" hidden="1" customHeight="1" spans="1:11">
      <c r="A863" s="127" t="s">
        <v>135</v>
      </c>
      <c r="B863" s="97" t="s">
        <v>135</v>
      </c>
      <c r="C863" s="469" t="s">
        <v>1622</v>
      </c>
      <c r="D863" s="90" t="s">
        <v>1643</v>
      </c>
      <c r="E863" s="97" t="s">
        <v>147</v>
      </c>
      <c r="F863" s="49" t="s">
        <v>4298</v>
      </c>
      <c r="G863" s="133">
        <v>12027</v>
      </c>
      <c r="H863" s="133">
        <v>12400</v>
      </c>
      <c r="I863" s="132">
        <v>0.031</v>
      </c>
      <c r="J863" s="130" t="s">
        <v>147</v>
      </c>
      <c r="K863" s="130" t="s">
        <v>147</v>
      </c>
    </row>
    <row r="864" ht="18.95" hidden="1" customHeight="1" spans="1:11">
      <c r="A864" s="127" t="s">
        <v>135</v>
      </c>
      <c r="B864" s="97" t="s">
        <v>135</v>
      </c>
      <c r="C864" s="469" t="s">
        <v>1622</v>
      </c>
      <c r="D864" s="90" t="s">
        <v>1645</v>
      </c>
      <c r="E864" s="97" t="s">
        <v>147</v>
      </c>
      <c r="F864" s="49" t="s">
        <v>4299</v>
      </c>
      <c r="G864" s="133">
        <v>27974</v>
      </c>
      <c r="H864" s="133">
        <v>28500</v>
      </c>
      <c r="I864" s="132">
        <v>0.019</v>
      </c>
      <c r="J864" s="130" t="s">
        <v>147</v>
      </c>
      <c r="K864" s="130" t="s">
        <v>147</v>
      </c>
    </row>
    <row r="865" ht="18.95" hidden="1" customHeight="1" spans="1:11">
      <c r="A865" s="127" t="s">
        <v>135</v>
      </c>
      <c r="B865" s="97" t="s">
        <v>135</v>
      </c>
      <c r="C865" s="469" t="s">
        <v>1622</v>
      </c>
      <c r="D865" s="90" t="s">
        <v>1647</v>
      </c>
      <c r="E865" s="97" t="s">
        <v>147</v>
      </c>
      <c r="F865" s="49" t="s">
        <v>4300</v>
      </c>
      <c r="G865" s="133">
        <v>401</v>
      </c>
      <c r="H865" s="133">
        <v>415</v>
      </c>
      <c r="I865" s="132">
        <v>0.035</v>
      </c>
      <c r="J865" s="130" t="s">
        <v>147</v>
      </c>
      <c r="K865" s="130" t="s">
        <v>147</v>
      </c>
    </row>
    <row r="866" ht="18.95" hidden="1" customHeight="1" spans="1:11">
      <c r="A866" s="127" t="s">
        <v>135</v>
      </c>
      <c r="B866" s="97" t="s">
        <v>135</v>
      </c>
      <c r="C866" s="469" t="s">
        <v>1622</v>
      </c>
      <c r="D866" s="90" t="s">
        <v>1649</v>
      </c>
      <c r="E866" s="97" t="s">
        <v>147</v>
      </c>
      <c r="F866" s="49" t="s">
        <v>4301</v>
      </c>
      <c r="G866" s="133">
        <v>53</v>
      </c>
      <c r="H866" s="133">
        <v>54</v>
      </c>
      <c r="I866" s="132">
        <v>0.019</v>
      </c>
      <c r="J866" s="130" t="s">
        <v>147</v>
      </c>
      <c r="K866" s="130" t="s">
        <v>147</v>
      </c>
    </row>
    <row r="867" ht="18.95" hidden="1" customHeight="1" spans="1:11">
      <c r="A867" s="127" t="s">
        <v>135</v>
      </c>
      <c r="B867" s="97" t="s">
        <v>135</v>
      </c>
      <c r="C867" s="469" t="s">
        <v>1622</v>
      </c>
      <c r="D867" s="90" t="s">
        <v>1651</v>
      </c>
      <c r="E867" s="97" t="s">
        <v>147</v>
      </c>
      <c r="F867" s="49" t="s">
        <v>4302</v>
      </c>
      <c r="G867" s="133">
        <v>1</v>
      </c>
      <c r="H867" s="133">
        <v>0</v>
      </c>
      <c r="I867" s="132">
        <v>-1</v>
      </c>
      <c r="J867" s="130" t="s">
        <v>147</v>
      </c>
      <c r="K867" s="130" t="s">
        <v>147</v>
      </c>
    </row>
    <row r="868" ht="18.95" hidden="1" customHeight="1" spans="1:11">
      <c r="A868" s="127" t="s">
        <v>135</v>
      </c>
      <c r="B868" s="97" t="s">
        <v>135</v>
      </c>
      <c r="C868" s="469" t="s">
        <v>1622</v>
      </c>
      <c r="D868" s="90" t="s">
        <v>1653</v>
      </c>
      <c r="E868" s="97" t="s">
        <v>147</v>
      </c>
      <c r="F868" s="49" t="s">
        <v>4303</v>
      </c>
      <c r="G868" s="133">
        <v>258</v>
      </c>
      <c r="H868" s="133">
        <v>265</v>
      </c>
      <c r="I868" s="132">
        <v>0.027</v>
      </c>
      <c r="J868" s="130" t="s">
        <v>147</v>
      </c>
      <c r="K868" s="130" t="s">
        <v>147</v>
      </c>
    </row>
    <row r="869" ht="18.95" hidden="1" customHeight="1" spans="1:11">
      <c r="A869" s="127" t="s">
        <v>135</v>
      </c>
      <c r="B869" s="97" t="s">
        <v>135</v>
      </c>
      <c r="C869" s="469" t="s">
        <v>1622</v>
      </c>
      <c r="D869" s="90" t="s">
        <v>1655</v>
      </c>
      <c r="E869" s="97" t="s">
        <v>147</v>
      </c>
      <c r="F869" s="49" t="s">
        <v>4304</v>
      </c>
      <c r="G869" s="133">
        <v>0</v>
      </c>
      <c r="H869" s="133"/>
      <c r="I869" s="132" t="s">
        <v>135</v>
      </c>
      <c r="J869" s="130" t="s">
        <v>2730</v>
      </c>
      <c r="K869" s="130" t="s">
        <v>147</v>
      </c>
    </row>
    <row r="870" ht="18.95" hidden="1" customHeight="1" spans="1:11">
      <c r="A870" s="127" t="s">
        <v>135</v>
      </c>
      <c r="B870" s="97" t="s">
        <v>135</v>
      </c>
      <c r="C870" s="469" t="s">
        <v>1622</v>
      </c>
      <c r="D870" s="90" t="s">
        <v>1657</v>
      </c>
      <c r="E870" s="97" t="s">
        <v>147</v>
      </c>
      <c r="F870" s="49" t="s">
        <v>4305</v>
      </c>
      <c r="G870" s="133">
        <v>38300</v>
      </c>
      <c r="H870" s="133">
        <v>39500</v>
      </c>
      <c r="I870" s="132">
        <v>0.031</v>
      </c>
      <c r="J870" s="130" t="s">
        <v>147</v>
      </c>
      <c r="K870" s="130" t="s">
        <v>147</v>
      </c>
    </row>
    <row r="871" ht="18.95" hidden="1" customHeight="1" spans="1:11">
      <c r="A871" s="127" t="s">
        <v>135</v>
      </c>
      <c r="B871" s="97" t="s">
        <v>135</v>
      </c>
      <c r="C871" s="469" t="s">
        <v>1622</v>
      </c>
      <c r="D871" s="90" t="s">
        <v>1659</v>
      </c>
      <c r="E871" s="97" t="s">
        <v>147</v>
      </c>
      <c r="F871" s="49" t="s">
        <v>4306</v>
      </c>
      <c r="G871" s="133">
        <v>200</v>
      </c>
      <c r="H871" s="133">
        <v>207</v>
      </c>
      <c r="I871" s="132">
        <v>0.035</v>
      </c>
      <c r="J871" s="130" t="s">
        <v>147</v>
      </c>
      <c r="K871" s="130" t="s">
        <v>147</v>
      </c>
    </row>
    <row r="872" ht="18.95" hidden="1" customHeight="1" spans="1:11">
      <c r="A872" s="127" t="s">
        <v>135</v>
      </c>
      <c r="B872" s="97" t="s">
        <v>135</v>
      </c>
      <c r="C872" s="469" t="s">
        <v>1622</v>
      </c>
      <c r="D872" s="90" t="s">
        <v>1661</v>
      </c>
      <c r="E872" s="97" t="s">
        <v>147</v>
      </c>
      <c r="F872" s="49" t="s">
        <v>4307</v>
      </c>
      <c r="G872" s="133">
        <v>81</v>
      </c>
      <c r="H872" s="133">
        <v>82</v>
      </c>
      <c r="I872" s="132">
        <v>0.012</v>
      </c>
      <c r="J872" s="130" t="s">
        <v>147</v>
      </c>
      <c r="K872" s="130" t="s">
        <v>147</v>
      </c>
    </row>
    <row r="873" ht="18.95" hidden="1" customHeight="1" spans="1:11">
      <c r="A873" s="127" t="s">
        <v>135</v>
      </c>
      <c r="B873" s="97" t="s">
        <v>135</v>
      </c>
      <c r="C873" s="469" t="s">
        <v>1622</v>
      </c>
      <c r="D873" s="90" t="s">
        <v>1663</v>
      </c>
      <c r="E873" s="97" t="s">
        <v>147</v>
      </c>
      <c r="F873" s="49" t="s">
        <v>4308</v>
      </c>
      <c r="G873" s="133">
        <v>17</v>
      </c>
      <c r="H873" s="133">
        <v>17</v>
      </c>
      <c r="I873" s="132">
        <v>0</v>
      </c>
      <c r="J873" s="130" t="s">
        <v>147</v>
      </c>
      <c r="K873" s="130" t="s">
        <v>147</v>
      </c>
    </row>
    <row r="874" ht="18.95" hidden="1" customHeight="1" spans="1:11">
      <c r="A874" s="127" t="s">
        <v>135</v>
      </c>
      <c r="B874" s="97" t="s">
        <v>135</v>
      </c>
      <c r="C874" s="469" t="s">
        <v>1622</v>
      </c>
      <c r="D874" s="90" t="s">
        <v>1665</v>
      </c>
      <c r="E874" s="97" t="s">
        <v>147</v>
      </c>
      <c r="F874" s="49" t="s">
        <v>4309</v>
      </c>
      <c r="G874" s="133">
        <v>391</v>
      </c>
      <c r="H874" s="133">
        <v>400</v>
      </c>
      <c r="I874" s="132">
        <v>0.023</v>
      </c>
      <c r="J874" s="130" t="s">
        <v>147</v>
      </c>
      <c r="K874" s="130" t="s">
        <v>147</v>
      </c>
    </row>
    <row r="875" ht="18.95" hidden="1" customHeight="1" spans="1:11">
      <c r="A875" s="127" t="s">
        <v>135</v>
      </c>
      <c r="B875" s="97" t="s">
        <v>135</v>
      </c>
      <c r="C875" s="469" t="s">
        <v>1622</v>
      </c>
      <c r="D875" s="90" t="s">
        <v>1667</v>
      </c>
      <c r="E875" s="97" t="s">
        <v>147</v>
      </c>
      <c r="F875" s="49" t="s">
        <v>4310</v>
      </c>
      <c r="G875" s="133">
        <v>15999</v>
      </c>
      <c r="H875" s="133">
        <v>16400</v>
      </c>
      <c r="I875" s="132">
        <v>0.025</v>
      </c>
      <c r="J875" s="130" t="s">
        <v>147</v>
      </c>
      <c r="K875" s="130" t="s">
        <v>147</v>
      </c>
    </row>
    <row r="876" ht="18.95" hidden="1" customHeight="1" spans="1:11">
      <c r="A876" s="127" t="s">
        <v>135</v>
      </c>
      <c r="B876" s="97" t="s">
        <v>135</v>
      </c>
      <c r="C876" s="469" t="s">
        <v>1622</v>
      </c>
      <c r="D876" s="90" t="s">
        <v>1669</v>
      </c>
      <c r="E876" s="97" t="s">
        <v>147</v>
      </c>
      <c r="F876" s="49" t="s">
        <v>4311</v>
      </c>
      <c r="G876" s="133">
        <v>3013</v>
      </c>
      <c r="H876" s="133">
        <v>3050</v>
      </c>
      <c r="I876" s="132">
        <v>0.012</v>
      </c>
      <c r="J876" s="130" t="s">
        <v>147</v>
      </c>
      <c r="K876" s="130" t="s">
        <v>147</v>
      </c>
    </row>
    <row r="877" ht="18.95" hidden="1" customHeight="1" spans="1:11">
      <c r="A877" s="127" t="s">
        <v>135</v>
      </c>
      <c r="B877" s="97" t="s">
        <v>135</v>
      </c>
      <c r="C877" s="469" t="s">
        <v>1622</v>
      </c>
      <c r="D877" s="90" t="s">
        <v>1671</v>
      </c>
      <c r="E877" s="97" t="s">
        <v>147</v>
      </c>
      <c r="F877" s="49" t="s">
        <v>4312</v>
      </c>
      <c r="G877" s="133">
        <v>7977</v>
      </c>
      <c r="H877" s="133">
        <v>8280</v>
      </c>
      <c r="I877" s="132">
        <v>0.038</v>
      </c>
      <c r="J877" s="130" t="s">
        <v>147</v>
      </c>
      <c r="K877" s="130" t="s">
        <v>147</v>
      </c>
    </row>
    <row r="878" ht="18.95" hidden="1" customHeight="1" spans="1:11">
      <c r="A878" s="127" t="s">
        <v>135</v>
      </c>
      <c r="B878" s="97" t="s">
        <v>135</v>
      </c>
      <c r="C878" s="469" t="s">
        <v>1622</v>
      </c>
      <c r="D878" s="90" t="s">
        <v>1673</v>
      </c>
      <c r="E878" s="97" t="s">
        <v>147</v>
      </c>
      <c r="F878" s="49" t="s">
        <v>4313</v>
      </c>
      <c r="G878" s="133">
        <v>54553</v>
      </c>
      <c r="H878" s="133">
        <v>56000</v>
      </c>
      <c r="I878" s="132">
        <v>0.027</v>
      </c>
      <c r="J878" s="130" t="s">
        <v>147</v>
      </c>
      <c r="K878" s="130" t="s">
        <v>147</v>
      </c>
    </row>
    <row r="879" ht="18.95" hidden="1" customHeight="1" spans="1:11">
      <c r="A879" s="127" t="s">
        <v>135</v>
      </c>
      <c r="B879" s="97" t="s">
        <v>135</v>
      </c>
      <c r="C879" s="469" t="s">
        <v>1622</v>
      </c>
      <c r="D879" s="90" t="s">
        <v>1675</v>
      </c>
      <c r="E879" s="97" t="s">
        <v>147</v>
      </c>
      <c r="F879" s="49" t="s">
        <v>4314</v>
      </c>
      <c r="G879" s="133">
        <v>40773</v>
      </c>
      <c r="H879" s="133">
        <v>63000</v>
      </c>
      <c r="I879" s="132">
        <v>0.545</v>
      </c>
      <c r="J879" s="130" t="s">
        <v>147</v>
      </c>
      <c r="K879" s="130" t="s">
        <v>147</v>
      </c>
    </row>
    <row r="880" ht="18.95" hidden="1" customHeight="1" spans="1:11">
      <c r="A880" s="127" t="s">
        <v>135</v>
      </c>
      <c r="B880" s="469" t="s">
        <v>1566</v>
      </c>
      <c r="C880" s="97"/>
      <c r="D880" s="90" t="s">
        <v>1677</v>
      </c>
      <c r="E880" s="97"/>
      <c r="F880" s="50" t="s">
        <v>1678</v>
      </c>
      <c r="G880" s="128">
        <v>1654749</v>
      </c>
      <c r="H880" s="128">
        <v>1740000</v>
      </c>
      <c r="I880" s="129">
        <v>0.052</v>
      </c>
      <c r="J880" s="130" t="s">
        <v>147</v>
      </c>
      <c r="K880" s="130" t="s">
        <v>147</v>
      </c>
    </row>
    <row r="881" ht="18.95" hidden="1" customHeight="1" spans="1:11">
      <c r="A881" s="127" t="s">
        <v>135</v>
      </c>
      <c r="B881" s="97" t="s">
        <v>135</v>
      </c>
      <c r="C881" s="469" t="s">
        <v>1677</v>
      </c>
      <c r="D881" s="90" t="s">
        <v>1679</v>
      </c>
      <c r="E881" s="97" t="s">
        <v>147</v>
      </c>
      <c r="F881" s="49" t="s">
        <v>4054</v>
      </c>
      <c r="G881" s="133">
        <v>34070</v>
      </c>
      <c r="H881" s="133">
        <v>35600</v>
      </c>
      <c r="I881" s="132">
        <v>0.045</v>
      </c>
      <c r="J881" s="130" t="s">
        <v>147</v>
      </c>
      <c r="K881" s="130" t="s">
        <v>147</v>
      </c>
    </row>
    <row r="882" ht="18.95" hidden="1" customHeight="1" spans="1:11">
      <c r="A882" s="127" t="s">
        <v>135</v>
      </c>
      <c r="B882" s="97" t="s">
        <v>135</v>
      </c>
      <c r="C882" s="469" t="s">
        <v>1677</v>
      </c>
      <c r="D882" s="90" t="s">
        <v>1680</v>
      </c>
      <c r="E882" s="97" t="s">
        <v>147</v>
      </c>
      <c r="F882" s="37" t="s">
        <v>4055</v>
      </c>
      <c r="G882" s="133">
        <v>6603</v>
      </c>
      <c r="H882" s="133">
        <v>6750</v>
      </c>
      <c r="I882" s="132">
        <v>0.022</v>
      </c>
      <c r="J882" s="130" t="s">
        <v>147</v>
      </c>
      <c r="K882" s="130" t="s">
        <v>147</v>
      </c>
    </row>
    <row r="883" ht="18.95" hidden="1" customHeight="1" spans="1:11">
      <c r="A883" s="127" t="s">
        <v>135</v>
      </c>
      <c r="B883" s="97" t="s">
        <v>135</v>
      </c>
      <c r="C883" s="469" t="s">
        <v>1677</v>
      </c>
      <c r="D883" s="90" t="s">
        <v>1681</v>
      </c>
      <c r="E883" s="97" t="s">
        <v>147</v>
      </c>
      <c r="F883" s="49" t="s">
        <v>4056</v>
      </c>
      <c r="G883" s="133">
        <v>1468</v>
      </c>
      <c r="H883" s="133">
        <v>1500</v>
      </c>
      <c r="I883" s="132">
        <v>0.022</v>
      </c>
      <c r="J883" s="130" t="s">
        <v>147</v>
      </c>
      <c r="K883" s="130" t="s">
        <v>147</v>
      </c>
    </row>
    <row r="884" ht="18.95" hidden="1" customHeight="1" spans="1:11">
      <c r="A884" s="127" t="s">
        <v>135</v>
      </c>
      <c r="B884" s="97" t="s">
        <v>135</v>
      </c>
      <c r="C884" s="469" t="s">
        <v>1677</v>
      </c>
      <c r="D884" s="90" t="s">
        <v>1682</v>
      </c>
      <c r="E884" s="97" t="s">
        <v>147</v>
      </c>
      <c r="F884" s="49" t="s">
        <v>4315</v>
      </c>
      <c r="G884" s="133">
        <v>13698</v>
      </c>
      <c r="H884" s="131">
        <v>14000</v>
      </c>
      <c r="I884" s="132">
        <v>0.022</v>
      </c>
      <c r="J884" s="130" t="s">
        <v>147</v>
      </c>
      <c r="K884" s="130" t="s">
        <v>147</v>
      </c>
    </row>
    <row r="885" ht="18.95" hidden="1" customHeight="1" spans="1:11">
      <c r="A885" s="127" t="s">
        <v>135</v>
      </c>
      <c r="B885" s="97" t="s">
        <v>135</v>
      </c>
      <c r="C885" s="469" t="s">
        <v>1677</v>
      </c>
      <c r="D885" s="90" t="s">
        <v>1684</v>
      </c>
      <c r="E885" s="97" t="s">
        <v>147</v>
      </c>
      <c r="F885" s="49" t="s">
        <v>4316</v>
      </c>
      <c r="G885" s="133">
        <v>706830</v>
      </c>
      <c r="H885" s="133">
        <v>753000</v>
      </c>
      <c r="I885" s="132">
        <v>0.065</v>
      </c>
      <c r="J885" s="130" t="s">
        <v>147</v>
      </c>
      <c r="K885" s="130" t="s">
        <v>147</v>
      </c>
    </row>
    <row r="886" ht="18.95" hidden="1" customHeight="1" spans="1:11">
      <c r="A886" s="127" t="s">
        <v>135</v>
      </c>
      <c r="B886" s="97" t="s">
        <v>135</v>
      </c>
      <c r="C886" s="469" t="s">
        <v>1677</v>
      </c>
      <c r="D886" s="468" t="s">
        <v>1686</v>
      </c>
      <c r="E886" s="97" t="s">
        <v>147</v>
      </c>
      <c r="F886" s="49" t="s">
        <v>4317</v>
      </c>
      <c r="G886" s="133">
        <v>14339</v>
      </c>
      <c r="H886" s="133">
        <v>14800</v>
      </c>
      <c r="I886" s="132">
        <v>0.032</v>
      </c>
      <c r="J886" s="130" t="s">
        <v>147</v>
      </c>
      <c r="K886" s="130" t="s">
        <v>147</v>
      </c>
    </row>
    <row r="887" ht="18.95" hidden="1" customHeight="1" spans="1:11">
      <c r="A887" s="127" t="s">
        <v>135</v>
      </c>
      <c r="B887" s="97" t="s">
        <v>135</v>
      </c>
      <c r="C887" s="469" t="s">
        <v>1677</v>
      </c>
      <c r="D887" s="90" t="s">
        <v>1688</v>
      </c>
      <c r="E887" s="97" t="s">
        <v>147</v>
      </c>
      <c r="F887" s="49" t="s">
        <v>4318</v>
      </c>
      <c r="G887" s="133">
        <v>0</v>
      </c>
      <c r="H887" s="133">
        <v>0</v>
      </c>
      <c r="I887" s="132" t="s">
        <v>135</v>
      </c>
      <c r="J887" s="130" t="s">
        <v>2730</v>
      </c>
      <c r="K887" s="130" t="s">
        <v>147</v>
      </c>
    </row>
    <row r="888" ht="18.95" hidden="1" customHeight="1" spans="1:11">
      <c r="A888" s="127" t="s">
        <v>135</v>
      </c>
      <c r="B888" s="97"/>
      <c r="C888" s="469" t="s">
        <v>1677</v>
      </c>
      <c r="D888" s="90" t="s">
        <v>1690</v>
      </c>
      <c r="E888" s="97" t="s">
        <v>147</v>
      </c>
      <c r="F888" s="49" t="s">
        <v>4319</v>
      </c>
      <c r="G888" s="133">
        <v>22088</v>
      </c>
      <c r="H888" s="133">
        <v>23000</v>
      </c>
      <c r="I888" s="132">
        <v>0.041</v>
      </c>
      <c r="J888" s="130" t="s">
        <v>147</v>
      </c>
      <c r="K888" s="130" t="s">
        <v>147</v>
      </c>
    </row>
    <row r="889" ht="18.95" hidden="1" customHeight="1" spans="1:11">
      <c r="A889" s="127" t="s">
        <v>135</v>
      </c>
      <c r="B889" s="97" t="s">
        <v>135</v>
      </c>
      <c r="C889" s="469" t="s">
        <v>1677</v>
      </c>
      <c r="D889" s="90" t="s">
        <v>1692</v>
      </c>
      <c r="E889" s="97" t="s">
        <v>147</v>
      </c>
      <c r="F889" s="49" t="s">
        <v>4320</v>
      </c>
      <c r="G889" s="133">
        <v>1211</v>
      </c>
      <c r="H889" s="133">
        <v>1250</v>
      </c>
      <c r="I889" s="132">
        <v>0.032</v>
      </c>
      <c r="J889" s="130" t="s">
        <v>147</v>
      </c>
      <c r="K889" s="130" t="s">
        <v>147</v>
      </c>
    </row>
    <row r="890" ht="18.95" hidden="1" customHeight="1" spans="1:11">
      <c r="A890" s="127" t="s">
        <v>135</v>
      </c>
      <c r="B890" s="97" t="s">
        <v>135</v>
      </c>
      <c r="C890" s="469" t="s">
        <v>1677</v>
      </c>
      <c r="D890" s="90" t="s">
        <v>1694</v>
      </c>
      <c r="E890" s="97" t="s">
        <v>147</v>
      </c>
      <c r="F890" s="49" t="s">
        <v>4321</v>
      </c>
      <c r="G890" s="133">
        <v>33180</v>
      </c>
      <c r="H890" s="133">
        <v>33900</v>
      </c>
      <c r="I890" s="132">
        <v>0.022</v>
      </c>
      <c r="J890" s="130" t="s">
        <v>147</v>
      </c>
      <c r="K890" s="130" t="s">
        <v>147</v>
      </c>
    </row>
    <row r="891" ht="18.95" hidden="1" customHeight="1" spans="1:11">
      <c r="A891" s="127" t="s">
        <v>135</v>
      </c>
      <c r="B891" s="97" t="s">
        <v>135</v>
      </c>
      <c r="C891" s="469" t="s">
        <v>1677</v>
      </c>
      <c r="D891" s="90" t="s">
        <v>1696</v>
      </c>
      <c r="E891" s="97" t="s">
        <v>147</v>
      </c>
      <c r="F891" s="49" t="s">
        <v>4322</v>
      </c>
      <c r="G891" s="133">
        <v>18098</v>
      </c>
      <c r="H891" s="133">
        <v>18600</v>
      </c>
      <c r="I891" s="132">
        <v>0.028</v>
      </c>
      <c r="J891" s="130" t="s">
        <v>147</v>
      </c>
      <c r="K891" s="130" t="s">
        <v>147</v>
      </c>
    </row>
    <row r="892" ht="18.95" hidden="1" customHeight="1" spans="1:11">
      <c r="A892" s="127" t="s">
        <v>135</v>
      </c>
      <c r="B892" s="97" t="s">
        <v>135</v>
      </c>
      <c r="C892" s="469" t="s">
        <v>1677</v>
      </c>
      <c r="D892" s="90" t="s">
        <v>1698</v>
      </c>
      <c r="E892" s="97" t="s">
        <v>147</v>
      </c>
      <c r="F892" s="49" t="s">
        <v>4323</v>
      </c>
      <c r="G892" s="133">
        <v>651</v>
      </c>
      <c r="H892" s="133">
        <v>670</v>
      </c>
      <c r="I892" s="132">
        <v>0.029</v>
      </c>
      <c r="J892" s="130" t="s">
        <v>147</v>
      </c>
      <c r="K892" s="130" t="s">
        <v>147</v>
      </c>
    </row>
    <row r="893" ht="18.95" hidden="1" customHeight="1" spans="1:11">
      <c r="A893" s="127" t="s">
        <v>135</v>
      </c>
      <c r="B893" s="97" t="s">
        <v>135</v>
      </c>
      <c r="C893" s="469" t="s">
        <v>1677</v>
      </c>
      <c r="D893" s="90" t="s">
        <v>1700</v>
      </c>
      <c r="E893" s="97" t="s">
        <v>147</v>
      </c>
      <c r="F893" s="49" t="s">
        <v>4324</v>
      </c>
      <c r="G893" s="133">
        <v>11541</v>
      </c>
      <c r="H893" s="133">
        <v>11900</v>
      </c>
      <c r="I893" s="132">
        <v>0.031</v>
      </c>
      <c r="J893" s="130" t="s">
        <v>147</v>
      </c>
      <c r="K893" s="130" t="s">
        <v>147</v>
      </c>
    </row>
    <row r="894" ht="18.95" hidden="1" customHeight="1" spans="1:11">
      <c r="A894" s="127" t="s">
        <v>135</v>
      </c>
      <c r="B894" s="97" t="s">
        <v>135</v>
      </c>
      <c r="C894" s="469" t="s">
        <v>1677</v>
      </c>
      <c r="D894" s="90" t="s">
        <v>1702</v>
      </c>
      <c r="E894" s="97" t="s">
        <v>147</v>
      </c>
      <c r="F894" s="49" t="s">
        <v>4325</v>
      </c>
      <c r="G894" s="133">
        <v>80444</v>
      </c>
      <c r="H894" s="133">
        <v>83000</v>
      </c>
      <c r="I894" s="132">
        <v>0.032</v>
      </c>
      <c r="J894" s="130" t="s">
        <v>147</v>
      </c>
      <c r="K894" s="130" t="s">
        <v>147</v>
      </c>
    </row>
    <row r="895" ht="18.95" hidden="1" customHeight="1" spans="1:11">
      <c r="A895" s="127" t="s">
        <v>135</v>
      </c>
      <c r="B895" s="97" t="s">
        <v>135</v>
      </c>
      <c r="C895" s="469" t="s">
        <v>1677</v>
      </c>
      <c r="D895" s="90" t="s">
        <v>1704</v>
      </c>
      <c r="E895" s="97" t="s">
        <v>147</v>
      </c>
      <c r="F895" s="49" t="s">
        <v>4326</v>
      </c>
      <c r="G895" s="133">
        <v>26941</v>
      </c>
      <c r="H895" s="133">
        <v>28020</v>
      </c>
      <c r="I895" s="132">
        <v>0.04</v>
      </c>
      <c r="J895" s="130" t="s">
        <v>147</v>
      </c>
      <c r="K895" s="130" t="s">
        <v>147</v>
      </c>
    </row>
    <row r="896" ht="18.95" hidden="1" customHeight="1" spans="1:11">
      <c r="A896" s="127" t="s">
        <v>135</v>
      </c>
      <c r="B896" s="97" t="s">
        <v>135</v>
      </c>
      <c r="C896" s="469" t="s">
        <v>1677</v>
      </c>
      <c r="D896" s="90" t="s">
        <v>1706</v>
      </c>
      <c r="E896" s="97" t="s">
        <v>147</v>
      </c>
      <c r="F896" s="49" t="s">
        <v>4327</v>
      </c>
      <c r="G896" s="133">
        <v>362473</v>
      </c>
      <c r="H896" s="133">
        <v>376000</v>
      </c>
      <c r="I896" s="132">
        <v>0.037</v>
      </c>
      <c r="J896" s="130" t="s">
        <v>147</v>
      </c>
      <c r="K896" s="130" t="s">
        <v>147</v>
      </c>
    </row>
    <row r="897" ht="18.95" hidden="1" customHeight="1" spans="1:11">
      <c r="A897" s="127" t="s">
        <v>135</v>
      </c>
      <c r="B897" s="97" t="s">
        <v>135</v>
      </c>
      <c r="C897" s="469" t="s">
        <v>1677</v>
      </c>
      <c r="D897" s="90" t="s">
        <v>1708</v>
      </c>
      <c r="E897" s="97" t="s">
        <v>147</v>
      </c>
      <c r="F897" s="49" t="s">
        <v>4328</v>
      </c>
      <c r="G897" s="133">
        <v>13673</v>
      </c>
      <c r="H897" s="133">
        <v>14000</v>
      </c>
      <c r="I897" s="132">
        <v>0.024</v>
      </c>
      <c r="J897" s="130" t="s">
        <v>147</v>
      </c>
      <c r="K897" s="130" t="s">
        <v>147</v>
      </c>
    </row>
    <row r="898" ht="18.95" hidden="1" customHeight="1" spans="1:11">
      <c r="A898" s="127" t="s">
        <v>135</v>
      </c>
      <c r="B898" s="97" t="s">
        <v>135</v>
      </c>
      <c r="C898" s="469" t="s">
        <v>1677</v>
      </c>
      <c r="D898" s="90" t="s">
        <v>1710</v>
      </c>
      <c r="E898" s="97" t="s">
        <v>147</v>
      </c>
      <c r="F898" s="49" t="s">
        <v>4329</v>
      </c>
      <c r="G898" s="133">
        <v>0</v>
      </c>
      <c r="H898" s="133"/>
      <c r="I898" s="132" t="s">
        <v>135</v>
      </c>
      <c r="J898" s="130" t="s">
        <v>2730</v>
      </c>
      <c r="K898" s="130" t="s">
        <v>147</v>
      </c>
    </row>
    <row r="899" ht="18.95" hidden="1" customHeight="1" spans="1:11">
      <c r="A899" s="127" t="s">
        <v>135</v>
      </c>
      <c r="B899" s="97" t="s">
        <v>135</v>
      </c>
      <c r="C899" s="469" t="s">
        <v>1677</v>
      </c>
      <c r="D899" s="90" t="s">
        <v>1712</v>
      </c>
      <c r="E899" s="97" t="s">
        <v>147</v>
      </c>
      <c r="F899" s="49" t="s">
        <v>4330</v>
      </c>
      <c r="G899" s="133">
        <v>6659</v>
      </c>
      <c r="H899" s="133">
        <v>6750</v>
      </c>
      <c r="I899" s="132">
        <v>0.014</v>
      </c>
      <c r="J899" s="130" t="s">
        <v>147</v>
      </c>
      <c r="K899" s="130" t="s">
        <v>147</v>
      </c>
    </row>
    <row r="900" ht="18.95" hidden="1" customHeight="1" spans="1:11">
      <c r="A900" s="127" t="s">
        <v>135</v>
      </c>
      <c r="B900" s="97" t="s">
        <v>135</v>
      </c>
      <c r="C900" s="469" t="s">
        <v>1677</v>
      </c>
      <c r="D900" s="90" t="s">
        <v>1714</v>
      </c>
      <c r="E900" s="97" t="s">
        <v>147</v>
      </c>
      <c r="F900" s="49" t="s">
        <v>4331</v>
      </c>
      <c r="G900" s="133">
        <v>25</v>
      </c>
      <c r="H900" s="133">
        <v>26</v>
      </c>
      <c r="I900" s="132">
        <v>0.04</v>
      </c>
      <c r="J900" s="130" t="s">
        <v>147</v>
      </c>
      <c r="K900" s="130" t="s">
        <v>147</v>
      </c>
    </row>
    <row r="901" ht="18.95" hidden="1" customHeight="1" spans="1:11">
      <c r="A901" s="127" t="s">
        <v>135</v>
      </c>
      <c r="B901" s="97" t="s">
        <v>135</v>
      </c>
      <c r="C901" s="469" t="s">
        <v>1677</v>
      </c>
      <c r="D901" s="90" t="s">
        <v>1716</v>
      </c>
      <c r="E901" s="97" t="s">
        <v>147</v>
      </c>
      <c r="F901" s="37" t="s">
        <v>4332</v>
      </c>
      <c r="G901" s="133">
        <v>56701</v>
      </c>
      <c r="H901" s="133">
        <v>59000</v>
      </c>
      <c r="I901" s="132">
        <v>0.041</v>
      </c>
      <c r="J901" s="130" t="s">
        <v>147</v>
      </c>
      <c r="K901" s="130" t="s">
        <v>147</v>
      </c>
    </row>
    <row r="902" ht="18.95" hidden="1" customHeight="1" spans="1:11">
      <c r="A902" s="127" t="s">
        <v>135</v>
      </c>
      <c r="B902" s="97" t="s">
        <v>135</v>
      </c>
      <c r="C902" s="469" t="s">
        <v>1677</v>
      </c>
      <c r="D902" s="90" t="s">
        <v>1718</v>
      </c>
      <c r="E902" s="97" t="s">
        <v>147</v>
      </c>
      <c r="F902" s="49" t="s">
        <v>4333</v>
      </c>
      <c r="G902" s="133">
        <v>0</v>
      </c>
      <c r="H902" s="133"/>
      <c r="I902" s="132" t="s">
        <v>135</v>
      </c>
      <c r="J902" s="130" t="s">
        <v>2730</v>
      </c>
      <c r="K902" s="130" t="s">
        <v>147</v>
      </c>
    </row>
    <row r="903" ht="18.95" hidden="1" customHeight="1" spans="1:11">
      <c r="A903" s="127" t="s">
        <v>135</v>
      </c>
      <c r="B903" s="97" t="s">
        <v>135</v>
      </c>
      <c r="C903" s="469" t="s">
        <v>1677</v>
      </c>
      <c r="D903" s="90" t="s">
        <v>1720</v>
      </c>
      <c r="E903" s="97" t="s">
        <v>147</v>
      </c>
      <c r="F903" s="49" t="s">
        <v>4306</v>
      </c>
      <c r="G903" s="133">
        <v>39</v>
      </c>
      <c r="H903" s="133">
        <v>40</v>
      </c>
      <c r="I903" s="132">
        <v>0.026</v>
      </c>
      <c r="J903" s="130" t="s">
        <v>147</v>
      </c>
      <c r="K903" s="130" t="s">
        <v>147</v>
      </c>
    </row>
    <row r="904" ht="18.95" hidden="1" customHeight="1" spans="1:11">
      <c r="A904" s="127" t="s">
        <v>135</v>
      </c>
      <c r="B904" s="97" t="s">
        <v>135</v>
      </c>
      <c r="C904" s="469" t="s">
        <v>1677</v>
      </c>
      <c r="D904" s="90" t="s">
        <v>1721</v>
      </c>
      <c r="E904" s="97" t="s">
        <v>147</v>
      </c>
      <c r="F904" s="49" t="s">
        <v>4334</v>
      </c>
      <c r="G904" s="133">
        <v>11459</v>
      </c>
      <c r="H904" s="133">
        <v>11700</v>
      </c>
      <c r="I904" s="132">
        <v>0.021</v>
      </c>
      <c r="J904" s="130" t="s">
        <v>147</v>
      </c>
      <c r="K904" s="130" t="s">
        <v>147</v>
      </c>
    </row>
    <row r="905" ht="18.95" hidden="1" customHeight="1" spans="1:11">
      <c r="A905" s="127" t="s">
        <v>135</v>
      </c>
      <c r="B905" s="97" t="s">
        <v>135</v>
      </c>
      <c r="C905" s="469" t="s">
        <v>1677</v>
      </c>
      <c r="D905" s="90" t="s">
        <v>1723</v>
      </c>
      <c r="E905" s="97" t="s">
        <v>147</v>
      </c>
      <c r="F905" s="49" t="s">
        <v>4335</v>
      </c>
      <c r="G905" s="133">
        <v>138338</v>
      </c>
      <c r="H905" s="133">
        <v>147000</v>
      </c>
      <c r="I905" s="132">
        <v>0.063</v>
      </c>
      <c r="J905" s="130" t="s">
        <v>147</v>
      </c>
      <c r="K905" s="130" t="s">
        <v>147</v>
      </c>
    </row>
    <row r="906" hidden="1" spans="1:11">
      <c r="A906" s="127" t="s">
        <v>135</v>
      </c>
      <c r="B906" s="97" t="s">
        <v>135</v>
      </c>
      <c r="C906" s="469" t="s">
        <v>1677</v>
      </c>
      <c r="D906" s="90" t="s">
        <v>1725</v>
      </c>
      <c r="E906" s="97" t="s">
        <v>147</v>
      </c>
      <c r="F906" s="49" t="s">
        <v>4336</v>
      </c>
      <c r="G906" s="133">
        <v>94220</v>
      </c>
      <c r="H906" s="133">
        <v>99494</v>
      </c>
      <c r="I906" s="132">
        <v>0.056</v>
      </c>
      <c r="J906" s="130" t="s">
        <v>147</v>
      </c>
      <c r="K906" s="130" t="s">
        <v>147</v>
      </c>
    </row>
    <row r="907" hidden="1" spans="1:11">
      <c r="A907" s="127" t="s">
        <v>135</v>
      </c>
      <c r="B907" s="469" t="s">
        <v>1566</v>
      </c>
      <c r="C907" s="97"/>
      <c r="D907" s="90" t="s">
        <v>1727</v>
      </c>
      <c r="E907" s="97"/>
      <c r="F907" s="50" t="s">
        <v>1728</v>
      </c>
      <c r="G907" s="128">
        <v>0</v>
      </c>
      <c r="H907" s="128">
        <v>0</v>
      </c>
      <c r="I907" s="129" t="s">
        <v>135</v>
      </c>
      <c r="J907" s="130" t="s">
        <v>2730</v>
      </c>
      <c r="K907" s="130" t="s">
        <v>147</v>
      </c>
    </row>
    <row r="908" hidden="1" spans="1:11">
      <c r="A908" s="127" t="s">
        <v>135</v>
      </c>
      <c r="B908" s="97" t="s">
        <v>135</v>
      </c>
      <c r="C908" s="90" t="s">
        <v>1727</v>
      </c>
      <c r="D908" s="90" t="s">
        <v>1729</v>
      </c>
      <c r="E908" s="97" t="s">
        <v>147</v>
      </c>
      <c r="F908" s="49" t="s">
        <v>4249</v>
      </c>
      <c r="G908" s="133">
        <v>0</v>
      </c>
      <c r="H908" s="133">
        <v>0</v>
      </c>
      <c r="I908" s="132" t="s">
        <v>135</v>
      </c>
      <c r="J908" s="130" t="s">
        <v>2730</v>
      </c>
      <c r="K908" s="130" t="s">
        <v>147</v>
      </c>
    </row>
    <row r="909" hidden="1" spans="1:11">
      <c r="A909" s="127" t="s">
        <v>135</v>
      </c>
      <c r="B909" s="97" t="s">
        <v>135</v>
      </c>
      <c r="C909" s="90" t="s">
        <v>1727</v>
      </c>
      <c r="D909" s="90" t="s">
        <v>1730</v>
      </c>
      <c r="E909" s="97" t="s">
        <v>147</v>
      </c>
      <c r="F909" s="49" t="s">
        <v>4250</v>
      </c>
      <c r="G909" s="133">
        <v>0</v>
      </c>
      <c r="H909" s="133">
        <v>0</v>
      </c>
      <c r="I909" s="132" t="s">
        <v>135</v>
      </c>
      <c r="J909" s="130" t="s">
        <v>2730</v>
      </c>
      <c r="K909" s="130" t="s">
        <v>147</v>
      </c>
    </row>
    <row r="910" hidden="1" spans="1:11">
      <c r="A910" s="127" t="s">
        <v>135</v>
      </c>
      <c r="B910" s="97" t="s">
        <v>135</v>
      </c>
      <c r="C910" s="90" t="s">
        <v>1727</v>
      </c>
      <c r="D910" s="90" t="s">
        <v>1731</v>
      </c>
      <c r="E910" s="97" t="s">
        <v>147</v>
      </c>
      <c r="F910" s="49" t="s">
        <v>4251</v>
      </c>
      <c r="G910" s="133">
        <v>0</v>
      </c>
      <c r="H910" s="133">
        <v>0</v>
      </c>
      <c r="I910" s="132" t="s">
        <v>135</v>
      </c>
      <c r="J910" s="130" t="s">
        <v>2730</v>
      </c>
      <c r="K910" s="130" t="s">
        <v>147</v>
      </c>
    </row>
    <row r="911" hidden="1" spans="1:11">
      <c r="A911" s="127" t="s">
        <v>135</v>
      </c>
      <c r="B911" s="97" t="s">
        <v>135</v>
      </c>
      <c r="C911" s="90" t="s">
        <v>1727</v>
      </c>
      <c r="D911" s="90" t="s">
        <v>1732</v>
      </c>
      <c r="E911" s="97" t="s">
        <v>147</v>
      </c>
      <c r="F911" s="49" t="s">
        <v>4337</v>
      </c>
      <c r="G911" s="133">
        <v>0</v>
      </c>
      <c r="H911" s="131">
        <v>0</v>
      </c>
      <c r="I911" s="132" t="s">
        <v>135</v>
      </c>
      <c r="J911" s="130" t="s">
        <v>2730</v>
      </c>
      <c r="K911" s="130" t="s">
        <v>147</v>
      </c>
    </row>
    <row r="912" hidden="1" spans="1:11">
      <c r="A912" s="127" t="s">
        <v>135</v>
      </c>
      <c r="B912" s="97" t="s">
        <v>135</v>
      </c>
      <c r="C912" s="90" t="s">
        <v>1727</v>
      </c>
      <c r="D912" s="90" t="s">
        <v>1734</v>
      </c>
      <c r="E912" s="97" t="s">
        <v>147</v>
      </c>
      <c r="F912" s="49" t="s">
        <v>4338</v>
      </c>
      <c r="G912" s="133">
        <v>0</v>
      </c>
      <c r="H912" s="133">
        <v>0</v>
      </c>
      <c r="I912" s="132" t="s">
        <v>135</v>
      </c>
      <c r="J912" s="130" t="s">
        <v>2730</v>
      </c>
      <c r="K912" s="130" t="s">
        <v>147</v>
      </c>
    </row>
    <row r="913" hidden="1" spans="1:11">
      <c r="A913" s="127" t="s">
        <v>135</v>
      </c>
      <c r="B913" s="97" t="s">
        <v>135</v>
      </c>
      <c r="C913" s="90" t="s">
        <v>1727</v>
      </c>
      <c r="D913" s="90" t="s">
        <v>1736</v>
      </c>
      <c r="E913" s="97" t="s">
        <v>147</v>
      </c>
      <c r="F913" s="49" t="s">
        <v>4339</v>
      </c>
      <c r="G913" s="133">
        <v>0</v>
      </c>
      <c r="H913" s="133">
        <v>0</v>
      </c>
      <c r="I913" s="132" t="s">
        <v>135</v>
      </c>
      <c r="J913" s="130" t="s">
        <v>2730</v>
      </c>
      <c r="K913" s="130" t="s">
        <v>147</v>
      </c>
    </row>
    <row r="914" hidden="1" spans="1:11">
      <c r="A914" s="127" t="s">
        <v>135</v>
      </c>
      <c r="B914" s="97" t="s">
        <v>135</v>
      </c>
      <c r="C914" s="90" t="s">
        <v>1727</v>
      </c>
      <c r="D914" s="90" t="s">
        <v>1738</v>
      </c>
      <c r="E914" s="97" t="s">
        <v>147</v>
      </c>
      <c r="F914" s="49" t="s">
        <v>4340</v>
      </c>
      <c r="G914" s="133">
        <v>0</v>
      </c>
      <c r="H914" s="133">
        <v>0</v>
      </c>
      <c r="I914" s="132" t="s">
        <v>135</v>
      </c>
      <c r="J914" s="130" t="s">
        <v>2730</v>
      </c>
      <c r="K914" s="130" t="s">
        <v>147</v>
      </c>
    </row>
    <row r="915" hidden="1" spans="1:11">
      <c r="A915" s="127" t="s">
        <v>135</v>
      </c>
      <c r="B915" s="97" t="s">
        <v>135</v>
      </c>
      <c r="C915" s="90" t="s">
        <v>1727</v>
      </c>
      <c r="D915" s="90" t="s">
        <v>1740</v>
      </c>
      <c r="E915" s="97" t="s">
        <v>147</v>
      </c>
      <c r="F915" s="49" t="s">
        <v>4341</v>
      </c>
      <c r="G915" s="133">
        <v>0</v>
      </c>
      <c r="H915" s="133">
        <v>0</v>
      </c>
      <c r="I915" s="132" t="s">
        <v>135</v>
      </c>
      <c r="J915" s="130" t="s">
        <v>2730</v>
      </c>
      <c r="K915" s="130" t="s">
        <v>147</v>
      </c>
    </row>
    <row r="916" hidden="1" spans="1:11">
      <c r="A916" s="127" t="s">
        <v>135</v>
      </c>
      <c r="B916" s="97"/>
      <c r="C916" s="90" t="s">
        <v>1727</v>
      </c>
      <c r="D916" s="90" t="s">
        <v>1742</v>
      </c>
      <c r="E916" s="97" t="s">
        <v>147</v>
      </c>
      <c r="F916" s="49" t="s">
        <v>4342</v>
      </c>
      <c r="G916" s="133">
        <v>0</v>
      </c>
      <c r="H916" s="133">
        <v>0</v>
      </c>
      <c r="I916" s="132" t="s">
        <v>135</v>
      </c>
      <c r="J916" s="130" t="s">
        <v>2730</v>
      </c>
      <c r="K916" s="130" t="s">
        <v>147</v>
      </c>
    </row>
    <row r="917" hidden="1" spans="1:11">
      <c r="A917" s="127" t="s">
        <v>135</v>
      </c>
      <c r="B917" s="97" t="s">
        <v>135</v>
      </c>
      <c r="C917" s="90" t="s">
        <v>1727</v>
      </c>
      <c r="D917" s="90" t="s">
        <v>1744</v>
      </c>
      <c r="E917" s="97" t="s">
        <v>147</v>
      </c>
      <c r="F917" s="49" t="s">
        <v>4343</v>
      </c>
      <c r="G917" s="133">
        <v>0</v>
      </c>
      <c r="H917" s="133">
        <v>0</v>
      </c>
      <c r="I917" s="132" t="s">
        <v>135</v>
      </c>
      <c r="J917" s="130" t="s">
        <v>2730</v>
      </c>
      <c r="K917" s="130" t="s">
        <v>147</v>
      </c>
    </row>
    <row r="918" hidden="1" spans="1:11">
      <c r="A918" s="127" t="s">
        <v>135</v>
      </c>
      <c r="B918" s="469" t="s">
        <v>1566</v>
      </c>
      <c r="C918" s="97"/>
      <c r="D918" s="90" t="s">
        <v>1746</v>
      </c>
      <c r="E918" s="97"/>
      <c r="F918" s="50" t="s">
        <v>1747</v>
      </c>
      <c r="G918" s="128">
        <v>695590</v>
      </c>
      <c r="H918" s="128">
        <v>722000</v>
      </c>
      <c r="I918" s="129">
        <v>0.038</v>
      </c>
      <c r="J918" s="130" t="s">
        <v>147</v>
      </c>
      <c r="K918" s="130" t="s">
        <v>147</v>
      </c>
    </row>
    <row r="919" ht="18.95" hidden="1" customHeight="1" spans="1:11">
      <c r="A919" s="127" t="s">
        <v>135</v>
      </c>
      <c r="B919" s="97" t="s">
        <v>135</v>
      </c>
      <c r="C919" s="469" t="s">
        <v>1746</v>
      </c>
      <c r="D919" s="90" t="s">
        <v>1748</v>
      </c>
      <c r="E919" s="97" t="s">
        <v>147</v>
      </c>
      <c r="F919" s="37" t="s">
        <v>4054</v>
      </c>
      <c r="G919" s="133">
        <v>14429</v>
      </c>
      <c r="H919" s="133">
        <v>15100</v>
      </c>
      <c r="I919" s="132">
        <v>0.047</v>
      </c>
      <c r="J919" s="130" t="s">
        <v>147</v>
      </c>
      <c r="K919" s="130" t="s">
        <v>147</v>
      </c>
    </row>
    <row r="920" ht="18.95" hidden="1" customHeight="1" spans="1:11">
      <c r="A920" s="127" t="s">
        <v>135</v>
      </c>
      <c r="B920" s="97" t="s">
        <v>135</v>
      </c>
      <c r="C920" s="469" t="s">
        <v>1746</v>
      </c>
      <c r="D920" s="90" t="s">
        <v>1749</v>
      </c>
      <c r="E920" s="97" t="s">
        <v>147</v>
      </c>
      <c r="F920" s="49" t="s">
        <v>4055</v>
      </c>
      <c r="G920" s="133">
        <v>3167</v>
      </c>
      <c r="H920" s="133">
        <v>3250</v>
      </c>
      <c r="I920" s="132">
        <v>0.026</v>
      </c>
      <c r="J920" s="130" t="s">
        <v>147</v>
      </c>
      <c r="K920" s="130" t="s">
        <v>147</v>
      </c>
    </row>
    <row r="921" ht="18.95" hidden="1" customHeight="1" spans="1:11">
      <c r="A921" s="127" t="s">
        <v>135</v>
      </c>
      <c r="B921" s="97" t="s">
        <v>135</v>
      </c>
      <c r="C921" s="469" t="s">
        <v>1746</v>
      </c>
      <c r="D921" s="90" t="s">
        <v>1750</v>
      </c>
      <c r="E921" s="97" t="s">
        <v>147</v>
      </c>
      <c r="F921" s="49" t="s">
        <v>4251</v>
      </c>
      <c r="G921" s="133">
        <v>0</v>
      </c>
      <c r="H921" s="133">
        <v>0</v>
      </c>
      <c r="I921" s="132" t="s">
        <v>135</v>
      </c>
      <c r="J921" s="130" t="s">
        <v>2730</v>
      </c>
      <c r="K921" s="130" t="s">
        <v>147</v>
      </c>
    </row>
    <row r="922" ht="18.95" hidden="1" customHeight="1" spans="1:11">
      <c r="A922" s="127" t="s">
        <v>135</v>
      </c>
      <c r="B922" s="97" t="s">
        <v>135</v>
      </c>
      <c r="C922" s="469" t="s">
        <v>1746</v>
      </c>
      <c r="D922" s="90" t="s">
        <v>1751</v>
      </c>
      <c r="E922" s="97" t="s">
        <v>147</v>
      </c>
      <c r="F922" s="49" t="s">
        <v>4344</v>
      </c>
      <c r="G922" s="133">
        <v>423329</v>
      </c>
      <c r="H922" s="131">
        <v>443000</v>
      </c>
      <c r="I922" s="132">
        <v>0.046</v>
      </c>
      <c r="J922" s="130" t="s">
        <v>147</v>
      </c>
      <c r="K922" s="130" t="s">
        <v>147</v>
      </c>
    </row>
    <row r="923" ht="18.95" hidden="1" customHeight="1" spans="1:11">
      <c r="A923" s="127" t="s">
        <v>135</v>
      </c>
      <c r="B923" s="97" t="s">
        <v>135</v>
      </c>
      <c r="C923" s="469" t="s">
        <v>1746</v>
      </c>
      <c r="D923" s="90" t="s">
        <v>1753</v>
      </c>
      <c r="E923" s="97" t="s">
        <v>147</v>
      </c>
      <c r="F923" s="49" t="s">
        <v>4345</v>
      </c>
      <c r="G923" s="133">
        <v>51066</v>
      </c>
      <c r="H923" s="133">
        <v>53500</v>
      </c>
      <c r="I923" s="132">
        <v>0.048</v>
      </c>
      <c r="J923" s="130" t="s">
        <v>147</v>
      </c>
      <c r="K923" s="130" t="s">
        <v>147</v>
      </c>
    </row>
    <row r="924" ht="18.95" hidden="1" customHeight="1" spans="1:11">
      <c r="A924" s="127" t="s">
        <v>135</v>
      </c>
      <c r="B924" s="97" t="s">
        <v>135</v>
      </c>
      <c r="C924" s="469" t="s">
        <v>1746</v>
      </c>
      <c r="D924" s="90" t="s">
        <v>1755</v>
      </c>
      <c r="E924" s="97" t="s">
        <v>147</v>
      </c>
      <c r="F924" s="49" t="s">
        <v>4346</v>
      </c>
      <c r="G924" s="133">
        <v>1430</v>
      </c>
      <c r="H924" s="133">
        <v>1450</v>
      </c>
      <c r="I924" s="132">
        <v>0.014</v>
      </c>
      <c r="J924" s="130" t="s">
        <v>147</v>
      </c>
      <c r="K924" s="130" t="s">
        <v>147</v>
      </c>
    </row>
    <row r="925" ht="18.95" hidden="1" customHeight="1" spans="1:11">
      <c r="A925" s="127" t="s">
        <v>135</v>
      </c>
      <c r="B925" s="97" t="s">
        <v>135</v>
      </c>
      <c r="C925" s="469" t="s">
        <v>1746</v>
      </c>
      <c r="D925" s="90" t="s">
        <v>1757</v>
      </c>
      <c r="E925" s="97" t="s">
        <v>147</v>
      </c>
      <c r="F925" s="49" t="s">
        <v>4347</v>
      </c>
      <c r="G925" s="133">
        <v>36142</v>
      </c>
      <c r="H925" s="133">
        <v>37000</v>
      </c>
      <c r="I925" s="132">
        <v>0.024</v>
      </c>
      <c r="J925" s="130" t="s">
        <v>147</v>
      </c>
      <c r="K925" s="130" t="s">
        <v>147</v>
      </c>
    </row>
    <row r="926" ht="18.95" hidden="1" customHeight="1" spans="1:11">
      <c r="A926" s="127" t="s">
        <v>135</v>
      </c>
      <c r="B926" s="97" t="s">
        <v>135</v>
      </c>
      <c r="C926" s="469" t="s">
        <v>1746</v>
      </c>
      <c r="D926" s="90" t="s">
        <v>1759</v>
      </c>
      <c r="E926" s="97" t="s">
        <v>147</v>
      </c>
      <c r="F926" s="49" t="s">
        <v>4348</v>
      </c>
      <c r="G926" s="133">
        <v>0</v>
      </c>
      <c r="H926" s="133">
        <v>0</v>
      </c>
      <c r="I926" s="132" t="s">
        <v>135</v>
      </c>
      <c r="J926" s="130" t="s">
        <v>2730</v>
      </c>
      <c r="K926" s="130" t="s">
        <v>147</v>
      </c>
    </row>
    <row r="927" ht="18.95" hidden="1" customHeight="1" spans="1:11">
      <c r="A927" s="127" t="s">
        <v>135</v>
      </c>
      <c r="B927" s="97"/>
      <c r="C927" s="469" t="s">
        <v>1746</v>
      </c>
      <c r="D927" s="90" t="s">
        <v>1761</v>
      </c>
      <c r="E927" s="97" t="s">
        <v>147</v>
      </c>
      <c r="F927" s="49" t="s">
        <v>4349</v>
      </c>
      <c r="G927" s="133">
        <v>351</v>
      </c>
      <c r="H927" s="133">
        <v>360</v>
      </c>
      <c r="I927" s="132">
        <v>0.026</v>
      </c>
      <c r="J927" s="130" t="s">
        <v>147</v>
      </c>
      <c r="K927" s="130" t="s">
        <v>147</v>
      </c>
    </row>
    <row r="928" ht="18.95" hidden="1" customHeight="1" spans="1:11">
      <c r="A928" s="127" t="s">
        <v>135</v>
      </c>
      <c r="B928" s="97" t="s">
        <v>135</v>
      </c>
      <c r="C928" s="469" t="s">
        <v>1746</v>
      </c>
      <c r="D928" s="90" t="s">
        <v>1763</v>
      </c>
      <c r="E928" s="97" t="s">
        <v>147</v>
      </c>
      <c r="F928" s="49" t="s">
        <v>4350</v>
      </c>
      <c r="G928" s="133">
        <v>165676</v>
      </c>
      <c r="H928" s="133">
        <v>168340</v>
      </c>
      <c r="I928" s="132">
        <v>0.016</v>
      </c>
      <c r="J928" s="130" t="s">
        <v>147</v>
      </c>
      <c r="K928" s="130" t="s">
        <v>147</v>
      </c>
    </row>
    <row r="929" ht="18.95" hidden="1" customHeight="1" spans="1:11">
      <c r="A929" s="127" t="s">
        <v>135</v>
      </c>
      <c r="B929" s="469" t="s">
        <v>1566</v>
      </c>
      <c r="C929" s="97"/>
      <c r="D929" s="90" t="s">
        <v>1765</v>
      </c>
      <c r="E929" s="97"/>
      <c r="F929" s="50" t="s">
        <v>1766</v>
      </c>
      <c r="G929" s="128">
        <v>179944</v>
      </c>
      <c r="H929" s="128">
        <v>186000</v>
      </c>
      <c r="I929" s="129">
        <v>0.034</v>
      </c>
      <c r="J929" s="130" t="s">
        <v>147</v>
      </c>
      <c r="K929" s="130" t="s">
        <v>147</v>
      </c>
    </row>
    <row r="930" ht="18.95" hidden="1" customHeight="1" spans="1:11">
      <c r="A930" s="127" t="s">
        <v>135</v>
      </c>
      <c r="B930" s="97" t="s">
        <v>135</v>
      </c>
      <c r="C930" s="469" t="s">
        <v>1765</v>
      </c>
      <c r="D930" s="90" t="s">
        <v>1767</v>
      </c>
      <c r="E930" s="97" t="s">
        <v>147</v>
      </c>
      <c r="F930" s="49" t="s">
        <v>4058</v>
      </c>
      <c r="G930" s="133">
        <v>2181</v>
      </c>
      <c r="H930" s="133">
        <v>2280</v>
      </c>
      <c r="I930" s="132">
        <v>0.045</v>
      </c>
      <c r="J930" s="130" t="s">
        <v>147</v>
      </c>
      <c r="K930" s="130" t="s">
        <v>147</v>
      </c>
    </row>
    <row r="931" ht="18.95" hidden="1" customHeight="1" spans="1:11">
      <c r="A931" s="127" t="s">
        <v>135</v>
      </c>
      <c r="B931" s="97" t="s">
        <v>135</v>
      </c>
      <c r="C931" s="469" t="s">
        <v>1765</v>
      </c>
      <c r="D931" s="90" t="s">
        <v>1768</v>
      </c>
      <c r="E931" s="97" t="s">
        <v>147</v>
      </c>
      <c r="F931" s="49" t="s">
        <v>4351</v>
      </c>
      <c r="G931" s="133">
        <v>142830</v>
      </c>
      <c r="H931" s="133">
        <v>148000</v>
      </c>
      <c r="I931" s="132">
        <v>0.036</v>
      </c>
      <c r="J931" s="130" t="s">
        <v>147</v>
      </c>
      <c r="K931" s="130" t="s">
        <v>147</v>
      </c>
    </row>
    <row r="932" ht="18.95" hidden="1" customHeight="1" spans="1:11">
      <c r="A932" s="127" t="s">
        <v>135</v>
      </c>
      <c r="B932" s="97" t="s">
        <v>135</v>
      </c>
      <c r="C932" s="469" t="s">
        <v>1765</v>
      </c>
      <c r="D932" s="90" t="s">
        <v>1770</v>
      </c>
      <c r="E932" s="97" t="s">
        <v>147</v>
      </c>
      <c r="F932" s="49" t="s">
        <v>4352</v>
      </c>
      <c r="G932" s="133">
        <v>27624</v>
      </c>
      <c r="H932" s="133">
        <v>28400</v>
      </c>
      <c r="I932" s="132">
        <v>0.028</v>
      </c>
      <c r="J932" s="130" t="s">
        <v>147</v>
      </c>
      <c r="K932" s="130" t="s">
        <v>147</v>
      </c>
    </row>
    <row r="933" ht="18.95" hidden="1" customHeight="1" spans="1:11">
      <c r="A933" s="127" t="s">
        <v>135</v>
      </c>
      <c r="B933" s="97" t="s">
        <v>135</v>
      </c>
      <c r="C933" s="469" t="s">
        <v>1765</v>
      </c>
      <c r="D933" s="90" t="s">
        <v>1772</v>
      </c>
      <c r="E933" s="97" t="s">
        <v>147</v>
      </c>
      <c r="F933" s="49" t="s">
        <v>4353</v>
      </c>
      <c r="G933" s="133">
        <v>312</v>
      </c>
      <c r="H933" s="131">
        <v>320</v>
      </c>
      <c r="I933" s="132">
        <v>0.026</v>
      </c>
      <c r="J933" s="130" t="s">
        <v>147</v>
      </c>
      <c r="K933" s="130" t="s">
        <v>147</v>
      </c>
    </row>
    <row r="934" ht="18.95" hidden="1" customHeight="1" spans="1:11">
      <c r="A934" s="127" t="s">
        <v>135</v>
      </c>
      <c r="B934" s="97" t="s">
        <v>135</v>
      </c>
      <c r="C934" s="469" t="s">
        <v>1765</v>
      </c>
      <c r="D934" s="90" t="s">
        <v>1774</v>
      </c>
      <c r="E934" s="97" t="s">
        <v>147</v>
      </c>
      <c r="F934" s="49" t="s">
        <v>4354</v>
      </c>
      <c r="G934" s="133">
        <v>6997</v>
      </c>
      <c r="H934" s="133">
        <v>7000</v>
      </c>
      <c r="I934" s="132">
        <v>0</v>
      </c>
      <c r="J934" s="130" t="s">
        <v>147</v>
      </c>
      <c r="K934" s="130" t="s">
        <v>147</v>
      </c>
    </row>
    <row r="935" ht="18.95" hidden="1" customHeight="1" spans="1:11">
      <c r="A935" s="127" t="s">
        <v>135</v>
      </c>
      <c r="B935" s="469" t="s">
        <v>1566</v>
      </c>
      <c r="C935" s="97"/>
      <c r="D935" s="468" t="s">
        <v>1776</v>
      </c>
      <c r="E935" s="97"/>
      <c r="F935" s="50" t="s">
        <v>1777</v>
      </c>
      <c r="G935" s="128">
        <v>616278</v>
      </c>
      <c r="H935" s="128">
        <v>643000</v>
      </c>
      <c r="I935" s="129">
        <v>0.043</v>
      </c>
      <c r="J935" s="130" t="s">
        <v>147</v>
      </c>
      <c r="K935" s="130" t="s">
        <v>147</v>
      </c>
    </row>
    <row r="936" ht="18.95" hidden="1" customHeight="1" spans="1:11">
      <c r="A936" s="127" t="s">
        <v>135</v>
      </c>
      <c r="B936" s="97" t="s">
        <v>135</v>
      </c>
      <c r="C936" s="469" t="s">
        <v>1776</v>
      </c>
      <c r="D936" s="90" t="s">
        <v>1778</v>
      </c>
      <c r="E936" s="97" t="s">
        <v>147</v>
      </c>
      <c r="F936" s="49" t="s">
        <v>4355</v>
      </c>
      <c r="G936" s="133">
        <v>409164</v>
      </c>
      <c r="H936" s="133">
        <v>430000</v>
      </c>
      <c r="I936" s="132">
        <v>0.051</v>
      </c>
      <c r="J936" s="130" t="s">
        <v>147</v>
      </c>
      <c r="K936" s="130" t="s">
        <v>147</v>
      </c>
    </row>
    <row r="937" ht="18.95" hidden="1" customHeight="1" spans="1:11">
      <c r="A937" s="127" t="s">
        <v>135</v>
      </c>
      <c r="B937" s="97" t="s">
        <v>135</v>
      </c>
      <c r="C937" s="469" t="s">
        <v>1776</v>
      </c>
      <c r="D937" s="90" t="s">
        <v>1780</v>
      </c>
      <c r="E937" s="97" t="s">
        <v>147</v>
      </c>
      <c r="F937" s="49" t="s">
        <v>4356</v>
      </c>
      <c r="G937" s="133">
        <v>56</v>
      </c>
      <c r="H937" s="133">
        <v>58</v>
      </c>
      <c r="I937" s="132">
        <v>0.036</v>
      </c>
      <c r="J937" s="130" t="s">
        <v>147</v>
      </c>
      <c r="K937" s="130" t="s">
        <v>147</v>
      </c>
    </row>
    <row r="938" ht="18.95" hidden="1" customHeight="1" spans="1:11">
      <c r="A938" s="127" t="s">
        <v>135</v>
      </c>
      <c r="B938" s="97"/>
      <c r="C938" s="469" t="s">
        <v>1776</v>
      </c>
      <c r="D938" s="90" t="s">
        <v>1782</v>
      </c>
      <c r="E938" s="97" t="s">
        <v>147</v>
      </c>
      <c r="F938" s="49" t="s">
        <v>4357</v>
      </c>
      <c r="G938" s="133">
        <v>168174</v>
      </c>
      <c r="H938" s="133">
        <v>173400</v>
      </c>
      <c r="I938" s="132">
        <v>0.031</v>
      </c>
      <c r="J938" s="130" t="s">
        <v>147</v>
      </c>
      <c r="K938" s="130" t="s">
        <v>147</v>
      </c>
    </row>
    <row r="939" ht="18.95" hidden="1" customHeight="1" spans="1:11">
      <c r="A939" s="127" t="s">
        <v>135</v>
      </c>
      <c r="B939" s="97" t="s">
        <v>135</v>
      </c>
      <c r="C939" s="469" t="s">
        <v>1776</v>
      </c>
      <c r="D939" s="90" t="s">
        <v>1784</v>
      </c>
      <c r="E939" s="97" t="s">
        <v>147</v>
      </c>
      <c r="F939" s="49" t="s">
        <v>4358</v>
      </c>
      <c r="G939" s="133">
        <v>4022</v>
      </c>
      <c r="H939" s="131">
        <v>4100</v>
      </c>
      <c r="I939" s="132">
        <v>0.019</v>
      </c>
      <c r="J939" s="130" t="s">
        <v>147</v>
      </c>
      <c r="K939" s="130" t="s">
        <v>147</v>
      </c>
    </row>
    <row r="940" ht="18.95" hidden="1" customHeight="1" spans="1:11">
      <c r="A940" s="127" t="s">
        <v>135</v>
      </c>
      <c r="B940" s="97" t="s">
        <v>135</v>
      </c>
      <c r="C940" s="469" t="s">
        <v>1776</v>
      </c>
      <c r="D940" s="90" t="s">
        <v>1786</v>
      </c>
      <c r="E940" s="97" t="s">
        <v>147</v>
      </c>
      <c r="F940" s="49" t="s">
        <v>4359</v>
      </c>
      <c r="G940" s="133">
        <v>30559</v>
      </c>
      <c r="H940" s="133">
        <v>31000</v>
      </c>
      <c r="I940" s="132">
        <v>0.014</v>
      </c>
      <c r="J940" s="130" t="s">
        <v>147</v>
      </c>
      <c r="K940" s="130" t="s">
        <v>147</v>
      </c>
    </row>
    <row r="941" ht="18.95" hidden="1" customHeight="1" spans="1:11">
      <c r="A941" s="127" t="s">
        <v>135</v>
      </c>
      <c r="B941" s="97" t="s">
        <v>135</v>
      </c>
      <c r="C941" s="469" t="s">
        <v>1776</v>
      </c>
      <c r="D941" s="90" t="s">
        <v>1788</v>
      </c>
      <c r="E941" s="97" t="s">
        <v>147</v>
      </c>
      <c r="F941" s="37" t="s">
        <v>4360</v>
      </c>
      <c r="G941" s="133">
        <v>4303</v>
      </c>
      <c r="H941" s="133">
        <v>4442</v>
      </c>
      <c r="I941" s="132">
        <v>0.032</v>
      </c>
      <c r="J941" s="130" t="s">
        <v>147</v>
      </c>
      <c r="K941" s="130" t="s">
        <v>147</v>
      </c>
    </row>
    <row r="942" ht="18.95" hidden="1" customHeight="1" spans="1:11">
      <c r="A942" s="127" t="s">
        <v>135</v>
      </c>
      <c r="B942" s="469" t="s">
        <v>1566</v>
      </c>
      <c r="C942" s="97"/>
      <c r="D942" s="90" t="s">
        <v>1790</v>
      </c>
      <c r="E942" s="97"/>
      <c r="F942" s="50" t="s">
        <v>1791</v>
      </c>
      <c r="G942" s="128">
        <v>27269</v>
      </c>
      <c r="H942" s="128">
        <v>28000</v>
      </c>
      <c r="I942" s="129">
        <v>0.027</v>
      </c>
      <c r="J942" s="130" t="s">
        <v>147</v>
      </c>
      <c r="K942" s="130" t="s">
        <v>147</v>
      </c>
    </row>
    <row r="943" ht="18.95" hidden="1" customHeight="1" spans="1:11">
      <c r="A943" s="127" t="s">
        <v>135</v>
      </c>
      <c r="B943" s="97" t="s">
        <v>135</v>
      </c>
      <c r="C943" s="469" t="s">
        <v>1790</v>
      </c>
      <c r="D943" s="90" t="s">
        <v>1792</v>
      </c>
      <c r="E943" s="97" t="s">
        <v>147</v>
      </c>
      <c r="F943" s="51" t="s">
        <v>4361</v>
      </c>
      <c r="G943" s="133">
        <v>8815</v>
      </c>
      <c r="H943" s="133">
        <v>9100</v>
      </c>
      <c r="I943" s="132">
        <v>0.032</v>
      </c>
      <c r="J943" s="130" t="s">
        <v>147</v>
      </c>
      <c r="K943" s="130" t="s">
        <v>147</v>
      </c>
    </row>
    <row r="944" ht="18.95" hidden="1" customHeight="1" spans="1:11">
      <c r="A944" s="127" t="s">
        <v>135</v>
      </c>
      <c r="B944" s="97"/>
      <c r="C944" s="469" t="s">
        <v>1790</v>
      </c>
      <c r="D944" s="90" t="s">
        <v>1794</v>
      </c>
      <c r="E944" s="97" t="s">
        <v>147</v>
      </c>
      <c r="F944" s="49" t="s">
        <v>4362</v>
      </c>
      <c r="G944" s="133">
        <v>17744</v>
      </c>
      <c r="H944" s="133">
        <v>18180</v>
      </c>
      <c r="I944" s="132">
        <v>0.025</v>
      </c>
      <c r="J944" s="130" t="s">
        <v>147</v>
      </c>
      <c r="K944" s="130" t="s">
        <v>147</v>
      </c>
    </row>
    <row r="945" hidden="1" spans="1:11">
      <c r="A945" s="127" t="s">
        <v>135</v>
      </c>
      <c r="B945" s="97" t="s">
        <v>135</v>
      </c>
      <c r="C945" s="469" t="s">
        <v>1790</v>
      </c>
      <c r="D945" s="90" t="s">
        <v>1796</v>
      </c>
      <c r="E945" s="97" t="s">
        <v>147</v>
      </c>
      <c r="F945" s="49" t="s">
        <v>4363</v>
      </c>
      <c r="G945" s="133">
        <v>710</v>
      </c>
      <c r="H945" s="133">
        <v>720</v>
      </c>
      <c r="I945" s="132">
        <v>0.014</v>
      </c>
      <c r="J945" s="130" t="s">
        <v>147</v>
      </c>
      <c r="K945" s="130" t="s">
        <v>147</v>
      </c>
    </row>
    <row r="946" hidden="1" spans="1:11">
      <c r="A946" s="127" t="s">
        <v>135</v>
      </c>
      <c r="B946" s="469" t="s">
        <v>1566</v>
      </c>
      <c r="C946" s="97"/>
      <c r="D946" s="468" t="s">
        <v>1798</v>
      </c>
      <c r="E946" s="97"/>
      <c r="F946" s="48" t="s">
        <v>1799</v>
      </c>
      <c r="G946" s="128">
        <v>0</v>
      </c>
      <c r="H946" s="128">
        <v>0</v>
      </c>
      <c r="I946" s="129" t="s">
        <v>135</v>
      </c>
      <c r="J946" s="130" t="s">
        <v>2730</v>
      </c>
      <c r="K946" s="130" t="s">
        <v>147</v>
      </c>
    </row>
    <row r="947" hidden="1" spans="1:11">
      <c r="A947" s="127" t="s">
        <v>135</v>
      </c>
      <c r="B947" s="97" t="s">
        <v>135</v>
      </c>
      <c r="C947" s="469" t="s">
        <v>3365</v>
      </c>
      <c r="D947" s="90" t="s">
        <v>1800</v>
      </c>
      <c r="E947" s="97" t="s">
        <v>147</v>
      </c>
      <c r="F947" s="37" t="s">
        <v>4364</v>
      </c>
      <c r="G947" s="133">
        <v>0</v>
      </c>
      <c r="H947" s="133">
        <v>0</v>
      </c>
      <c r="I947" s="132" t="s">
        <v>135</v>
      </c>
      <c r="J947" s="130" t="s">
        <v>2730</v>
      </c>
      <c r="K947" s="130" t="s">
        <v>147</v>
      </c>
    </row>
    <row r="948" hidden="1" spans="1:11">
      <c r="A948" s="127" t="s">
        <v>135</v>
      </c>
      <c r="B948" s="97" t="s">
        <v>135</v>
      </c>
      <c r="C948" s="469" t="s">
        <v>3365</v>
      </c>
      <c r="D948" s="90" t="s">
        <v>1802</v>
      </c>
      <c r="E948" s="97" t="s">
        <v>147</v>
      </c>
      <c r="F948" s="37" t="s">
        <v>4365</v>
      </c>
      <c r="G948" s="133">
        <v>0</v>
      </c>
      <c r="H948" s="133">
        <v>0</v>
      </c>
      <c r="I948" s="132" t="s">
        <v>135</v>
      </c>
      <c r="J948" s="130" t="s">
        <v>2730</v>
      </c>
      <c r="K948" s="130" t="s">
        <v>147</v>
      </c>
    </row>
    <row r="949" hidden="1" spans="1:11">
      <c r="A949" s="127"/>
      <c r="B949" s="142"/>
      <c r="C949" s="469" t="s">
        <v>3365</v>
      </c>
      <c r="D949" s="468" t="s">
        <v>1804</v>
      </c>
      <c r="E949" s="97" t="s">
        <v>147</v>
      </c>
      <c r="F949" s="37" t="s">
        <v>4366</v>
      </c>
      <c r="G949" s="133">
        <v>0</v>
      </c>
      <c r="H949" s="133">
        <v>0</v>
      </c>
      <c r="I949" s="132" t="s">
        <v>135</v>
      </c>
      <c r="J949" s="130" t="s">
        <v>2730</v>
      </c>
      <c r="K949" s="130" t="s">
        <v>147</v>
      </c>
    </row>
    <row r="950" hidden="1" spans="1:11">
      <c r="A950" s="127"/>
      <c r="B950" s="469" t="s">
        <v>1566</v>
      </c>
      <c r="C950" s="97"/>
      <c r="D950" s="96">
        <v>21399</v>
      </c>
      <c r="E950" s="97"/>
      <c r="F950" s="56" t="s">
        <v>1806</v>
      </c>
      <c r="G950" s="128">
        <v>175774</v>
      </c>
      <c r="H950" s="128">
        <v>177000</v>
      </c>
      <c r="I950" s="129">
        <v>0.007</v>
      </c>
      <c r="J950" s="130" t="s">
        <v>147</v>
      </c>
      <c r="K950" s="130" t="s">
        <v>147</v>
      </c>
    </row>
    <row r="951" ht="18.95" hidden="1" customHeight="1" spans="1:11">
      <c r="A951" s="127"/>
      <c r="B951" s="97"/>
      <c r="C951" s="96">
        <v>21399</v>
      </c>
      <c r="D951" s="96">
        <v>2139901</v>
      </c>
      <c r="E951" s="97" t="s">
        <v>147</v>
      </c>
      <c r="F951" s="51" t="s">
        <v>4367</v>
      </c>
      <c r="G951" s="133">
        <v>1112</v>
      </c>
      <c r="H951" s="133">
        <v>1150</v>
      </c>
      <c r="I951" s="132">
        <v>0.034</v>
      </c>
      <c r="J951" s="130" t="s">
        <v>147</v>
      </c>
      <c r="K951" s="130" t="s">
        <v>147</v>
      </c>
    </row>
    <row r="952" ht="18.95" hidden="1" customHeight="1" spans="1:11">
      <c r="A952" s="127"/>
      <c r="B952" s="97"/>
      <c r="C952" s="96">
        <v>21399</v>
      </c>
      <c r="D952" s="96">
        <v>2139999</v>
      </c>
      <c r="E952" s="97" t="s">
        <v>147</v>
      </c>
      <c r="F952" s="51" t="s">
        <v>4368</v>
      </c>
      <c r="G952" s="133">
        <v>174662</v>
      </c>
      <c r="H952" s="133">
        <v>175850</v>
      </c>
      <c r="I952" s="132">
        <v>0.007</v>
      </c>
      <c r="J952" s="130" t="s">
        <v>147</v>
      </c>
      <c r="K952" s="130" t="s">
        <v>147</v>
      </c>
    </row>
    <row r="953" ht="18.95" customHeight="1" spans="1:11">
      <c r="A953" s="127" t="s">
        <v>134</v>
      </c>
      <c r="B953" s="97" t="s">
        <v>135</v>
      </c>
      <c r="C953" s="97"/>
      <c r="D953" s="90" t="s">
        <v>1809</v>
      </c>
      <c r="E953" s="97"/>
      <c r="F953" s="48" t="s">
        <v>1810</v>
      </c>
      <c r="G953" s="128">
        <v>6407841</v>
      </c>
      <c r="H953" s="128">
        <v>6647000</v>
      </c>
      <c r="I953" s="129">
        <v>0.037</v>
      </c>
      <c r="J953" s="130" t="s">
        <v>147</v>
      </c>
      <c r="K953" s="130" t="s">
        <v>147</v>
      </c>
    </row>
    <row r="954" ht="18.95" hidden="1" customHeight="1" spans="1:11">
      <c r="A954" s="127" t="s">
        <v>135</v>
      </c>
      <c r="B954" s="469" t="s">
        <v>1809</v>
      </c>
      <c r="C954" s="97"/>
      <c r="D954" s="468" t="s">
        <v>1811</v>
      </c>
      <c r="E954" s="97"/>
      <c r="F954" s="49" t="s">
        <v>1812</v>
      </c>
      <c r="G954" s="131">
        <v>2942106</v>
      </c>
      <c r="H954" s="131">
        <v>3079000</v>
      </c>
      <c r="I954" s="132">
        <v>0.047</v>
      </c>
      <c r="J954" s="130" t="s">
        <v>147</v>
      </c>
      <c r="K954" s="130" t="s">
        <v>147</v>
      </c>
    </row>
    <row r="955" ht="18.95" hidden="1" customHeight="1" spans="1:11">
      <c r="A955" s="127" t="s">
        <v>135</v>
      </c>
      <c r="B955" s="97" t="s">
        <v>135</v>
      </c>
      <c r="C955" s="469" t="s">
        <v>1811</v>
      </c>
      <c r="D955" s="90" t="s">
        <v>1813</v>
      </c>
      <c r="E955" s="97" t="s">
        <v>147</v>
      </c>
      <c r="F955" s="49" t="s">
        <v>4249</v>
      </c>
      <c r="G955" s="133">
        <v>33861</v>
      </c>
      <c r="H955" s="133">
        <v>35500</v>
      </c>
      <c r="I955" s="132">
        <v>0.048</v>
      </c>
      <c r="J955" s="130" t="s">
        <v>147</v>
      </c>
      <c r="K955" s="130" t="s">
        <v>2730</v>
      </c>
    </row>
    <row r="956" ht="18.95" hidden="1" customHeight="1" spans="1:11">
      <c r="A956" s="127" t="s">
        <v>135</v>
      </c>
      <c r="B956" s="97"/>
      <c r="C956" s="469" t="s">
        <v>1811</v>
      </c>
      <c r="D956" s="90" t="s">
        <v>1814</v>
      </c>
      <c r="E956" s="97" t="s">
        <v>147</v>
      </c>
      <c r="F956" s="49" t="s">
        <v>4250</v>
      </c>
      <c r="G956" s="133">
        <v>6496</v>
      </c>
      <c r="H956" s="133">
        <v>6600</v>
      </c>
      <c r="I956" s="132">
        <v>0.016</v>
      </c>
      <c r="J956" s="130" t="s">
        <v>147</v>
      </c>
      <c r="K956" s="130" t="s">
        <v>2730</v>
      </c>
    </row>
    <row r="957" ht="18.95" hidden="1" customHeight="1" spans="1:11">
      <c r="A957" s="127" t="s">
        <v>135</v>
      </c>
      <c r="B957" s="97" t="s">
        <v>135</v>
      </c>
      <c r="C957" s="469" t="s">
        <v>1811</v>
      </c>
      <c r="D957" s="90" t="s">
        <v>1815</v>
      </c>
      <c r="E957" s="97" t="s">
        <v>147</v>
      </c>
      <c r="F957" s="49" t="s">
        <v>4251</v>
      </c>
      <c r="G957" s="133">
        <v>723</v>
      </c>
      <c r="H957" s="133">
        <v>740</v>
      </c>
      <c r="I957" s="132">
        <v>0.024</v>
      </c>
      <c r="J957" s="130" t="s">
        <v>147</v>
      </c>
      <c r="K957" s="130" t="s">
        <v>2730</v>
      </c>
    </row>
    <row r="958" ht="18.95" hidden="1" customHeight="1" spans="1:11">
      <c r="A958" s="127" t="s">
        <v>135</v>
      </c>
      <c r="B958" s="97" t="s">
        <v>135</v>
      </c>
      <c r="C958" s="469" t="s">
        <v>1811</v>
      </c>
      <c r="D958" s="90" t="s">
        <v>1816</v>
      </c>
      <c r="E958" s="97" t="s">
        <v>147</v>
      </c>
      <c r="F958" s="49" t="s">
        <v>4369</v>
      </c>
      <c r="G958" s="133">
        <v>691052</v>
      </c>
      <c r="H958" s="133">
        <v>700000</v>
      </c>
      <c r="I958" s="132">
        <v>0.013</v>
      </c>
      <c r="J958" s="130" t="s">
        <v>147</v>
      </c>
      <c r="K958" s="130" t="s">
        <v>2730</v>
      </c>
    </row>
    <row r="959" ht="18.95" hidden="1" customHeight="1" spans="1:11">
      <c r="A959" s="127"/>
      <c r="B959" s="97"/>
      <c r="C959" s="469" t="s">
        <v>1811</v>
      </c>
      <c r="D959" s="90" t="s">
        <v>1818</v>
      </c>
      <c r="E959" s="97" t="s">
        <v>147</v>
      </c>
      <c r="F959" s="49" t="s">
        <v>4370</v>
      </c>
      <c r="G959" s="133">
        <v>163996</v>
      </c>
      <c r="H959" s="133">
        <v>170000</v>
      </c>
      <c r="I959" s="132">
        <v>0.037</v>
      </c>
      <c r="J959" s="130" t="s">
        <v>147</v>
      </c>
      <c r="K959" s="130" t="s">
        <v>2730</v>
      </c>
    </row>
    <row r="960" ht="18.95" hidden="1" customHeight="1" spans="1:11">
      <c r="A960" s="127"/>
      <c r="B960" s="97"/>
      <c r="C960" s="469" t="s">
        <v>1811</v>
      </c>
      <c r="D960" s="90" t="s">
        <v>1820</v>
      </c>
      <c r="E960" s="97" t="s">
        <v>147</v>
      </c>
      <c r="F960" s="49" t="s">
        <v>4371</v>
      </c>
      <c r="G960" s="133">
        <v>320952</v>
      </c>
      <c r="H960" s="133">
        <v>407000</v>
      </c>
      <c r="I960" s="132">
        <v>0.268</v>
      </c>
      <c r="J960" s="130" t="s">
        <v>147</v>
      </c>
      <c r="K960" s="130" t="s">
        <v>2730</v>
      </c>
    </row>
    <row r="961" ht="18.95" hidden="1" customHeight="1" spans="1:11">
      <c r="A961" s="127" t="s">
        <v>135</v>
      </c>
      <c r="B961" s="97" t="s">
        <v>135</v>
      </c>
      <c r="C961" s="469" t="s">
        <v>1811</v>
      </c>
      <c r="D961" s="90" t="s">
        <v>1822</v>
      </c>
      <c r="E961" s="97" t="s">
        <v>147</v>
      </c>
      <c r="F961" s="49" t="s">
        <v>4372</v>
      </c>
      <c r="G961" s="133">
        <v>2600</v>
      </c>
      <c r="H961" s="133">
        <v>2700</v>
      </c>
      <c r="I961" s="132">
        <v>0.038</v>
      </c>
      <c r="J961" s="130" t="s">
        <v>147</v>
      </c>
      <c r="K961" s="130" t="s">
        <v>2730</v>
      </c>
    </row>
    <row r="962" ht="18.95" hidden="1" customHeight="1" spans="1:11">
      <c r="A962" s="127" t="s">
        <v>135</v>
      </c>
      <c r="B962" s="97" t="s">
        <v>135</v>
      </c>
      <c r="C962" s="469" t="s">
        <v>1811</v>
      </c>
      <c r="D962" s="90" t="s">
        <v>1824</v>
      </c>
      <c r="E962" s="97" t="s">
        <v>147</v>
      </c>
      <c r="F962" s="49" t="s">
        <v>4373</v>
      </c>
      <c r="G962" s="133">
        <v>49186</v>
      </c>
      <c r="H962" s="133">
        <v>50000</v>
      </c>
      <c r="I962" s="132">
        <v>0.017</v>
      </c>
      <c r="J962" s="130" t="s">
        <v>147</v>
      </c>
      <c r="K962" s="130" t="s">
        <v>2730</v>
      </c>
    </row>
    <row r="963" ht="18.95" hidden="1" customHeight="1" spans="1:11">
      <c r="A963" s="127" t="s">
        <v>135</v>
      </c>
      <c r="B963" s="97" t="s">
        <v>135</v>
      </c>
      <c r="C963" s="469" t="s">
        <v>1811</v>
      </c>
      <c r="D963" s="90" t="s">
        <v>1826</v>
      </c>
      <c r="E963" s="97" t="s">
        <v>147</v>
      </c>
      <c r="F963" s="49" t="s">
        <v>4374</v>
      </c>
      <c r="G963" s="133">
        <v>3335</v>
      </c>
      <c r="H963" s="133">
        <v>3450</v>
      </c>
      <c r="I963" s="132">
        <v>0.034</v>
      </c>
      <c r="J963" s="130" t="s">
        <v>147</v>
      </c>
      <c r="K963" s="130" t="s">
        <v>2730</v>
      </c>
    </row>
    <row r="964" ht="18.95" hidden="1" customHeight="1" spans="1:11">
      <c r="A964" s="127" t="s">
        <v>135</v>
      </c>
      <c r="B964" s="97" t="s">
        <v>135</v>
      </c>
      <c r="C964" s="469" t="s">
        <v>1811</v>
      </c>
      <c r="D964" s="90" t="s">
        <v>1828</v>
      </c>
      <c r="E964" s="97" t="s">
        <v>147</v>
      </c>
      <c r="F964" s="49" t="s">
        <v>4375</v>
      </c>
      <c r="G964" s="133">
        <v>7219</v>
      </c>
      <c r="H964" s="133">
        <v>7500</v>
      </c>
      <c r="I964" s="132">
        <v>0.039</v>
      </c>
      <c r="J964" s="130" t="s">
        <v>147</v>
      </c>
      <c r="K964" s="130" t="s">
        <v>2730</v>
      </c>
    </row>
    <row r="965" ht="18.95" hidden="1" customHeight="1" spans="1:11">
      <c r="A965" s="127" t="s">
        <v>135</v>
      </c>
      <c r="B965" s="97" t="s">
        <v>135</v>
      </c>
      <c r="C965" s="469" t="s">
        <v>1811</v>
      </c>
      <c r="D965" s="90" t="s">
        <v>1830</v>
      </c>
      <c r="E965" s="97" t="s">
        <v>147</v>
      </c>
      <c r="F965" s="49" t="s">
        <v>4376</v>
      </c>
      <c r="G965" s="133">
        <v>149086</v>
      </c>
      <c r="H965" s="133">
        <v>163000</v>
      </c>
      <c r="I965" s="132">
        <v>0.093</v>
      </c>
      <c r="J965" s="130" t="s">
        <v>147</v>
      </c>
      <c r="K965" s="130" t="s">
        <v>2730</v>
      </c>
    </row>
    <row r="966" ht="18.95" hidden="1" customHeight="1" spans="1:11">
      <c r="A966" s="127" t="s">
        <v>135</v>
      </c>
      <c r="B966" s="97" t="s">
        <v>135</v>
      </c>
      <c r="C966" s="469" t="s">
        <v>1811</v>
      </c>
      <c r="D966" s="90" t="s">
        <v>1832</v>
      </c>
      <c r="E966" s="97" t="s">
        <v>147</v>
      </c>
      <c r="F966" s="49" t="s">
        <v>4377</v>
      </c>
      <c r="G966" s="133">
        <v>64623</v>
      </c>
      <c r="H966" s="133">
        <v>66000</v>
      </c>
      <c r="I966" s="132">
        <v>0.021</v>
      </c>
      <c r="J966" s="130" t="s">
        <v>147</v>
      </c>
      <c r="K966" s="130" t="s">
        <v>2730</v>
      </c>
    </row>
    <row r="967" ht="18.95" hidden="1" customHeight="1" spans="1:11">
      <c r="A967" s="127" t="s">
        <v>135</v>
      </c>
      <c r="B967" s="97" t="s">
        <v>135</v>
      </c>
      <c r="C967" s="469" t="s">
        <v>1811</v>
      </c>
      <c r="D967" s="90" t="s">
        <v>1834</v>
      </c>
      <c r="E967" s="97" t="s">
        <v>147</v>
      </c>
      <c r="F967" s="49" t="s">
        <v>4378</v>
      </c>
      <c r="G967" s="133">
        <v>325</v>
      </c>
      <c r="H967" s="133">
        <v>2100</v>
      </c>
      <c r="I967" s="132">
        <v>5.462</v>
      </c>
      <c r="J967" s="130" t="s">
        <v>147</v>
      </c>
      <c r="K967" s="130" t="s">
        <v>2730</v>
      </c>
    </row>
    <row r="968" ht="18.95" hidden="1" customHeight="1" spans="1:11">
      <c r="A968" s="127" t="s">
        <v>135</v>
      </c>
      <c r="B968" s="97" t="s">
        <v>135</v>
      </c>
      <c r="C968" s="469" t="s">
        <v>1811</v>
      </c>
      <c r="D968" s="90" t="s">
        <v>1836</v>
      </c>
      <c r="E968" s="97" t="s">
        <v>147</v>
      </c>
      <c r="F968" s="49" t="s">
        <v>4379</v>
      </c>
      <c r="G968" s="133">
        <v>52</v>
      </c>
      <c r="H968" s="133">
        <v>53</v>
      </c>
      <c r="I968" s="132">
        <v>0.019</v>
      </c>
      <c r="J968" s="130" t="s">
        <v>147</v>
      </c>
      <c r="K968" s="130" t="s">
        <v>2730</v>
      </c>
    </row>
    <row r="969" ht="18.95" hidden="1" customHeight="1" spans="1:11">
      <c r="A969" s="127" t="s">
        <v>135</v>
      </c>
      <c r="B969" s="97" t="s">
        <v>135</v>
      </c>
      <c r="C969" s="469" t="s">
        <v>1811</v>
      </c>
      <c r="D969" s="90" t="s">
        <v>1838</v>
      </c>
      <c r="E969" s="97" t="s">
        <v>147</v>
      </c>
      <c r="F969" s="49" t="s">
        <v>4380</v>
      </c>
      <c r="G969" s="133">
        <v>3037</v>
      </c>
      <c r="H969" s="133">
        <v>4200</v>
      </c>
      <c r="I969" s="132">
        <v>0.383</v>
      </c>
      <c r="J969" s="130" t="s">
        <v>147</v>
      </c>
      <c r="K969" s="130" t="s">
        <v>2730</v>
      </c>
    </row>
    <row r="970" ht="18.95" hidden="1" customHeight="1" spans="1:11">
      <c r="A970" s="127" t="s">
        <v>135</v>
      </c>
      <c r="B970" s="97" t="s">
        <v>135</v>
      </c>
      <c r="C970" s="469" t="s">
        <v>1811</v>
      </c>
      <c r="D970" s="90" t="s">
        <v>1840</v>
      </c>
      <c r="E970" s="97" t="s">
        <v>147</v>
      </c>
      <c r="F970" s="49" t="s">
        <v>4381</v>
      </c>
      <c r="G970" s="133">
        <v>471</v>
      </c>
      <c r="H970" s="133">
        <v>2500</v>
      </c>
      <c r="I970" s="132">
        <v>4.308</v>
      </c>
      <c r="J970" s="130" t="s">
        <v>147</v>
      </c>
      <c r="K970" s="130" t="s">
        <v>2730</v>
      </c>
    </row>
    <row r="971" ht="18.95" hidden="1" customHeight="1" spans="1:11">
      <c r="A971" s="127" t="s">
        <v>135</v>
      </c>
      <c r="B971" s="97" t="s">
        <v>135</v>
      </c>
      <c r="C971" s="469" t="s">
        <v>1811</v>
      </c>
      <c r="D971" s="90" t="s">
        <v>1842</v>
      </c>
      <c r="E971" s="97" t="s">
        <v>147</v>
      </c>
      <c r="F971" s="49" t="s">
        <v>4382</v>
      </c>
      <c r="G971" s="133">
        <v>0</v>
      </c>
      <c r="H971" s="133">
        <v>0</v>
      </c>
      <c r="I971" s="132" t="s">
        <v>135</v>
      </c>
      <c r="J971" s="130" t="s">
        <v>2730</v>
      </c>
      <c r="K971" s="130" t="s">
        <v>2730</v>
      </c>
    </row>
    <row r="972" ht="18.95" hidden="1" customHeight="1" spans="1:11">
      <c r="A972" s="127" t="s">
        <v>135</v>
      </c>
      <c r="B972" s="97" t="s">
        <v>135</v>
      </c>
      <c r="C972" s="469" t="s">
        <v>1811</v>
      </c>
      <c r="D972" s="90" t="s">
        <v>1844</v>
      </c>
      <c r="E972" s="97" t="s">
        <v>147</v>
      </c>
      <c r="F972" s="49" t="s">
        <v>4383</v>
      </c>
      <c r="G972" s="133">
        <v>0</v>
      </c>
      <c r="H972" s="133">
        <v>0</v>
      </c>
      <c r="I972" s="132" t="s">
        <v>135</v>
      </c>
      <c r="J972" s="130" t="s">
        <v>2730</v>
      </c>
      <c r="K972" s="130" t="s">
        <v>2730</v>
      </c>
    </row>
    <row r="973" ht="18.95" hidden="1" customHeight="1" spans="1:11">
      <c r="A973" s="127" t="s">
        <v>135</v>
      </c>
      <c r="B973" s="97" t="s">
        <v>135</v>
      </c>
      <c r="C973" s="469" t="s">
        <v>1811</v>
      </c>
      <c r="D973" s="90" t="s">
        <v>1846</v>
      </c>
      <c r="E973" s="97" t="s">
        <v>147</v>
      </c>
      <c r="F973" s="49" t="s">
        <v>4384</v>
      </c>
      <c r="G973" s="133">
        <v>1789</v>
      </c>
      <c r="H973" s="133">
        <v>1800</v>
      </c>
      <c r="I973" s="132">
        <v>0.006</v>
      </c>
      <c r="J973" s="130" t="s">
        <v>147</v>
      </c>
      <c r="K973" s="130" t="s">
        <v>2730</v>
      </c>
    </row>
    <row r="974" ht="18.95" hidden="1" customHeight="1" spans="1:11">
      <c r="A974" s="127" t="s">
        <v>135</v>
      </c>
      <c r="B974" s="97" t="s">
        <v>135</v>
      </c>
      <c r="C974" s="469" t="s">
        <v>1811</v>
      </c>
      <c r="D974" s="90" t="s">
        <v>1848</v>
      </c>
      <c r="E974" s="97" t="s">
        <v>147</v>
      </c>
      <c r="F974" s="49" t="s">
        <v>4385</v>
      </c>
      <c r="G974" s="133">
        <v>0</v>
      </c>
      <c r="H974" s="133">
        <v>0</v>
      </c>
      <c r="I974" s="132" t="s">
        <v>135</v>
      </c>
      <c r="J974" s="130" t="s">
        <v>2730</v>
      </c>
      <c r="K974" s="130" t="s">
        <v>2730</v>
      </c>
    </row>
    <row r="975" ht="18.95" hidden="1" customHeight="1" spans="1:11">
      <c r="A975" s="127" t="s">
        <v>135</v>
      </c>
      <c r="B975" s="97" t="s">
        <v>135</v>
      </c>
      <c r="C975" s="469" t="s">
        <v>1811</v>
      </c>
      <c r="D975" s="90" t="s">
        <v>1850</v>
      </c>
      <c r="E975" s="97" t="s">
        <v>147</v>
      </c>
      <c r="F975" s="49" t="s">
        <v>4386</v>
      </c>
      <c r="G975" s="133">
        <v>100</v>
      </c>
      <c r="H975" s="133">
        <v>102</v>
      </c>
      <c r="I975" s="132">
        <v>0.02</v>
      </c>
      <c r="J975" s="130" t="s">
        <v>147</v>
      </c>
      <c r="K975" s="130" t="s">
        <v>2730</v>
      </c>
    </row>
    <row r="976" ht="18.95" hidden="1" customHeight="1" spans="1:11">
      <c r="A976" s="127" t="s">
        <v>135</v>
      </c>
      <c r="B976" s="97" t="s">
        <v>135</v>
      </c>
      <c r="C976" s="469" t="s">
        <v>1811</v>
      </c>
      <c r="D976" s="90" t="s">
        <v>1852</v>
      </c>
      <c r="E976" s="97" t="s">
        <v>147</v>
      </c>
      <c r="F976" s="49" t="s">
        <v>4387</v>
      </c>
      <c r="G976" s="133">
        <v>135</v>
      </c>
      <c r="H976" s="133">
        <v>138</v>
      </c>
      <c r="I976" s="132">
        <v>0.022</v>
      </c>
      <c r="J976" s="130" t="s">
        <v>147</v>
      </c>
      <c r="K976" s="130" t="s">
        <v>2730</v>
      </c>
    </row>
    <row r="977" ht="18.95" hidden="1" customHeight="1" spans="1:11">
      <c r="A977" s="127" t="s">
        <v>135</v>
      </c>
      <c r="B977" s="97" t="s">
        <v>135</v>
      </c>
      <c r="C977" s="469" t="s">
        <v>1811</v>
      </c>
      <c r="D977" s="90" t="s">
        <v>1854</v>
      </c>
      <c r="E977" s="97" t="s">
        <v>147</v>
      </c>
      <c r="F977" s="49" t="s">
        <v>4388</v>
      </c>
      <c r="G977" s="133">
        <v>0</v>
      </c>
      <c r="H977" s="133">
        <v>0</v>
      </c>
      <c r="I977" s="132" t="s">
        <v>135</v>
      </c>
      <c r="J977" s="130" t="s">
        <v>2730</v>
      </c>
      <c r="K977" s="130" t="s">
        <v>2730</v>
      </c>
    </row>
    <row r="978" ht="18.95" hidden="1" customHeight="1" spans="1:11">
      <c r="A978" s="127" t="s">
        <v>135</v>
      </c>
      <c r="B978" s="97" t="s">
        <v>135</v>
      </c>
      <c r="C978" s="469" t="s">
        <v>1811</v>
      </c>
      <c r="D978" s="90" t="s">
        <v>1856</v>
      </c>
      <c r="E978" s="97" t="s">
        <v>147</v>
      </c>
      <c r="F978" s="49" t="s">
        <v>4389</v>
      </c>
      <c r="G978" s="133">
        <v>921</v>
      </c>
      <c r="H978" s="133">
        <v>940</v>
      </c>
      <c r="I978" s="132">
        <v>0.021</v>
      </c>
      <c r="J978" s="130" t="s">
        <v>147</v>
      </c>
      <c r="K978" s="130" t="s">
        <v>2730</v>
      </c>
    </row>
    <row r="979" ht="18.95" hidden="1" customHeight="1" spans="1:11">
      <c r="A979" s="127" t="s">
        <v>135</v>
      </c>
      <c r="B979" s="97" t="s">
        <v>135</v>
      </c>
      <c r="C979" s="469" t="s">
        <v>1811</v>
      </c>
      <c r="D979" s="90" t="s">
        <v>1858</v>
      </c>
      <c r="E979" s="97" t="s">
        <v>147</v>
      </c>
      <c r="F979" s="49" t="s">
        <v>4390</v>
      </c>
      <c r="G979" s="133">
        <v>0</v>
      </c>
      <c r="H979" s="133">
        <v>0</v>
      </c>
      <c r="I979" s="132" t="s">
        <v>135</v>
      </c>
      <c r="J979" s="130" t="s">
        <v>2730</v>
      </c>
      <c r="K979" s="130" t="s">
        <v>2730</v>
      </c>
    </row>
    <row r="980" ht="18.95" hidden="1" customHeight="1" spans="1:11">
      <c r="A980" s="127" t="s">
        <v>135</v>
      </c>
      <c r="B980" s="97" t="s">
        <v>135</v>
      </c>
      <c r="C980" s="469" t="s">
        <v>1811</v>
      </c>
      <c r="D980" s="90" t="s">
        <v>1860</v>
      </c>
      <c r="E980" s="97" t="s">
        <v>147</v>
      </c>
      <c r="F980" s="49" t="s">
        <v>4391</v>
      </c>
      <c r="G980" s="133">
        <v>81</v>
      </c>
      <c r="H980" s="133">
        <v>83</v>
      </c>
      <c r="I980" s="132">
        <v>0.025</v>
      </c>
      <c r="J980" s="130" t="s">
        <v>147</v>
      </c>
      <c r="K980" s="130" t="s">
        <v>2730</v>
      </c>
    </row>
    <row r="981" ht="18.95" hidden="1" customHeight="1" spans="1:11">
      <c r="A981" s="127" t="s">
        <v>135</v>
      </c>
      <c r="B981" s="97" t="s">
        <v>135</v>
      </c>
      <c r="C981" s="469" t="s">
        <v>1811</v>
      </c>
      <c r="D981" s="90" t="s">
        <v>1862</v>
      </c>
      <c r="E981" s="97" t="s">
        <v>147</v>
      </c>
      <c r="F981" s="49" t="s">
        <v>4392</v>
      </c>
      <c r="G981" s="133">
        <v>19683</v>
      </c>
      <c r="H981" s="133">
        <v>20100</v>
      </c>
      <c r="I981" s="132">
        <v>0.021</v>
      </c>
      <c r="J981" s="130" t="s">
        <v>147</v>
      </c>
      <c r="K981" s="130" t="s">
        <v>2730</v>
      </c>
    </row>
    <row r="982" ht="18.95" hidden="1" customHeight="1" spans="1:11">
      <c r="A982" s="127" t="s">
        <v>135</v>
      </c>
      <c r="B982" s="97" t="s">
        <v>135</v>
      </c>
      <c r="C982" s="469" t="s">
        <v>1811</v>
      </c>
      <c r="D982" s="90" t="s">
        <v>1864</v>
      </c>
      <c r="E982" s="97" t="s">
        <v>147</v>
      </c>
      <c r="F982" s="49" t="s">
        <v>4393</v>
      </c>
      <c r="G982" s="133">
        <v>1077000</v>
      </c>
      <c r="H982" s="133">
        <v>1090000</v>
      </c>
      <c r="I982" s="132">
        <v>0.012</v>
      </c>
      <c r="J982" s="130" t="s">
        <v>147</v>
      </c>
      <c r="K982" s="130" t="s">
        <v>2730</v>
      </c>
    </row>
    <row r="983" ht="18.95" hidden="1" customHeight="1" spans="1:11">
      <c r="A983" s="127" t="s">
        <v>135</v>
      </c>
      <c r="B983" s="97" t="s">
        <v>135</v>
      </c>
      <c r="C983" s="469" t="s">
        <v>1811</v>
      </c>
      <c r="D983" s="90" t="s">
        <v>1866</v>
      </c>
      <c r="E983" s="97" t="s">
        <v>147</v>
      </c>
      <c r="F983" s="54" t="s">
        <v>4394</v>
      </c>
      <c r="G983" s="133">
        <v>345383</v>
      </c>
      <c r="H983" s="134">
        <v>344494</v>
      </c>
      <c r="I983" s="135">
        <v>-0.003</v>
      </c>
      <c r="J983" s="130" t="s">
        <v>147</v>
      </c>
      <c r="K983" s="130" t="s">
        <v>2730</v>
      </c>
    </row>
    <row r="984" ht="18.95" hidden="1" customHeight="1" spans="1:11">
      <c r="A984" s="127" t="s">
        <v>135</v>
      </c>
      <c r="B984" s="469" t="s">
        <v>1809</v>
      </c>
      <c r="C984" s="97"/>
      <c r="D984" s="90" t="s">
        <v>1868</v>
      </c>
      <c r="E984" s="97"/>
      <c r="F984" s="49" t="s">
        <v>1869</v>
      </c>
      <c r="G984" s="131">
        <v>485658</v>
      </c>
      <c r="H984" s="131">
        <v>504000</v>
      </c>
      <c r="I984" s="132">
        <v>0.038</v>
      </c>
      <c r="J984" s="130" t="s">
        <v>147</v>
      </c>
      <c r="K984" s="130" t="s">
        <v>147</v>
      </c>
    </row>
    <row r="985" ht="18.95" hidden="1" customHeight="1" spans="1:11">
      <c r="A985" s="127" t="s">
        <v>135</v>
      </c>
      <c r="B985" s="97" t="s">
        <v>135</v>
      </c>
      <c r="C985" s="469" t="s">
        <v>1868</v>
      </c>
      <c r="D985" s="90" t="s">
        <v>1870</v>
      </c>
      <c r="E985" s="97" t="s">
        <v>147</v>
      </c>
      <c r="F985" s="49" t="s">
        <v>4249</v>
      </c>
      <c r="G985" s="133">
        <v>64</v>
      </c>
      <c r="H985" s="133">
        <v>67</v>
      </c>
      <c r="I985" s="132">
        <v>0.046875</v>
      </c>
      <c r="J985" s="130" t="s">
        <v>147</v>
      </c>
      <c r="K985" s="130" t="s">
        <v>2730</v>
      </c>
    </row>
    <row r="986" ht="18.95" hidden="1" customHeight="1" spans="1:11">
      <c r="A986" s="127" t="s">
        <v>135</v>
      </c>
      <c r="B986" s="97" t="s">
        <v>135</v>
      </c>
      <c r="C986" s="469" t="s">
        <v>1868</v>
      </c>
      <c r="D986" s="90" t="s">
        <v>1871</v>
      </c>
      <c r="E986" s="97" t="s">
        <v>147</v>
      </c>
      <c r="F986" s="49" t="s">
        <v>4250</v>
      </c>
      <c r="G986" s="133">
        <v>35</v>
      </c>
      <c r="H986" s="133">
        <v>37</v>
      </c>
      <c r="I986" s="132">
        <v>0.057</v>
      </c>
      <c r="J986" s="130" t="s">
        <v>147</v>
      </c>
      <c r="K986" s="130" t="s">
        <v>2730</v>
      </c>
    </row>
    <row r="987" ht="18.95" hidden="1" customHeight="1" spans="1:11">
      <c r="A987" s="127" t="s">
        <v>135</v>
      </c>
      <c r="B987" s="97" t="s">
        <v>135</v>
      </c>
      <c r="C987" s="469" t="s">
        <v>1868</v>
      </c>
      <c r="D987" s="90" t="s">
        <v>1872</v>
      </c>
      <c r="E987" s="97" t="s">
        <v>147</v>
      </c>
      <c r="F987" s="49" t="s">
        <v>4251</v>
      </c>
      <c r="G987" s="133">
        <v>0</v>
      </c>
      <c r="H987" s="133">
        <v>0</v>
      </c>
      <c r="I987" s="132" t="s">
        <v>135</v>
      </c>
      <c r="J987" s="130" t="s">
        <v>2730</v>
      </c>
      <c r="K987" s="130" t="s">
        <v>2730</v>
      </c>
    </row>
    <row r="988" ht="18.95" hidden="1" customHeight="1" spans="1:11">
      <c r="A988" s="127" t="s">
        <v>135</v>
      </c>
      <c r="B988" s="97" t="s">
        <v>135</v>
      </c>
      <c r="C988" s="469" t="s">
        <v>1868</v>
      </c>
      <c r="D988" s="90" t="s">
        <v>1873</v>
      </c>
      <c r="E988" s="97" t="s">
        <v>147</v>
      </c>
      <c r="F988" s="49" t="s">
        <v>4395</v>
      </c>
      <c r="G988" s="133">
        <v>393949</v>
      </c>
      <c r="H988" s="133">
        <v>410000</v>
      </c>
      <c r="I988" s="132">
        <v>0.041</v>
      </c>
      <c r="J988" s="130" t="s">
        <v>147</v>
      </c>
      <c r="K988" s="130" t="s">
        <v>2730</v>
      </c>
    </row>
    <row r="989" ht="18.95" hidden="1" customHeight="1" spans="1:11">
      <c r="A989" s="127" t="s">
        <v>135</v>
      </c>
      <c r="B989" s="97" t="s">
        <v>135</v>
      </c>
      <c r="C989" s="469" t="s">
        <v>1868</v>
      </c>
      <c r="D989" s="90" t="s">
        <v>1875</v>
      </c>
      <c r="E989" s="97" t="s">
        <v>147</v>
      </c>
      <c r="F989" s="49" t="s">
        <v>4396</v>
      </c>
      <c r="G989" s="133">
        <v>18657</v>
      </c>
      <c r="H989" s="133">
        <v>19000</v>
      </c>
      <c r="I989" s="132">
        <v>0.018</v>
      </c>
      <c r="J989" s="130" t="s">
        <v>147</v>
      </c>
      <c r="K989" s="130" t="s">
        <v>2730</v>
      </c>
    </row>
    <row r="990" ht="18.95" hidden="1" customHeight="1" spans="1:11">
      <c r="A990" s="127" t="s">
        <v>135</v>
      </c>
      <c r="B990" s="97"/>
      <c r="C990" s="469" t="s">
        <v>1868</v>
      </c>
      <c r="D990" s="90" t="s">
        <v>1877</v>
      </c>
      <c r="E990" s="97" t="s">
        <v>147</v>
      </c>
      <c r="F990" s="49" t="s">
        <v>4397</v>
      </c>
      <c r="G990" s="133">
        <v>10</v>
      </c>
      <c r="H990" s="133">
        <v>2200</v>
      </c>
      <c r="I990" s="132">
        <v>219</v>
      </c>
      <c r="J990" s="130" t="s">
        <v>147</v>
      </c>
      <c r="K990" s="130" t="s">
        <v>2730</v>
      </c>
    </row>
    <row r="991" ht="18.95" hidden="1" customHeight="1" spans="1:11">
      <c r="A991" s="127" t="s">
        <v>135</v>
      </c>
      <c r="B991" s="97" t="s">
        <v>135</v>
      </c>
      <c r="C991" s="469" t="s">
        <v>1868</v>
      </c>
      <c r="D991" s="90" t="s">
        <v>1879</v>
      </c>
      <c r="E991" s="97" t="s">
        <v>147</v>
      </c>
      <c r="F991" s="49" t="s">
        <v>4398</v>
      </c>
      <c r="G991" s="133">
        <v>0</v>
      </c>
      <c r="H991" s="133"/>
      <c r="I991" s="132" t="s">
        <v>135</v>
      </c>
      <c r="J991" s="130" t="s">
        <v>2730</v>
      </c>
      <c r="K991" s="130" t="s">
        <v>2730</v>
      </c>
    </row>
    <row r="992" ht="18.95" hidden="1" customHeight="1" spans="1:11">
      <c r="A992" s="127" t="s">
        <v>135</v>
      </c>
      <c r="B992" s="97" t="s">
        <v>135</v>
      </c>
      <c r="C992" s="469" t="s">
        <v>1868</v>
      </c>
      <c r="D992" s="90" t="s">
        <v>1881</v>
      </c>
      <c r="E992" s="97" t="s">
        <v>147</v>
      </c>
      <c r="F992" s="49" t="s">
        <v>4399</v>
      </c>
      <c r="G992" s="133">
        <v>0</v>
      </c>
      <c r="H992" s="133">
        <v>0</v>
      </c>
      <c r="I992" s="132" t="s">
        <v>135</v>
      </c>
      <c r="J992" s="130" t="s">
        <v>2730</v>
      </c>
      <c r="K992" s="130" t="s">
        <v>2730</v>
      </c>
    </row>
    <row r="993" ht="18.95" hidden="1" customHeight="1" spans="1:11">
      <c r="A993" s="127"/>
      <c r="B993" s="97"/>
      <c r="C993" s="469" t="s">
        <v>1868</v>
      </c>
      <c r="D993" s="468" t="s">
        <v>1883</v>
      </c>
      <c r="E993" s="97" t="s">
        <v>147</v>
      </c>
      <c r="F993" s="54" t="s">
        <v>4400</v>
      </c>
      <c r="G993" s="133">
        <v>72943</v>
      </c>
      <c r="H993" s="136">
        <v>72696</v>
      </c>
      <c r="I993" s="135">
        <v>-0.003</v>
      </c>
      <c r="J993" s="130" t="s">
        <v>147</v>
      </c>
      <c r="K993" s="130" t="s">
        <v>2730</v>
      </c>
    </row>
    <row r="994" ht="18.95" hidden="1" customHeight="1" spans="1:11">
      <c r="A994" s="127" t="s">
        <v>135</v>
      </c>
      <c r="B994" s="469" t="s">
        <v>1809</v>
      </c>
      <c r="C994" s="97"/>
      <c r="D994" s="90" t="s">
        <v>1885</v>
      </c>
      <c r="E994" s="97"/>
      <c r="F994" s="49" t="s">
        <v>1886</v>
      </c>
      <c r="G994" s="131">
        <v>75923</v>
      </c>
      <c r="H994" s="131">
        <v>77500</v>
      </c>
      <c r="I994" s="132">
        <v>0.021</v>
      </c>
      <c r="J994" s="130" t="s">
        <v>147</v>
      </c>
      <c r="K994" s="130" t="s">
        <v>147</v>
      </c>
    </row>
    <row r="995" ht="18.95" hidden="1" customHeight="1" spans="1:11">
      <c r="A995" s="127" t="s">
        <v>135</v>
      </c>
      <c r="B995" s="97" t="s">
        <v>135</v>
      </c>
      <c r="C995" s="469" t="s">
        <v>1885</v>
      </c>
      <c r="D995" s="90" t="s">
        <v>1887</v>
      </c>
      <c r="E995" s="97" t="s">
        <v>147</v>
      </c>
      <c r="F995" s="49" t="s">
        <v>4249</v>
      </c>
      <c r="G995" s="133">
        <v>177</v>
      </c>
      <c r="H995" s="133">
        <v>186</v>
      </c>
      <c r="I995" s="132">
        <v>0.051</v>
      </c>
      <c r="J995" s="130" t="s">
        <v>147</v>
      </c>
      <c r="K995" s="130" t="s">
        <v>2730</v>
      </c>
    </row>
    <row r="996" ht="18.95" hidden="1" customHeight="1" spans="1:11">
      <c r="A996" s="127" t="s">
        <v>135</v>
      </c>
      <c r="B996" s="97" t="s">
        <v>135</v>
      </c>
      <c r="C996" s="469" t="s">
        <v>1885</v>
      </c>
      <c r="D996" s="90" t="s">
        <v>1888</v>
      </c>
      <c r="E996" s="97" t="s">
        <v>147</v>
      </c>
      <c r="F996" s="49" t="s">
        <v>4250</v>
      </c>
      <c r="G996" s="133">
        <v>139</v>
      </c>
      <c r="H996" s="133">
        <v>141</v>
      </c>
      <c r="I996" s="132">
        <v>0.014</v>
      </c>
      <c r="J996" s="130" t="s">
        <v>147</v>
      </c>
      <c r="K996" s="130" t="s">
        <v>2730</v>
      </c>
    </row>
    <row r="997" ht="18.95" hidden="1" customHeight="1" spans="1:11">
      <c r="A997" s="127" t="s">
        <v>135</v>
      </c>
      <c r="B997" s="97" t="s">
        <v>135</v>
      </c>
      <c r="C997" s="469" t="s">
        <v>1885</v>
      </c>
      <c r="D997" s="90" t="s">
        <v>1889</v>
      </c>
      <c r="E997" s="97" t="s">
        <v>147</v>
      </c>
      <c r="F997" s="49" t="s">
        <v>4251</v>
      </c>
      <c r="G997" s="133">
        <v>0</v>
      </c>
      <c r="H997" s="133">
        <v>0</v>
      </c>
      <c r="I997" s="132" t="s">
        <v>135</v>
      </c>
      <c r="J997" s="130" t="s">
        <v>2730</v>
      </c>
      <c r="K997" s="130" t="s">
        <v>2730</v>
      </c>
    </row>
    <row r="998" ht="18.95" hidden="1" customHeight="1" spans="1:11">
      <c r="A998" s="127" t="s">
        <v>135</v>
      </c>
      <c r="B998" s="97" t="s">
        <v>135</v>
      </c>
      <c r="C998" s="469" t="s">
        <v>1885</v>
      </c>
      <c r="D998" s="90" t="s">
        <v>1890</v>
      </c>
      <c r="E998" s="97" t="s">
        <v>147</v>
      </c>
      <c r="F998" s="49" t="s">
        <v>4401</v>
      </c>
      <c r="G998" s="133">
        <v>60765</v>
      </c>
      <c r="H998" s="133">
        <v>62000</v>
      </c>
      <c r="I998" s="132">
        <v>0.02</v>
      </c>
      <c r="J998" s="130" t="s">
        <v>147</v>
      </c>
      <c r="K998" s="130" t="s">
        <v>2730</v>
      </c>
    </row>
    <row r="999" ht="18.95" hidden="1" customHeight="1" spans="1:11">
      <c r="A999" s="127" t="s">
        <v>135</v>
      </c>
      <c r="B999" s="97" t="s">
        <v>135</v>
      </c>
      <c r="C999" s="469" t="s">
        <v>1885</v>
      </c>
      <c r="D999" s="90" t="s">
        <v>1892</v>
      </c>
      <c r="E999" s="97" t="s">
        <v>147</v>
      </c>
      <c r="F999" s="49" t="s">
        <v>4402</v>
      </c>
      <c r="G999" s="133">
        <v>0</v>
      </c>
      <c r="H999" s="133">
        <v>0</v>
      </c>
      <c r="I999" s="132" t="s">
        <v>135</v>
      </c>
      <c r="J999" s="130" t="s">
        <v>2730</v>
      </c>
      <c r="K999" s="130" t="s">
        <v>2730</v>
      </c>
    </row>
    <row r="1000" ht="18.95" hidden="1" customHeight="1" spans="1:11">
      <c r="A1000" s="127" t="s">
        <v>135</v>
      </c>
      <c r="B1000" s="97"/>
      <c r="C1000" s="469" t="s">
        <v>1885</v>
      </c>
      <c r="D1000" s="90" t="s">
        <v>1894</v>
      </c>
      <c r="E1000" s="97" t="s">
        <v>147</v>
      </c>
      <c r="F1000" s="49" t="s">
        <v>4403</v>
      </c>
      <c r="G1000" s="133">
        <v>0</v>
      </c>
      <c r="H1000" s="133">
        <v>0</v>
      </c>
      <c r="I1000" s="132" t="s">
        <v>135</v>
      </c>
      <c r="J1000" s="130" t="s">
        <v>2730</v>
      </c>
      <c r="K1000" s="130" t="s">
        <v>2730</v>
      </c>
    </row>
    <row r="1001" ht="18.95" hidden="1" customHeight="1" spans="1:11">
      <c r="A1001" s="127" t="s">
        <v>135</v>
      </c>
      <c r="B1001" s="97" t="s">
        <v>135</v>
      </c>
      <c r="C1001" s="469" t="s">
        <v>1885</v>
      </c>
      <c r="D1001" s="90" t="s">
        <v>1896</v>
      </c>
      <c r="E1001" s="97" t="s">
        <v>147</v>
      </c>
      <c r="F1001" s="49" t="s">
        <v>4404</v>
      </c>
      <c r="G1001" s="133">
        <v>120</v>
      </c>
      <c r="H1001" s="133">
        <v>122</v>
      </c>
      <c r="I1001" s="132">
        <v>0.017</v>
      </c>
      <c r="J1001" s="130" t="s">
        <v>147</v>
      </c>
      <c r="K1001" s="130" t="s">
        <v>2730</v>
      </c>
    </row>
    <row r="1002" ht="18.95" hidden="1" customHeight="1" spans="1:11">
      <c r="A1002" s="127" t="s">
        <v>135</v>
      </c>
      <c r="B1002" s="97" t="s">
        <v>135</v>
      </c>
      <c r="C1002" s="469" t="s">
        <v>1885</v>
      </c>
      <c r="D1002" s="90" t="s">
        <v>1898</v>
      </c>
      <c r="E1002" s="97" t="s">
        <v>147</v>
      </c>
      <c r="F1002" s="49" t="s">
        <v>4405</v>
      </c>
      <c r="G1002" s="133">
        <v>0</v>
      </c>
      <c r="H1002" s="133">
        <v>0</v>
      </c>
      <c r="I1002" s="132" t="s">
        <v>135</v>
      </c>
      <c r="J1002" s="130" t="s">
        <v>2730</v>
      </c>
      <c r="K1002" s="130" t="s">
        <v>2730</v>
      </c>
    </row>
    <row r="1003" ht="18.95" hidden="1" customHeight="1" spans="1:11">
      <c r="A1003" s="127" t="s">
        <v>135</v>
      </c>
      <c r="B1003" s="97" t="s">
        <v>135</v>
      </c>
      <c r="C1003" s="469" t="s">
        <v>1885</v>
      </c>
      <c r="D1003" s="90" t="s">
        <v>1900</v>
      </c>
      <c r="E1003" s="97" t="s">
        <v>147</v>
      </c>
      <c r="F1003" s="54" t="s">
        <v>4406</v>
      </c>
      <c r="G1003" s="133">
        <v>14722</v>
      </c>
      <c r="H1003" s="134">
        <v>15051</v>
      </c>
      <c r="I1003" s="135">
        <v>0.022</v>
      </c>
      <c r="J1003" s="130" t="s">
        <v>147</v>
      </c>
      <c r="K1003" s="130" t="s">
        <v>2730</v>
      </c>
    </row>
    <row r="1004" ht="18.95" hidden="1" customHeight="1" spans="1:11">
      <c r="A1004" s="127" t="s">
        <v>135</v>
      </c>
      <c r="B1004" s="469" t="s">
        <v>1809</v>
      </c>
      <c r="C1004" s="97"/>
      <c r="D1004" s="90" t="s">
        <v>1902</v>
      </c>
      <c r="E1004" s="97"/>
      <c r="F1004" s="49" t="s">
        <v>1903</v>
      </c>
      <c r="G1004" s="131">
        <v>100301</v>
      </c>
      <c r="H1004" s="131">
        <v>103600</v>
      </c>
      <c r="I1004" s="132">
        <v>0.033</v>
      </c>
      <c r="J1004" s="130" t="s">
        <v>147</v>
      </c>
      <c r="K1004" s="130" t="s">
        <v>147</v>
      </c>
    </row>
    <row r="1005" ht="18.95" hidden="1" customHeight="1" spans="1:11">
      <c r="A1005" s="127" t="s">
        <v>135</v>
      </c>
      <c r="B1005" s="97" t="s">
        <v>135</v>
      </c>
      <c r="C1005" s="469" t="s">
        <v>1902</v>
      </c>
      <c r="D1005" s="90" t="s">
        <v>1904</v>
      </c>
      <c r="E1005" s="97" t="s">
        <v>147</v>
      </c>
      <c r="F1005" s="49" t="s">
        <v>4407</v>
      </c>
      <c r="G1005" s="133">
        <v>47326</v>
      </c>
      <c r="H1005" s="133">
        <v>49000</v>
      </c>
      <c r="I1005" s="132">
        <v>0.035</v>
      </c>
      <c r="J1005" s="130" t="s">
        <v>147</v>
      </c>
      <c r="K1005" s="130" t="s">
        <v>2730</v>
      </c>
    </row>
    <row r="1006" ht="18.95" hidden="1" customHeight="1" spans="1:11">
      <c r="A1006" s="127" t="s">
        <v>135</v>
      </c>
      <c r="B1006" s="97" t="s">
        <v>135</v>
      </c>
      <c r="C1006" s="469" t="s">
        <v>1902</v>
      </c>
      <c r="D1006" s="90" t="s">
        <v>1906</v>
      </c>
      <c r="E1006" s="97" t="s">
        <v>147</v>
      </c>
      <c r="F1006" s="49" t="s">
        <v>4408</v>
      </c>
      <c r="G1006" s="133">
        <v>29228</v>
      </c>
      <c r="H1006" s="133">
        <v>30100</v>
      </c>
      <c r="I1006" s="132">
        <v>0.03</v>
      </c>
      <c r="J1006" s="130" t="s">
        <v>147</v>
      </c>
      <c r="K1006" s="130" t="s">
        <v>2730</v>
      </c>
    </row>
    <row r="1007" ht="18.95" hidden="1" customHeight="1" spans="1:11">
      <c r="A1007" s="127" t="s">
        <v>135</v>
      </c>
      <c r="B1007" s="97" t="s">
        <v>135</v>
      </c>
      <c r="C1007" s="469" t="s">
        <v>1902</v>
      </c>
      <c r="D1007" s="90" t="s">
        <v>1908</v>
      </c>
      <c r="E1007" s="97" t="s">
        <v>147</v>
      </c>
      <c r="F1007" s="49" t="s">
        <v>4409</v>
      </c>
      <c r="G1007" s="133">
        <v>23286</v>
      </c>
      <c r="H1007" s="133">
        <v>24030</v>
      </c>
      <c r="I1007" s="132">
        <v>0.032</v>
      </c>
      <c r="J1007" s="130" t="s">
        <v>147</v>
      </c>
      <c r="K1007" s="130" t="s">
        <v>2730</v>
      </c>
    </row>
    <row r="1008" ht="18.95" hidden="1" customHeight="1" spans="1:11">
      <c r="A1008" s="127" t="s">
        <v>135</v>
      </c>
      <c r="B1008" s="97" t="s">
        <v>135</v>
      </c>
      <c r="C1008" s="469" t="s">
        <v>1902</v>
      </c>
      <c r="D1008" s="90" t="s">
        <v>1910</v>
      </c>
      <c r="E1008" s="97" t="s">
        <v>147</v>
      </c>
      <c r="F1008" s="54" t="s">
        <v>4410</v>
      </c>
      <c r="G1008" s="133">
        <v>461</v>
      </c>
      <c r="H1008" s="134">
        <v>470</v>
      </c>
      <c r="I1008" s="135">
        <v>0.02</v>
      </c>
      <c r="J1008" s="130" t="s">
        <v>147</v>
      </c>
      <c r="K1008" s="130" t="s">
        <v>2730</v>
      </c>
    </row>
    <row r="1009" ht="18.95" hidden="1" customHeight="1" spans="1:11">
      <c r="A1009" s="127" t="s">
        <v>135</v>
      </c>
      <c r="B1009" s="469" t="s">
        <v>1809</v>
      </c>
      <c r="C1009" s="97"/>
      <c r="D1009" s="90" t="s">
        <v>1912</v>
      </c>
      <c r="E1009" s="97"/>
      <c r="F1009" s="49" t="s">
        <v>1913</v>
      </c>
      <c r="G1009" s="131">
        <v>635</v>
      </c>
      <c r="H1009" s="131">
        <v>642</v>
      </c>
      <c r="I1009" s="132">
        <v>0.011</v>
      </c>
      <c r="J1009" s="130" t="s">
        <v>147</v>
      </c>
      <c r="K1009" s="130" t="s">
        <v>147</v>
      </c>
    </row>
    <row r="1010" ht="18.95" hidden="1" customHeight="1" spans="1:11">
      <c r="A1010" s="127" t="s">
        <v>135</v>
      </c>
      <c r="B1010" s="97"/>
      <c r="C1010" s="469" t="s">
        <v>1912</v>
      </c>
      <c r="D1010" s="90" t="s">
        <v>1914</v>
      </c>
      <c r="E1010" s="97" t="s">
        <v>147</v>
      </c>
      <c r="F1010" s="49" t="s">
        <v>4249</v>
      </c>
      <c r="G1010" s="133">
        <v>1</v>
      </c>
      <c r="H1010" s="133">
        <v>1</v>
      </c>
      <c r="I1010" s="132">
        <v>0</v>
      </c>
      <c r="J1010" s="130" t="s">
        <v>147</v>
      </c>
      <c r="K1010" s="130" t="s">
        <v>2730</v>
      </c>
    </row>
    <row r="1011" ht="18.95" hidden="1" customHeight="1" spans="1:11">
      <c r="A1011" s="127" t="s">
        <v>135</v>
      </c>
      <c r="B1011" s="97" t="s">
        <v>135</v>
      </c>
      <c r="C1011" s="469" t="s">
        <v>1912</v>
      </c>
      <c r="D1011" s="90" t="s">
        <v>1915</v>
      </c>
      <c r="E1011" s="97" t="s">
        <v>147</v>
      </c>
      <c r="F1011" s="49" t="s">
        <v>4250</v>
      </c>
      <c r="G1011" s="133">
        <v>6</v>
      </c>
      <c r="H1011" s="133">
        <v>6</v>
      </c>
      <c r="I1011" s="132">
        <v>0</v>
      </c>
      <c r="J1011" s="130" t="s">
        <v>147</v>
      </c>
      <c r="K1011" s="130" t="s">
        <v>2730</v>
      </c>
    </row>
    <row r="1012" ht="18.95" hidden="1" customHeight="1" spans="1:11">
      <c r="A1012" s="127" t="s">
        <v>135</v>
      </c>
      <c r="B1012" s="97" t="s">
        <v>135</v>
      </c>
      <c r="C1012" s="469" t="s">
        <v>1912</v>
      </c>
      <c r="D1012" s="90" t="s">
        <v>1916</v>
      </c>
      <c r="E1012" s="97" t="s">
        <v>147</v>
      </c>
      <c r="F1012" s="49" t="s">
        <v>4251</v>
      </c>
      <c r="G1012" s="133">
        <v>0</v>
      </c>
      <c r="H1012" s="133">
        <v>0</v>
      </c>
      <c r="I1012" s="132" t="s">
        <v>135</v>
      </c>
      <c r="J1012" s="130" t="s">
        <v>2730</v>
      </c>
      <c r="K1012" s="130" t="s">
        <v>2730</v>
      </c>
    </row>
    <row r="1013" ht="18.95" hidden="1" customHeight="1" spans="1:11">
      <c r="A1013" s="127" t="s">
        <v>135</v>
      </c>
      <c r="B1013" s="97" t="s">
        <v>135</v>
      </c>
      <c r="C1013" s="469" t="s">
        <v>1912</v>
      </c>
      <c r="D1013" s="90" t="s">
        <v>1917</v>
      </c>
      <c r="E1013" s="97" t="s">
        <v>147</v>
      </c>
      <c r="F1013" s="49" t="s">
        <v>4399</v>
      </c>
      <c r="G1013" s="133">
        <v>15</v>
      </c>
      <c r="H1013" s="133">
        <v>15</v>
      </c>
      <c r="I1013" s="132">
        <v>0</v>
      </c>
      <c r="J1013" s="130" t="s">
        <v>147</v>
      </c>
      <c r="K1013" s="130" t="s">
        <v>2730</v>
      </c>
    </row>
    <row r="1014" ht="18.95" hidden="1" customHeight="1" spans="1:11">
      <c r="A1014" s="127" t="s">
        <v>135</v>
      </c>
      <c r="B1014" s="97" t="s">
        <v>135</v>
      </c>
      <c r="C1014" s="469" t="s">
        <v>1912</v>
      </c>
      <c r="D1014" s="90" t="s">
        <v>1918</v>
      </c>
      <c r="E1014" s="97" t="s">
        <v>147</v>
      </c>
      <c r="F1014" s="49" t="s">
        <v>4411</v>
      </c>
      <c r="G1014" s="133">
        <v>307</v>
      </c>
      <c r="H1014" s="133">
        <v>310</v>
      </c>
      <c r="I1014" s="132">
        <v>0.01</v>
      </c>
      <c r="J1014" s="130" t="s">
        <v>147</v>
      </c>
      <c r="K1014" s="130" t="s">
        <v>2730</v>
      </c>
    </row>
    <row r="1015" ht="18.95" hidden="1" customHeight="1" spans="1:11">
      <c r="A1015" s="127" t="s">
        <v>135</v>
      </c>
      <c r="B1015" s="97"/>
      <c r="C1015" s="469" t="s">
        <v>1912</v>
      </c>
      <c r="D1015" s="90" t="s">
        <v>1920</v>
      </c>
      <c r="E1015" s="97" t="s">
        <v>147</v>
      </c>
      <c r="F1015" s="54" t="s">
        <v>4412</v>
      </c>
      <c r="G1015" s="133">
        <v>306</v>
      </c>
      <c r="H1015" s="134">
        <v>310</v>
      </c>
      <c r="I1015" s="135">
        <v>0.013</v>
      </c>
      <c r="J1015" s="130" t="s">
        <v>147</v>
      </c>
      <c r="K1015" s="130" t="s">
        <v>2730</v>
      </c>
    </row>
    <row r="1016" ht="18.95" hidden="1" customHeight="1" spans="1:11">
      <c r="A1016" s="127" t="s">
        <v>135</v>
      </c>
      <c r="B1016" s="469" t="s">
        <v>1809</v>
      </c>
      <c r="C1016" s="97"/>
      <c r="D1016" s="90" t="s">
        <v>1922</v>
      </c>
      <c r="E1016" s="97"/>
      <c r="F1016" s="51" t="s">
        <v>1923</v>
      </c>
      <c r="G1016" s="131">
        <v>2752461</v>
      </c>
      <c r="H1016" s="131">
        <v>2830000</v>
      </c>
      <c r="I1016" s="132">
        <v>0.028</v>
      </c>
      <c r="J1016" s="130" t="s">
        <v>147</v>
      </c>
      <c r="K1016" s="130" t="s">
        <v>147</v>
      </c>
    </row>
    <row r="1017" ht="18.95" hidden="1" customHeight="1" spans="1:11">
      <c r="A1017" s="127" t="s">
        <v>135</v>
      </c>
      <c r="B1017" s="97" t="s">
        <v>135</v>
      </c>
      <c r="C1017" s="469" t="s">
        <v>1922</v>
      </c>
      <c r="D1017" s="90" t="s">
        <v>1924</v>
      </c>
      <c r="E1017" s="97" t="s">
        <v>147</v>
      </c>
      <c r="F1017" s="51" t="s">
        <v>4413</v>
      </c>
      <c r="G1017" s="133">
        <v>1801848</v>
      </c>
      <c r="H1017" s="133">
        <v>1853800</v>
      </c>
      <c r="I1017" s="132">
        <v>0.029</v>
      </c>
      <c r="J1017" s="130" t="s">
        <v>147</v>
      </c>
      <c r="K1017" s="130" t="s">
        <v>2730</v>
      </c>
    </row>
    <row r="1018" ht="18.95" hidden="1" customHeight="1" spans="1:11">
      <c r="A1018" s="127" t="s">
        <v>135</v>
      </c>
      <c r="B1018" s="97" t="s">
        <v>135</v>
      </c>
      <c r="C1018" s="469" t="s">
        <v>1922</v>
      </c>
      <c r="D1018" s="90" t="s">
        <v>1926</v>
      </c>
      <c r="E1018" s="97" t="s">
        <v>147</v>
      </c>
      <c r="F1018" s="51" t="s">
        <v>4414</v>
      </c>
      <c r="G1018" s="133">
        <v>949449</v>
      </c>
      <c r="H1018" s="133">
        <v>975000</v>
      </c>
      <c r="I1018" s="132">
        <v>0.027</v>
      </c>
      <c r="J1018" s="130" t="s">
        <v>147</v>
      </c>
      <c r="K1018" s="130" t="s">
        <v>2730</v>
      </c>
    </row>
    <row r="1019" ht="18.95" hidden="1" customHeight="1" spans="1:11">
      <c r="A1019" s="127" t="s">
        <v>135</v>
      </c>
      <c r="B1019" s="97" t="s">
        <v>135</v>
      </c>
      <c r="C1019" s="469" t="s">
        <v>1922</v>
      </c>
      <c r="D1019" s="90" t="s">
        <v>1928</v>
      </c>
      <c r="E1019" s="97" t="s">
        <v>147</v>
      </c>
      <c r="F1019" s="51" t="s">
        <v>4415</v>
      </c>
      <c r="G1019" s="133">
        <v>352</v>
      </c>
      <c r="H1019" s="133">
        <v>360</v>
      </c>
      <c r="I1019" s="132">
        <v>0.023</v>
      </c>
      <c r="J1019" s="130" t="s">
        <v>147</v>
      </c>
      <c r="K1019" s="130" t="s">
        <v>2730</v>
      </c>
    </row>
    <row r="1020" ht="18.95" hidden="1" customHeight="1" spans="1:11">
      <c r="A1020" s="127" t="s">
        <v>135</v>
      </c>
      <c r="B1020" s="97" t="s">
        <v>135</v>
      </c>
      <c r="C1020" s="469" t="s">
        <v>1922</v>
      </c>
      <c r="D1020" s="90" t="s">
        <v>1930</v>
      </c>
      <c r="E1020" s="97" t="s">
        <v>147</v>
      </c>
      <c r="F1020" s="57" t="s">
        <v>4416</v>
      </c>
      <c r="G1020" s="133">
        <v>812</v>
      </c>
      <c r="H1020" s="134">
        <v>840</v>
      </c>
      <c r="I1020" s="135">
        <v>0.034</v>
      </c>
      <c r="J1020" s="130" t="s">
        <v>147</v>
      </c>
      <c r="K1020" s="130" t="s">
        <v>2730</v>
      </c>
    </row>
    <row r="1021" ht="18.95" hidden="1" customHeight="1" spans="1:11">
      <c r="A1021" s="127" t="s">
        <v>135</v>
      </c>
      <c r="B1021" s="469" t="s">
        <v>1809</v>
      </c>
      <c r="C1021" s="97"/>
      <c r="D1021" s="90" t="s">
        <v>1932</v>
      </c>
      <c r="E1021" s="97"/>
      <c r="F1021" s="49" t="s">
        <v>1933</v>
      </c>
      <c r="G1021" s="131">
        <v>50757</v>
      </c>
      <c r="H1021" s="131">
        <v>52258</v>
      </c>
      <c r="I1021" s="132">
        <v>0.03</v>
      </c>
      <c r="J1021" s="130" t="s">
        <v>147</v>
      </c>
      <c r="K1021" s="130" t="s">
        <v>147</v>
      </c>
    </row>
    <row r="1022" ht="18.95" hidden="1" customHeight="1" spans="1:11">
      <c r="A1022" s="127" t="s">
        <v>135</v>
      </c>
      <c r="B1022" s="97"/>
      <c r="C1022" s="469" t="s">
        <v>1932</v>
      </c>
      <c r="D1022" s="90" t="s">
        <v>1934</v>
      </c>
      <c r="E1022" s="97" t="s">
        <v>147</v>
      </c>
      <c r="F1022" s="49" t="s">
        <v>4417</v>
      </c>
      <c r="G1022" s="133">
        <v>1230</v>
      </c>
      <c r="H1022" s="133">
        <v>1280</v>
      </c>
      <c r="I1022" s="132">
        <v>0.041</v>
      </c>
      <c r="J1022" s="130" t="s">
        <v>147</v>
      </c>
      <c r="K1022" s="130" t="s">
        <v>2730</v>
      </c>
    </row>
    <row r="1023" ht="18.95" hidden="1" customHeight="1" spans="1:11">
      <c r="A1023" s="127" t="s">
        <v>135</v>
      </c>
      <c r="B1023" s="97" t="s">
        <v>135</v>
      </c>
      <c r="C1023" s="469" t="s">
        <v>1932</v>
      </c>
      <c r="D1023" s="90" t="s">
        <v>1936</v>
      </c>
      <c r="E1023" s="97" t="s">
        <v>147</v>
      </c>
      <c r="F1023" s="54" t="s">
        <v>4418</v>
      </c>
      <c r="G1023" s="133">
        <v>49527</v>
      </c>
      <c r="H1023" s="134">
        <v>50978</v>
      </c>
      <c r="I1023" s="135">
        <v>0.029</v>
      </c>
      <c r="J1023" s="130" t="s">
        <v>147</v>
      </c>
      <c r="K1023" s="130" t="s">
        <v>2730</v>
      </c>
    </row>
    <row r="1024" ht="18.95" customHeight="1" spans="1:11">
      <c r="A1024" s="127" t="s">
        <v>134</v>
      </c>
      <c r="B1024" s="97" t="s">
        <v>135</v>
      </c>
      <c r="C1024" s="97"/>
      <c r="D1024" s="90" t="s">
        <v>1938</v>
      </c>
      <c r="E1024" s="97"/>
      <c r="F1024" s="48" t="s">
        <v>1939</v>
      </c>
      <c r="G1024" s="128">
        <v>788787</v>
      </c>
      <c r="H1024" s="128">
        <v>857000</v>
      </c>
      <c r="I1024" s="129">
        <v>0.086</v>
      </c>
      <c r="J1024" s="130" t="s">
        <v>147</v>
      </c>
      <c r="K1024" s="130" t="s">
        <v>147</v>
      </c>
    </row>
    <row r="1025" ht="18.95" hidden="1" customHeight="1" spans="1:11">
      <c r="A1025" s="127" t="s">
        <v>135</v>
      </c>
      <c r="B1025" s="469" t="s">
        <v>1938</v>
      </c>
      <c r="C1025" s="97"/>
      <c r="D1025" s="90" t="s">
        <v>1940</v>
      </c>
      <c r="E1025" s="97"/>
      <c r="F1025" s="37" t="s">
        <v>1941</v>
      </c>
      <c r="G1025" s="131">
        <v>42368</v>
      </c>
      <c r="H1025" s="131">
        <v>43600</v>
      </c>
      <c r="I1025" s="132">
        <v>0.029</v>
      </c>
      <c r="J1025" s="130" t="s">
        <v>147</v>
      </c>
      <c r="K1025" s="130" t="s">
        <v>147</v>
      </c>
    </row>
    <row r="1026" ht="18.95" hidden="1" customHeight="1" spans="1:11">
      <c r="A1026" s="127" t="s">
        <v>135</v>
      </c>
      <c r="B1026" s="97" t="s">
        <v>135</v>
      </c>
      <c r="C1026" s="469" t="s">
        <v>1940</v>
      </c>
      <c r="D1026" s="90" t="s">
        <v>1942</v>
      </c>
      <c r="E1026" s="97" t="s">
        <v>147</v>
      </c>
      <c r="F1026" s="49" t="s">
        <v>4249</v>
      </c>
      <c r="G1026" s="133">
        <v>4866</v>
      </c>
      <c r="H1026" s="133">
        <v>5100</v>
      </c>
      <c r="I1026" s="132">
        <v>0.048</v>
      </c>
      <c r="J1026" s="130" t="s">
        <v>147</v>
      </c>
      <c r="K1026" s="130" t="s">
        <v>2730</v>
      </c>
    </row>
    <row r="1027" ht="18.95" hidden="1" customHeight="1" spans="1:11">
      <c r="A1027" s="127" t="s">
        <v>135</v>
      </c>
      <c r="B1027" s="97" t="s">
        <v>135</v>
      </c>
      <c r="C1027" s="469" t="s">
        <v>1940</v>
      </c>
      <c r="D1027" s="90" t="s">
        <v>1943</v>
      </c>
      <c r="E1027" s="97" t="s">
        <v>147</v>
      </c>
      <c r="F1027" s="49" t="s">
        <v>4250</v>
      </c>
      <c r="G1027" s="133">
        <v>1158</v>
      </c>
      <c r="H1027" s="133">
        <v>1190</v>
      </c>
      <c r="I1027" s="132">
        <v>0.028</v>
      </c>
      <c r="J1027" s="130" t="s">
        <v>147</v>
      </c>
      <c r="K1027" s="130" t="s">
        <v>2730</v>
      </c>
    </row>
    <row r="1028" ht="18.95" hidden="1" customHeight="1" spans="1:11">
      <c r="A1028" s="127" t="s">
        <v>135</v>
      </c>
      <c r="B1028" s="97"/>
      <c r="C1028" s="469" t="s">
        <v>1940</v>
      </c>
      <c r="D1028" s="90" t="s">
        <v>1944</v>
      </c>
      <c r="E1028" s="97" t="s">
        <v>147</v>
      </c>
      <c r="F1028" s="49" t="s">
        <v>4251</v>
      </c>
      <c r="G1028" s="133">
        <v>0</v>
      </c>
      <c r="H1028" s="133">
        <v>0</v>
      </c>
      <c r="I1028" s="132" t="s">
        <v>135</v>
      </c>
      <c r="J1028" s="130" t="s">
        <v>2730</v>
      </c>
      <c r="K1028" s="130" t="s">
        <v>2730</v>
      </c>
    </row>
    <row r="1029" ht="18.95" hidden="1" customHeight="1" spans="1:11">
      <c r="A1029" s="127" t="s">
        <v>135</v>
      </c>
      <c r="B1029" s="97" t="s">
        <v>135</v>
      </c>
      <c r="C1029" s="469" t="s">
        <v>1940</v>
      </c>
      <c r="D1029" s="90" t="s">
        <v>1945</v>
      </c>
      <c r="E1029" s="97" t="s">
        <v>147</v>
      </c>
      <c r="F1029" s="49" t="s">
        <v>4419</v>
      </c>
      <c r="G1029" s="133">
        <v>3238</v>
      </c>
      <c r="H1029" s="133">
        <v>3300</v>
      </c>
      <c r="I1029" s="132">
        <v>0.019</v>
      </c>
      <c r="J1029" s="130" t="s">
        <v>147</v>
      </c>
      <c r="K1029" s="130" t="s">
        <v>2730</v>
      </c>
    </row>
    <row r="1030" ht="18.95" hidden="1" customHeight="1" spans="1:11">
      <c r="A1030" s="127" t="s">
        <v>135</v>
      </c>
      <c r="B1030" s="97" t="s">
        <v>135</v>
      </c>
      <c r="C1030" s="469" t="s">
        <v>1940</v>
      </c>
      <c r="D1030" s="90" t="s">
        <v>1947</v>
      </c>
      <c r="E1030" s="97" t="s">
        <v>147</v>
      </c>
      <c r="F1030" s="49" t="s">
        <v>4420</v>
      </c>
      <c r="G1030" s="133">
        <v>0</v>
      </c>
      <c r="H1030" s="133">
        <v>0</v>
      </c>
      <c r="I1030" s="132" t="s">
        <v>135</v>
      </c>
      <c r="J1030" s="130" t="s">
        <v>2730</v>
      </c>
      <c r="K1030" s="130" t="s">
        <v>2730</v>
      </c>
    </row>
    <row r="1031" ht="18.95" hidden="1" customHeight="1" spans="1:11">
      <c r="A1031" s="127"/>
      <c r="B1031" s="97" t="s">
        <v>135</v>
      </c>
      <c r="C1031" s="469" t="s">
        <v>1940</v>
      </c>
      <c r="D1031" s="90" t="s">
        <v>1949</v>
      </c>
      <c r="E1031" s="97" t="s">
        <v>147</v>
      </c>
      <c r="F1031" s="49" t="s">
        <v>4421</v>
      </c>
      <c r="G1031" s="133">
        <v>0</v>
      </c>
      <c r="H1031" s="133"/>
      <c r="I1031" s="132" t="s">
        <v>135</v>
      </c>
      <c r="J1031" s="130" t="s">
        <v>2730</v>
      </c>
      <c r="K1031" s="130" t="s">
        <v>2730</v>
      </c>
    </row>
    <row r="1032" ht="18.95" hidden="1" customHeight="1" spans="1:11">
      <c r="A1032" s="127" t="s">
        <v>135</v>
      </c>
      <c r="B1032" s="97"/>
      <c r="C1032" s="469" t="s">
        <v>1940</v>
      </c>
      <c r="D1032" s="90" t="s">
        <v>1951</v>
      </c>
      <c r="E1032" s="97" t="s">
        <v>147</v>
      </c>
      <c r="F1032" s="49" t="s">
        <v>4422</v>
      </c>
      <c r="G1032" s="133">
        <v>10629</v>
      </c>
      <c r="H1032" s="133">
        <v>11000</v>
      </c>
      <c r="I1032" s="132">
        <v>0.035</v>
      </c>
      <c r="J1032" s="130" t="s">
        <v>147</v>
      </c>
      <c r="K1032" s="130" t="s">
        <v>2730</v>
      </c>
    </row>
    <row r="1033" ht="18.95" hidden="1" customHeight="1" spans="1:11">
      <c r="A1033" s="127" t="s">
        <v>135</v>
      </c>
      <c r="B1033" s="97" t="s">
        <v>135</v>
      </c>
      <c r="C1033" s="469" t="s">
        <v>1940</v>
      </c>
      <c r="D1033" s="90" t="s">
        <v>1953</v>
      </c>
      <c r="E1033" s="97" t="s">
        <v>147</v>
      </c>
      <c r="F1033" s="49" t="s">
        <v>4423</v>
      </c>
      <c r="G1033" s="133">
        <v>10</v>
      </c>
      <c r="H1033" s="133">
        <v>10</v>
      </c>
      <c r="I1033" s="132">
        <v>0</v>
      </c>
      <c r="J1033" s="130" t="s">
        <v>147</v>
      </c>
      <c r="K1033" s="130" t="s">
        <v>2730</v>
      </c>
    </row>
    <row r="1034" ht="18.95" hidden="1" customHeight="1" spans="1:11">
      <c r="A1034" s="127" t="s">
        <v>135</v>
      </c>
      <c r="B1034" s="97" t="s">
        <v>135</v>
      </c>
      <c r="C1034" s="469" t="s">
        <v>1940</v>
      </c>
      <c r="D1034" s="90" t="s">
        <v>1955</v>
      </c>
      <c r="E1034" s="97" t="s">
        <v>147</v>
      </c>
      <c r="F1034" s="54" t="s">
        <v>4424</v>
      </c>
      <c r="G1034" s="133">
        <v>22467</v>
      </c>
      <c r="H1034" s="134">
        <v>23000</v>
      </c>
      <c r="I1034" s="135">
        <v>0.024</v>
      </c>
      <c r="J1034" s="130" t="s">
        <v>147</v>
      </c>
      <c r="K1034" s="130" t="s">
        <v>2730</v>
      </c>
    </row>
    <row r="1035" ht="18.95" hidden="1" customHeight="1" spans="1:11">
      <c r="A1035" s="127" t="s">
        <v>135</v>
      </c>
      <c r="B1035" s="469" t="s">
        <v>1938</v>
      </c>
      <c r="C1035" s="97"/>
      <c r="D1035" s="90" t="s">
        <v>1957</v>
      </c>
      <c r="E1035" s="97"/>
      <c r="F1035" s="49" t="s">
        <v>1958</v>
      </c>
      <c r="G1035" s="131">
        <v>55397</v>
      </c>
      <c r="H1035" s="131">
        <v>56000</v>
      </c>
      <c r="I1035" s="132">
        <v>0.011</v>
      </c>
      <c r="J1035" s="130" t="s">
        <v>147</v>
      </c>
      <c r="K1035" s="130" t="s">
        <v>147</v>
      </c>
    </row>
    <row r="1036" ht="18.95" hidden="1" customHeight="1" spans="1:11">
      <c r="A1036" s="127" t="s">
        <v>135</v>
      </c>
      <c r="B1036" s="97" t="s">
        <v>135</v>
      </c>
      <c r="C1036" s="469" t="s">
        <v>1957</v>
      </c>
      <c r="D1036" s="90" t="s">
        <v>1959</v>
      </c>
      <c r="E1036" s="97" t="s">
        <v>147</v>
      </c>
      <c r="F1036" s="49" t="s">
        <v>4249</v>
      </c>
      <c r="G1036" s="133">
        <v>1506</v>
      </c>
      <c r="H1036" s="133">
        <v>1560</v>
      </c>
      <c r="I1036" s="132">
        <v>0.036</v>
      </c>
      <c r="J1036" s="130" t="s">
        <v>147</v>
      </c>
      <c r="K1036" s="130" t="s">
        <v>2730</v>
      </c>
    </row>
    <row r="1037" ht="18.95" hidden="1" customHeight="1" spans="1:11">
      <c r="A1037" s="127" t="s">
        <v>135</v>
      </c>
      <c r="B1037" s="97" t="s">
        <v>135</v>
      </c>
      <c r="C1037" s="469" t="s">
        <v>1957</v>
      </c>
      <c r="D1037" s="90" t="s">
        <v>1960</v>
      </c>
      <c r="E1037" s="97" t="s">
        <v>147</v>
      </c>
      <c r="F1037" s="49" t="s">
        <v>4250</v>
      </c>
      <c r="G1037" s="133">
        <v>387</v>
      </c>
      <c r="H1037" s="133">
        <v>390</v>
      </c>
      <c r="I1037" s="132">
        <v>0.008</v>
      </c>
      <c r="J1037" s="130" t="s">
        <v>147</v>
      </c>
      <c r="K1037" s="130" t="s">
        <v>2730</v>
      </c>
    </row>
    <row r="1038" ht="18.95" hidden="1" customHeight="1" spans="1:11">
      <c r="A1038" s="127" t="s">
        <v>135</v>
      </c>
      <c r="B1038" s="97" t="s">
        <v>135</v>
      </c>
      <c r="C1038" s="469" t="s">
        <v>1957</v>
      </c>
      <c r="D1038" s="90" t="s">
        <v>1961</v>
      </c>
      <c r="E1038" s="97" t="s">
        <v>147</v>
      </c>
      <c r="F1038" s="49" t="s">
        <v>4251</v>
      </c>
      <c r="G1038" s="133">
        <v>59</v>
      </c>
      <c r="H1038" s="133">
        <v>63</v>
      </c>
      <c r="I1038" s="132">
        <v>0.068</v>
      </c>
      <c r="J1038" s="130" t="s">
        <v>147</v>
      </c>
      <c r="K1038" s="130" t="s">
        <v>2730</v>
      </c>
    </row>
    <row r="1039" ht="18.95" hidden="1" customHeight="1" spans="1:11">
      <c r="A1039" s="127" t="s">
        <v>135</v>
      </c>
      <c r="B1039" s="97" t="s">
        <v>135</v>
      </c>
      <c r="C1039" s="469" t="s">
        <v>1957</v>
      </c>
      <c r="D1039" s="90" t="s">
        <v>1962</v>
      </c>
      <c r="E1039" s="97" t="s">
        <v>147</v>
      </c>
      <c r="F1039" s="49" t="s">
        <v>4425</v>
      </c>
      <c r="G1039" s="133">
        <v>85</v>
      </c>
      <c r="H1039" s="133">
        <v>94</v>
      </c>
      <c r="I1039" s="132">
        <v>0.106</v>
      </c>
      <c r="J1039" s="130" t="s">
        <v>147</v>
      </c>
      <c r="K1039" s="130" t="s">
        <v>2730</v>
      </c>
    </row>
    <row r="1040" ht="18.95" hidden="1" customHeight="1" spans="1:11">
      <c r="A1040" s="127" t="s">
        <v>135</v>
      </c>
      <c r="B1040" s="97" t="s">
        <v>135</v>
      </c>
      <c r="C1040" s="469" t="s">
        <v>1957</v>
      </c>
      <c r="D1040" s="90" t="s">
        <v>1964</v>
      </c>
      <c r="E1040" s="97" t="s">
        <v>147</v>
      </c>
      <c r="F1040" s="49" t="s">
        <v>4426</v>
      </c>
      <c r="G1040" s="133">
        <v>0</v>
      </c>
      <c r="H1040" s="133"/>
      <c r="I1040" s="132" t="s">
        <v>135</v>
      </c>
      <c r="J1040" s="130" t="s">
        <v>2730</v>
      </c>
      <c r="K1040" s="130" t="s">
        <v>2730</v>
      </c>
    </row>
    <row r="1041" ht="18.95" hidden="1" customHeight="1" spans="1:11">
      <c r="A1041" s="127" t="s">
        <v>135</v>
      </c>
      <c r="B1041" s="97" t="s">
        <v>135</v>
      </c>
      <c r="C1041" s="469" t="s">
        <v>1957</v>
      </c>
      <c r="D1041" s="90" t="s">
        <v>1966</v>
      </c>
      <c r="E1041" s="97" t="s">
        <v>147</v>
      </c>
      <c r="F1041" s="49" t="s">
        <v>4427</v>
      </c>
      <c r="G1041" s="133">
        <v>0</v>
      </c>
      <c r="H1041" s="133"/>
      <c r="I1041" s="132" t="s">
        <v>135</v>
      </c>
      <c r="J1041" s="130" t="s">
        <v>2730</v>
      </c>
      <c r="K1041" s="130" t="s">
        <v>2730</v>
      </c>
    </row>
    <row r="1042" ht="18.95" hidden="1" customHeight="1" spans="1:11">
      <c r="A1042" s="127" t="s">
        <v>135</v>
      </c>
      <c r="B1042" s="97"/>
      <c r="C1042" s="469" t="s">
        <v>1957</v>
      </c>
      <c r="D1042" s="90" t="s">
        <v>1968</v>
      </c>
      <c r="E1042" s="97" t="s">
        <v>147</v>
      </c>
      <c r="F1042" s="49" t="s">
        <v>4428</v>
      </c>
      <c r="G1042" s="133">
        <v>2923</v>
      </c>
      <c r="H1042" s="133">
        <v>2990</v>
      </c>
      <c r="I1042" s="132">
        <v>0.023</v>
      </c>
      <c r="J1042" s="130" t="s">
        <v>147</v>
      </c>
      <c r="K1042" s="130" t="s">
        <v>2730</v>
      </c>
    </row>
    <row r="1043" ht="18.95" hidden="1" customHeight="1" spans="1:11">
      <c r="A1043" s="127" t="s">
        <v>135</v>
      </c>
      <c r="B1043" s="97" t="s">
        <v>135</v>
      </c>
      <c r="C1043" s="469" t="s">
        <v>1957</v>
      </c>
      <c r="D1043" s="90" t="s">
        <v>1970</v>
      </c>
      <c r="E1043" s="97" t="s">
        <v>147</v>
      </c>
      <c r="F1043" s="49" t="s">
        <v>4429</v>
      </c>
      <c r="G1043" s="133">
        <v>13518</v>
      </c>
      <c r="H1043" s="133">
        <v>13900</v>
      </c>
      <c r="I1043" s="132">
        <v>0.028</v>
      </c>
      <c r="J1043" s="130" t="s">
        <v>147</v>
      </c>
      <c r="K1043" s="130" t="s">
        <v>2730</v>
      </c>
    </row>
    <row r="1044" ht="18.95" hidden="1" customHeight="1" spans="1:11">
      <c r="A1044" s="127" t="s">
        <v>135</v>
      </c>
      <c r="B1044" s="97" t="s">
        <v>135</v>
      </c>
      <c r="C1044" s="469" t="s">
        <v>1957</v>
      </c>
      <c r="D1044" s="90" t="s">
        <v>1972</v>
      </c>
      <c r="E1044" s="97" t="s">
        <v>147</v>
      </c>
      <c r="F1044" s="49" t="s">
        <v>4430</v>
      </c>
      <c r="G1044" s="133">
        <v>240</v>
      </c>
      <c r="H1044" s="133">
        <v>240</v>
      </c>
      <c r="I1044" s="132">
        <v>0</v>
      </c>
      <c r="J1044" s="130" t="s">
        <v>147</v>
      </c>
      <c r="K1044" s="130" t="s">
        <v>2730</v>
      </c>
    </row>
    <row r="1045" ht="18.95" hidden="1" customHeight="1" spans="1:11">
      <c r="A1045" s="127" t="s">
        <v>135</v>
      </c>
      <c r="B1045" s="97" t="s">
        <v>135</v>
      </c>
      <c r="C1045" s="469" t="s">
        <v>1957</v>
      </c>
      <c r="D1045" s="90" t="s">
        <v>1974</v>
      </c>
      <c r="E1045" s="97" t="s">
        <v>147</v>
      </c>
      <c r="F1045" s="49" t="s">
        <v>4431</v>
      </c>
      <c r="G1045" s="133">
        <v>5</v>
      </c>
      <c r="H1045" s="133">
        <v>5</v>
      </c>
      <c r="I1045" s="132">
        <v>0</v>
      </c>
      <c r="J1045" s="130" t="s">
        <v>147</v>
      </c>
      <c r="K1045" s="130" t="s">
        <v>2730</v>
      </c>
    </row>
    <row r="1046" ht="18.95" hidden="1" customHeight="1" spans="1:11">
      <c r="A1046" s="127" t="s">
        <v>135</v>
      </c>
      <c r="B1046" s="97" t="s">
        <v>135</v>
      </c>
      <c r="C1046" s="469" t="s">
        <v>1957</v>
      </c>
      <c r="D1046" s="90" t="s">
        <v>1976</v>
      </c>
      <c r="E1046" s="97" t="s">
        <v>147</v>
      </c>
      <c r="F1046" s="49" t="s">
        <v>4432</v>
      </c>
      <c r="G1046" s="133">
        <v>0</v>
      </c>
      <c r="H1046" s="133">
        <v>0</v>
      </c>
      <c r="I1046" s="132" t="s">
        <v>135</v>
      </c>
      <c r="J1046" s="130" t="s">
        <v>2730</v>
      </c>
      <c r="K1046" s="130" t="s">
        <v>2730</v>
      </c>
    </row>
    <row r="1047" ht="18.95" hidden="1" customHeight="1" spans="1:11">
      <c r="A1047" s="127" t="s">
        <v>135</v>
      </c>
      <c r="B1047" s="97" t="s">
        <v>135</v>
      </c>
      <c r="C1047" s="469" t="s">
        <v>1957</v>
      </c>
      <c r="D1047" s="90" t="s">
        <v>1978</v>
      </c>
      <c r="E1047" s="97" t="s">
        <v>147</v>
      </c>
      <c r="F1047" s="49" t="s">
        <v>4433</v>
      </c>
      <c r="G1047" s="133">
        <v>270</v>
      </c>
      <c r="H1047" s="133">
        <v>270</v>
      </c>
      <c r="I1047" s="132">
        <v>0</v>
      </c>
      <c r="J1047" s="130" t="s">
        <v>147</v>
      </c>
      <c r="K1047" s="130" t="s">
        <v>2730</v>
      </c>
    </row>
    <row r="1048" ht="18.95" hidden="1" customHeight="1" spans="1:11">
      <c r="A1048" s="127" t="s">
        <v>135</v>
      </c>
      <c r="B1048" s="97" t="s">
        <v>135</v>
      </c>
      <c r="C1048" s="469" t="s">
        <v>1957</v>
      </c>
      <c r="D1048" s="90" t="s">
        <v>1980</v>
      </c>
      <c r="E1048" s="97" t="s">
        <v>147</v>
      </c>
      <c r="F1048" s="49" t="s">
        <v>4434</v>
      </c>
      <c r="G1048" s="133">
        <v>0</v>
      </c>
      <c r="H1048" s="133">
        <v>0</v>
      </c>
      <c r="I1048" s="132" t="s">
        <v>135</v>
      </c>
      <c r="J1048" s="130" t="s">
        <v>2730</v>
      </c>
      <c r="K1048" s="130" t="s">
        <v>2730</v>
      </c>
    </row>
    <row r="1049" ht="18.95" hidden="1" customHeight="1" spans="1:11">
      <c r="A1049" s="127" t="s">
        <v>135</v>
      </c>
      <c r="B1049" s="97" t="s">
        <v>135</v>
      </c>
      <c r="C1049" s="469" t="s">
        <v>1957</v>
      </c>
      <c r="D1049" s="90" t="s">
        <v>1982</v>
      </c>
      <c r="E1049" s="97" t="s">
        <v>147</v>
      </c>
      <c r="F1049" s="49" t="s">
        <v>4435</v>
      </c>
      <c r="G1049" s="133">
        <v>599</v>
      </c>
      <c r="H1049" s="133">
        <v>600</v>
      </c>
      <c r="I1049" s="132">
        <v>0.002</v>
      </c>
      <c r="J1049" s="130" t="s">
        <v>147</v>
      </c>
      <c r="K1049" s="130" t="s">
        <v>2730</v>
      </c>
    </row>
    <row r="1050" ht="18.95" hidden="1" customHeight="1" spans="1:11">
      <c r="A1050" s="127" t="s">
        <v>135</v>
      </c>
      <c r="B1050" s="97" t="s">
        <v>135</v>
      </c>
      <c r="C1050" s="469" t="s">
        <v>1957</v>
      </c>
      <c r="D1050" s="90" t="s">
        <v>1984</v>
      </c>
      <c r="E1050" s="97" t="s">
        <v>147</v>
      </c>
      <c r="F1050" s="54" t="s">
        <v>4436</v>
      </c>
      <c r="G1050" s="133">
        <v>35805</v>
      </c>
      <c r="H1050" s="134">
        <v>35888</v>
      </c>
      <c r="I1050" s="135">
        <v>0.002</v>
      </c>
      <c r="J1050" s="130" t="s">
        <v>147</v>
      </c>
      <c r="K1050" s="130" t="s">
        <v>2730</v>
      </c>
    </row>
    <row r="1051" ht="18.95" hidden="1" customHeight="1" spans="1:11">
      <c r="A1051" s="127" t="s">
        <v>135</v>
      </c>
      <c r="B1051" s="469" t="s">
        <v>1938</v>
      </c>
      <c r="C1051" s="97"/>
      <c r="D1051" s="90" t="s">
        <v>1986</v>
      </c>
      <c r="E1051" s="97"/>
      <c r="F1051" s="49" t="s">
        <v>1987</v>
      </c>
      <c r="G1051" s="131">
        <v>71</v>
      </c>
      <c r="H1051" s="131">
        <v>101</v>
      </c>
      <c r="I1051" s="132">
        <v>0.423</v>
      </c>
      <c r="J1051" s="130" t="s">
        <v>147</v>
      </c>
      <c r="K1051" s="130" t="s">
        <v>147</v>
      </c>
    </row>
    <row r="1052" ht="18.95" hidden="1" customHeight="1" spans="1:11">
      <c r="A1052" s="127" t="s">
        <v>135</v>
      </c>
      <c r="B1052" s="97" t="s">
        <v>135</v>
      </c>
      <c r="C1052" s="469" t="s">
        <v>1986</v>
      </c>
      <c r="D1052" s="90" t="s">
        <v>1988</v>
      </c>
      <c r="E1052" s="97" t="s">
        <v>147</v>
      </c>
      <c r="F1052" s="49" t="s">
        <v>4249</v>
      </c>
      <c r="G1052" s="133">
        <v>56</v>
      </c>
      <c r="H1052" s="133">
        <v>56</v>
      </c>
      <c r="I1052" s="132">
        <v>0</v>
      </c>
      <c r="J1052" s="130" t="s">
        <v>147</v>
      </c>
      <c r="K1052" s="130" t="s">
        <v>2730</v>
      </c>
    </row>
    <row r="1053" ht="18.95" hidden="1" customHeight="1" spans="1:11">
      <c r="A1053" s="127" t="s">
        <v>135</v>
      </c>
      <c r="B1053" s="97" t="s">
        <v>135</v>
      </c>
      <c r="C1053" s="469" t="s">
        <v>1986</v>
      </c>
      <c r="D1053" s="90" t="s">
        <v>1989</v>
      </c>
      <c r="E1053" s="97" t="s">
        <v>147</v>
      </c>
      <c r="F1053" s="49" t="s">
        <v>4250</v>
      </c>
      <c r="G1053" s="133">
        <v>0</v>
      </c>
      <c r="H1053" s="133">
        <v>0</v>
      </c>
      <c r="I1053" s="132" t="s">
        <v>135</v>
      </c>
      <c r="J1053" s="130" t="s">
        <v>2730</v>
      </c>
      <c r="K1053" s="130" t="s">
        <v>2730</v>
      </c>
    </row>
    <row r="1054" ht="18.95" hidden="1" customHeight="1" spans="1:11">
      <c r="A1054" s="127" t="s">
        <v>135</v>
      </c>
      <c r="B1054" s="97" t="s">
        <v>135</v>
      </c>
      <c r="C1054" s="469" t="s">
        <v>1986</v>
      </c>
      <c r="D1054" s="90" t="s">
        <v>1990</v>
      </c>
      <c r="E1054" s="97" t="s">
        <v>147</v>
      </c>
      <c r="F1054" s="49" t="s">
        <v>4251</v>
      </c>
      <c r="G1054" s="133">
        <v>0</v>
      </c>
      <c r="H1054" s="133">
        <v>30</v>
      </c>
      <c r="I1054" s="132" t="s">
        <v>135</v>
      </c>
      <c r="J1054" s="130" t="s">
        <v>147</v>
      </c>
      <c r="K1054" s="130" t="s">
        <v>2730</v>
      </c>
    </row>
    <row r="1055" ht="18.95" hidden="1" customHeight="1" spans="1:11">
      <c r="A1055" s="127" t="s">
        <v>135</v>
      </c>
      <c r="B1055" s="97" t="s">
        <v>135</v>
      </c>
      <c r="C1055" s="469" t="s">
        <v>1986</v>
      </c>
      <c r="D1055" s="90" t="s">
        <v>1991</v>
      </c>
      <c r="E1055" s="97" t="s">
        <v>147</v>
      </c>
      <c r="F1055" s="54" t="s">
        <v>4437</v>
      </c>
      <c r="G1055" s="133">
        <v>15</v>
      </c>
      <c r="H1055" s="134">
        <v>15</v>
      </c>
      <c r="I1055" s="135">
        <v>0</v>
      </c>
      <c r="J1055" s="130" t="s">
        <v>147</v>
      </c>
      <c r="K1055" s="130" t="s">
        <v>2730</v>
      </c>
    </row>
    <row r="1056" ht="18.95" hidden="1" customHeight="1" spans="1:11">
      <c r="A1056" s="127" t="s">
        <v>135</v>
      </c>
      <c r="B1056" s="469" t="s">
        <v>1938</v>
      </c>
      <c r="C1056" s="97"/>
      <c r="D1056" s="468" t="s">
        <v>1993</v>
      </c>
      <c r="E1056" s="97"/>
      <c r="F1056" s="37" t="s">
        <v>1994</v>
      </c>
      <c r="G1056" s="131">
        <v>193245</v>
      </c>
      <c r="H1056" s="131">
        <v>201000</v>
      </c>
      <c r="I1056" s="132">
        <v>0.04</v>
      </c>
      <c r="J1056" s="130" t="s">
        <v>147</v>
      </c>
      <c r="K1056" s="130" t="s">
        <v>147</v>
      </c>
    </row>
    <row r="1057" ht="18.95" hidden="1" customHeight="1" spans="1:11">
      <c r="A1057" s="127" t="s">
        <v>135</v>
      </c>
      <c r="B1057" s="97" t="s">
        <v>135</v>
      </c>
      <c r="C1057" s="469" t="s">
        <v>3452</v>
      </c>
      <c r="D1057" s="468" t="s">
        <v>1995</v>
      </c>
      <c r="E1057" s="97" t="s">
        <v>147</v>
      </c>
      <c r="F1057" s="49" t="s">
        <v>4249</v>
      </c>
      <c r="G1057" s="133">
        <v>12287</v>
      </c>
      <c r="H1057" s="133">
        <v>13000</v>
      </c>
      <c r="I1057" s="132">
        <v>0.058</v>
      </c>
      <c r="J1057" s="130" t="s">
        <v>147</v>
      </c>
      <c r="K1057" s="130" t="s">
        <v>2730</v>
      </c>
    </row>
    <row r="1058" ht="18.95" hidden="1" customHeight="1" spans="1:11">
      <c r="A1058" s="127" t="s">
        <v>135</v>
      </c>
      <c r="B1058" s="97"/>
      <c r="C1058" s="469" t="s">
        <v>3452</v>
      </c>
      <c r="D1058" s="468" t="s">
        <v>1996</v>
      </c>
      <c r="E1058" s="97" t="s">
        <v>147</v>
      </c>
      <c r="F1058" s="49" t="s">
        <v>4250</v>
      </c>
      <c r="G1058" s="133">
        <v>2685</v>
      </c>
      <c r="H1058" s="133">
        <v>2750</v>
      </c>
      <c r="I1058" s="132">
        <v>0.024</v>
      </c>
      <c r="J1058" s="130" t="s">
        <v>147</v>
      </c>
      <c r="K1058" s="130" t="s">
        <v>2730</v>
      </c>
    </row>
    <row r="1059" ht="18.95" hidden="1" customHeight="1" spans="1:11">
      <c r="A1059" s="127" t="s">
        <v>135</v>
      </c>
      <c r="B1059" s="97"/>
      <c r="C1059" s="469" t="s">
        <v>3452</v>
      </c>
      <c r="D1059" s="468" t="s">
        <v>1997</v>
      </c>
      <c r="E1059" s="97" t="s">
        <v>147</v>
      </c>
      <c r="F1059" s="49" t="s">
        <v>4251</v>
      </c>
      <c r="G1059" s="133">
        <v>298</v>
      </c>
      <c r="H1059" s="133">
        <v>300</v>
      </c>
      <c r="I1059" s="132">
        <v>0.007</v>
      </c>
      <c r="J1059" s="130" t="s">
        <v>147</v>
      </c>
      <c r="K1059" s="130" t="s">
        <v>2730</v>
      </c>
    </row>
    <row r="1060" ht="18.95" hidden="1" customHeight="1" spans="1:11">
      <c r="A1060" s="127" t="s">
        <v>135</v>
      </c>
      <c r="B1060" s="97"/>
      <c r="C1060" s="469" t="s">
        <v>3452</v>
      </c>
      <c r="D1060" s="468" t="s">
        <v>1998</v>
      </c>
      <c r="E1060" s="97" t="s">
        <v>147</v>
      </c>
      <c r="F1060" s="49" t="s">
        <v>4438</v>
      </c>
      <c r="G1060" s="133">
        <v>25</v>
      </c>
      <c r="H1060" s="133">
        <v>25</v>
      </c>
      <c r="I1060" s="132">
        <v>0</v>
      </c>
      <c r="J1060" s="130" t="s">
        <v>147</v>
      </c>
      <c r="K1060" s="130" t="s">
        <v>2730</v>
      </c>
    </row>
    <row r="1061" ht="18.95" hidden="1" customHeight="1" spans="1:11">
      <c r="A1061" s="127" t="s">
        <v>135</v>
      </c>
      <c r="B1061" s="97"/>
      <c r="C1061" s="469" t="s">
        <v>3452</v>
      </c>
      <c r="D1061" s="468" t="s">
        <v>2000</v>
      </c>
      <c r="E1061" s="97" t="s">
        <v>147</v>
      </c>
      <c r="F1061" s="49" t="s">
        <v>4439</v>
      </c>
      <c r="G1061" s="133">
        <v>1529</v>
      </c>
      <c r="H1061" s="133">
        <v>1600</v>
      </c>
      <c r="I1061" s="132">
        <v>0.046</v>
      </c>
      <c r="J1061" s="130" t="s">
        <v>147</v>
      </c>
      <c r="K1061" s="130" t="s">
        <v>2730</v>
      </c>
    </row>
    <row r="1062" ht="18.95" hidden="1" customHeight="1" spans="1:11">
      <c r="A1062" s="127" t="s">
        <v>135</v>
      </c>
      <c r="B1062" s="97"/>
      <c r="C1062" s="469" t="s">
        <v>3452</v>
      </c>
      <c r="D1062" s="468" t="s">
        <v>2002</v>
      </c>
      <c r="E1062" s="97" t="s">
        <v>147</v>
      </c>
      <c r="F1062" s="49" t="s">
        <v>4440</v>
      </c>
      <c r="G1062" s="133">
        <v>765</v>
      </c>
      <c r="H1062" s="133">
        <v>1330</v>
      </c>
      <c r="I1062" s="132">
        <v>0.739</v>
      </c>
      <c r="J1062" s="130" t="s">
        <v>147</v>
      </c>
      <c r="K1062" s="130" t="s">
        <v>2730</v>
      </c>
    </row>
    <row r="1063" ht="18.95" hidden="1" customHeight="1" spans="1:11">
      <c r="A1063" s="127" t="s">
        <v>135</v>
      </c>
      <c r="B1063" s="97"/>
      <c r="C1063" s="469" t="s">
        <v>3452</v>
      </c>
      <c r="D1063" s="468" t="s">
        <v>2004</v>
      </c>
      <c r="E1063" s="97" t="s">
        <v>147</v>
      </c>
      <c r="F1063" s="49" t="s">
        <v>4441</v>
      </c>
      <c r="G1063" s="133">
        <v>314</v>
      </c>
      <c r="H1063" s="133">
        <v>315</v>
      </c>
      <c r="I1063" s="132">
        <v>0.003</v>
      </c>
      <c r="J1063" s="130" t="s">
        <v>147</v>
      </c>
      <c r="K1063" s="130" t="s">
        <v>2730</v>
      </c>
    </row>
    <row r="1064" ht="18.95" hidden="1" customHeight="1" spans="1:11">
      <c r="A1064" s="127" t="s">
        <v>135</v>
      </c>
      <c r="B1064" s="97" t="s">
        <v>135</v>
      </c>
      <c r="C1064" s="469" t="s">
        <v>3452</v>
      </c>
      <c r="D1064" s="468" t="s">
        <v>2006</v>
      </c>
      <c r="E1064" s="97" t="s">
        <v>147</v>
      </c>
      <c r="F1064" s="49" t="s">
        <v>4442</v>
      </c>
      <c r="G1064" s="133">
        <v>0</v>
      </c>
      <c r="H1064" s="133"/>
      <c r="I1064" s="132" t="s">
        <v>135</v>
      </c>
      <c r="J1064" s="130" t="s">
        <v>2730</v>
      </c>
      <c r="K1064" s="130" t="s">
        <v>2730</v>
      </c>
    </row>
    <row r="1065" ht="18.95" hidden="1" customHeight="1" spans="1:11">
      <c r="A1065" s="127" t="s">
        <v>135</v>
      </c>
      <c r="B1065" s="97" t="s">
        <v>135</v>
      </c>
      <c r="C1065" s="469" t="s">
        <v>3452</v>
      </c>
      <c r="D1065" s="468" t="s">
        <v>2008</v>
      </c>
      <c r="E1065" s="97" t="s">
        <v>147</v>
      </c>
      <c r="F1065" s="49" t="s">
        <v>4443</v>
      </c>
      <c r="G1065" s="133">
        <v>152125</v>
      </c>
      <c r="H1065" s="133">
        <v>158000</v>
      </c>
      <c r="I1065" s="132">
        <v>0.039</v>
      </c>
      <c r="J1065" s="130" t="s">
        <v>147</v>
      </c>
      <c r="K1065" s="130" t="s">
        <v>2730</v>
      </c>
    </row>
    <row r="1066" ht="18.95" hidden="1" customHeight="1" spans="1:11">
      <c r="A1066" s="127" t="s">
        <v>135</v>
      </c>
      <c r="B1066" s="97" t="s">
        <v>135</v>
      </c>
      <c r="C1066" s="469" t="s">
        <v>3452</v>
      </c>
      <c r="D1066" s="468" t="s">
        <v>2010</v>
      </c>
      <c r="E1066" s="97" t="s">
        <v>147</v>
      </c>
      <c r="F1066" s="49" t="s">
        <v>4444</v>
      </c>
      <c r="G1066" s="133">
        <v>1328</v>
      </c>
      <c r="H1066" s="133">
        <v>15200</v>
      </c>
      <c r="I1066" s="132">
        <v>10.446</v>
      </c>
      <c r="J1066" s="130" t="s">
        <v>147</v>
      </c>
      <c r="K1066" s="130" t="s">
        <v>2730</v>
      </c>
    </row>
    <row r="1067" ht="18.95" hidden="1" customHeight="1" spans="1:11">
      <c r="A1067" s="127" t="s">
        <v>135</v>
      </c>
      <c r="B1067" s="97" t="s">
        <v>135</v>
      </c>
      <c r="C1067" s="469" t="s">
        <v>3452</v>
      </c>
      <c r="D1067" s="468" t="s">
        <v>2012</v>
      </c>
      <c r="E1067" s="97" t="s">
        <v>147</v>
      </c>
      <c r="F1067" s="49" t="s">
        <v>4399</v>
      </c>
      <c r="G1067" s="133">
        <v>25</v>
      </c>
      <c r="H1067" s="133">
        <v>25</v>
      </c>
      <c r="I1067" s="132">
        <v>0</v>
      </c>
      <c r="J1067" s="130" t="s">
        <v>147</v>
      </c>
      <c r="K1067" s="130" t="s">
        <v>2730</v>
      </c>
    </row>
    <row r="1068" ht="18.95" hidden="1" customHeight="1" spans="1:11">
      <c r="A1068" s="127" t="s">
        <v>135</v>
      </c>
      <c r="B1068" s="97" t="s">
        <v>135</v>
      </c>
      <c r="C1068" s="469" t="s">
        <v>3452</v>
      </c>
      <c r="D1068" s="468" t="s">
        <v>2013</v>
      </c>
      <c r="E1068" s="97" t="s">
        <v>147</v>
      </c>
      <c r="F1068" s="49" t="s">
        <v>4445</v>
      </c>
      <c r="G1068" s="133">
        <v>0</v>
      </c>
      <c r="H1068" s="133">
        <v>0</v>
      </c>
      <c r="I1068" s="132" t="s">
        <v>135</v>
      </c>
      <c r="J1068" s="130" t="s">
        <v>2730</v>
      </c>
      <c r="K1068" s="130" t="s">
        <v>2730</v>
      </c>
    </row>
    <row r="1069" ht="18.95" hidden="1" customHeight="1" spans="1:11">
      <c r="A1069" s="127" t="s">
        <v>135</v>
      </c>
      <c r="B1069" s="97" t="s">
        <v>135</v>
      </c>
      <c r="C1069" s="469" t="s">
        <v>3452</v>
      </c>
      <c r="D1069" s="468" t="s">
        <v>2015</v>
      </c>
      <c r="E1069" s="97" t="s">
        <v>147</v>
      </c>
      <c r="F1069" s="54" t="s">
        <v>4446</v>
      </c>
      <c r="G1069" s="133">
        <v>21864</v>
      </c>
      <c r="H1069" s="134">
        <v>8455</v>
      </c>
      <c r="I1069" s="135">
        <v>-0.613</v>
      </c>
      <c r="J1069" s="130" t="s">
        <v>147</v>
      </c>
      <c r="K1069" s="130" t="s">
        <v>2730</v>
      </c>
    </row>
    <row r="1070" ht="18.95" hidden="1" customHeight="1" spans="1:11">
      <c r="A1070" s="127" t="s">
        <v>135</v>
      </c>
      <c r="B1070" s="469" t="s">
        <v>1938</v>
      </c>
      <c r="C1070" s="97"/>
      <c r="D1070" s="90" t="s">
        <v>2017</v>
      </c>
      <c r="E1070" s="97"/>
      <c r="F1070" s="49" t="s">
        <v>2018</v>
      </c>
      <c r="G1070" s="131">
        <v>76814</v>
      </c>
      <c r="H1070" s="131">
        <v>81700</v>
      </c>
      <c r="I1070" s="132">
        <v>0.064</v>
      </c>
      <c r="J1070" s="130" t="s">
        <v>147</v>
      </c>
      <c r="K1070" s="130" t="s">
        <v>147</v>
      </c>
    </row>
    <row r="1071" ht="18.95" hidden="1" customHeight="1" spans="1:11">
      <c r="A1071" s="127" t="s">
        <v>135</v>
      </c>
      <c r="B1071" s="97" t="s">
        <v>135</v>
      </c>
      <c r="C1071" s="469" t="s">
        <v>2017</v>
      </c>
      <c r="D1071" s="90" t="s">
        <v>2019</v>
      </c>
      <c r="E1071" s="97" t="s">
        <v>147</v>
      </c>
      <c r="F1071" s="37" t="s">
        <v>4249</v>
      </c>
      <c r="G1071" s="133">
        <v>21142</v>
      </c>
      <c r="H1071" s="131">
        <v>22000</v>
      </c>
      <c r="I1071" s="132">
        <v>0.041</v>
      </c>
      <c r="J1071" s="130" t="s">
        <v>147</v>
      </c>
      <c r="K1071" s="130" t="s">
        <v>2730</v>
      </c>
    </row>
    <row r="1072" ht="18.95" hidden="1" customHeight="1" spans="1:11">
      <c r="A1072" s="127" t="s">
        <v>135</v>
      </c>
      <c r="B1072" s="97" t="s">
        <v>135</v>
      </c>
      <c r="C1072" s="469" t="s">
        <v>2017</v>
      </c>
      <c r="D1072" s="90" t="s">
        <v>2020</v>
      </c>
      <c r="E1072" s="97" t="s">
        <v>147</v>
      </c>
      <c r="F1072" s="49" t="s">
        <v>4250</v>
      </c>
      <c r="G1072" s="133">
        <v>3975</v>
      </c>
      <c r="H1072" s="133">
        <v>4000</v>
      </c>
      <c r="I1072" s="132">
        <v>0.006</v>
      </c>
      <c r="J1072" s="130" t="s">
        <v>147</v>
      </c>
      <c r="K1072" s="130" t="s">
        <v>2730</v>
      </c>
    </row>
    <row r="1073" ht="18.95" hidden="1" customHeight="1" spans="1:11">
      <c r="A1073" s="127" t="s">
        <v>135</v>
      </c>
      <c r="B1073" s="97" t="s">
        <v>135</v>
      </c>
      <c r="C1073" s="469" t="s">
        <v>2017</v>
      </c>
      <c r="D1073" s="90" t="s">
        <v>2021</v>
      </c>
      <c r="E1073" s="97" t="s">
        <v>147</v>
      </c>
      <c r="F1073" s="49" t="s">
        <v>4251</v>
      </c>
      <c r="G1073" s="133">
        <v>179</v>
      </c>
      <c r="H1073" s="133">
        <v>180</v>
      </c>
      <c r="I1073" s="132">
        <v>0.006</v>
      </c>
      <c r="J1073" s="130" t="s">
        <v>147</v>
      </c>
      <c r="K1073" s="130" t="s">
        <v>2730</v>
      </c>
    </row>
    <row r="1074" ht="18.95" hidden="1" customHeight="1" spans="1:11">
      <c r="A1074" s="127" t="s">
        <v>135</v>
      </c>
      <c r="B1074" s="97" t="s">
        <v>135</v>
      </c>
      <c r="C1074" s="469" t="s">
        <v>2017</v>
      </c>
      <c r="D1074" s="468" t="s">
        <v>2022</v>
      </c>
      <c r="E1074" s="97" t="s">
        <v>147</v>
      </c>
      <c r="F1074" s="49" t="s">
        <v>4447</v>
      </c>
      <c r="G1074" s="133">
        <v>21783</v>
      </c>
      <c r="H1074" s="133">
        <v>22000</v>
      </c>
      <c r="I1074" s="132">
        <v>0.01</v>
      </c>
      <c r="J1074" s="130" t="s">
        <v>147</v>
      </c>
      <c r="K1074" s="130" t="s">
        <v>2730</v>
      </c>
    </row>
    <row r="1075" ht="18.95" hidden="1" customHeight="1" spans="1:11">
      <c r="A1075" s="127" t="s">
        <v>135</v>
      </c>
      <c r="B1075" s="97" t="s">
        <v>135</v>
      </c>
      <c r="C1075" s="469" t="s">
        <v>2017</v>
      </c>
      <c r="D1075" s="468" t="s">
        <v>2024</v>
      </c>
      <c r="E1075" s="97" t="s">
        <v>147</v>
      </c>
      <c r="F1075" s="49" t="s">
        <v>4448</v>
      </c>
      <c r="G1075" s="133">
        <v>782</v>
      </c>
      <c r="H1075" s="133">
        <v>800</v>
      </c>
      <c r="I1075" s="132">
        <v>0.023</v>
      </c>
      <c r="J1075" s="130" t="s">
        <v>147</v>
      </c>
      <c r="K1075" s="130" t="s">
        <v>2730</v>
      </c>
    </row>
    <row r="1076" ht="18.95" hidden="1" customHeight="1" spans="1:11">
      <c r="A1076" s="127" t="s">
        <v>135</v>
      </c>
      <c r="B1076" s="97" t="s">
        <v>135</v>
      </c>
      <c r="C1076" s="469" t="s">
        <v>2017</v>
      </c>
      <c r="D1076" s="468" t="s">
        <v>2026</v>
      </c>
      <c r="E1076" s="97" t="s">
        <v>147</v>
      </c>
      <c r="F1076" s="49" t="s">
        <v>4449</v>
      </c>
      <c r="G1076" s="133">
        <v>18581</v>
      </c>
      <c r="H1076" s="133">
        <v>22220</v>
      </c>
      <c r="I1076" s="132">
        <v>0.196</v>
      </c>
      <c r="J1076" s="130" t="s">
        <v>147</v>
      </c>
      <c r="K1076" s="130" t="s">
        <v>2730</v>
      </c>
    </row>
    <row r="1077" ht="18.95" hidden="1" customHeight="1" spans="1:11">
      <c r="A1077" s="127" t="s">
        <v>135</v>
      </c>
      <c r="B1077" s="97" t="s">
        <v>135</v>
      </c>
      <c r="C1077" s="469" t="s">
        <v>2017</v>
      </c>
      <c r="D1077" s="90" t="s">
        <v>2028</v>
      </c>
      <c r="E1077" s="97" t="s">
        <v>147</v>
      </c>
      <c r="F1077" s="54" t="s">
        <v>4450</v>
      </c>
      <c r="G1077" s="133">
        <v>10372</v>
      </c>
      <c r="H1077" s="134">
        <v>10500</v>
      </c>
      <c r="I1077" s="135">
        <v>0.012</v>
      </c>
      <c r="J1077" s="130" t="s">
        <v>147</v>
      </c>
      <c r="K1077" s="130" t="s">
        <v>2730</v>
      </c>
    </row>
    <row r="1078" ht="18.95" hidden="1" customHeight="1" spans="1:11">
      <c r="A1078" s="127" t="s">
        <v>135</v>
      </c>
      <c r="B1078" s="469" t="s">
        <v>1938</v>
      </c>
      <c r="C1078" s="97"/>
      <c r="D1078" s="90" t="s">
        <v>2030</v>
      </c>
      <c r="E1078" s="97"/>
      <c r="F1078" s="49" t="s">
        <v>2031</v>
      </c>
      <c r="G1078" s="131">
        <v>7267</v>
      </c>
      <c r="H1078" s="131">
        <v>7550</v>
      </c>
      <c r="I1078" s="132">
        <v>0.039</v>
      </c>
      <c r="J1078" s="130" t="s">
        <v>147</v>
      </c>
      <c r="K1078" s="130" t="s">
        <v>147</v>
      </c>
    </row>
    <row r="1079" ht="18.95" hidden="1" customHeight="1" spans="1:11">
      <c r="A1079" s="127" t="s">
        <v>135</v>
      </c>
      <c r="B1079" s="97" t="s">
        <v>135</v>
      </c>
      <c r="C1079" s="469" t="s">
        <v>2030</v>
      </c>
      <c r="D1079" s="90" t="s">
        <v>2032</v>
      </c>
      <c r="E1079" s="97" t="s">
        <v>147</v>
      </c>
      <c r="F1079" s="49" t="s">
        <v>4249</v>
      </c>
      <c r="G1079" s="133">
        <v>4769</v>
      </c>
      <c r="H1079" s="133">
        <v>5000</v>
      </c>
      <c r="I1079" s="132">
        <v>0.048</v>
      </c>
      <c r="J1079" s="130" t="s">
        <v>147</v>
      </c>
      <c r="K1079" s="130" t="s">
        <v>2730</v>
      </c>
    </row>
    <row r="1080" ht="18.95" hidden="1" customHeight="1" spans="1:11">
      <c r="A1080" s="127" t="s">
        <v>135</v>
      </c>
      <c r="B1080" s="97" t="s">
        <v>135</v>
      </c>
      <c r="C1080" s="469" t="s">
        <v>2030</v>
      </c>
      <c r="D1080" s="90" t="s">
        <v>2033</v>
      </c>
      <c r="E1080" s="97" t="s">
        <v>147</v>
      </c>
      <c r="F1080" s="49" t="s">
        <v>4250</v>
      </c>
      <c r="G1080" s="133">
        <v>1088</v>
      </c>
      <c r="H1080" s="133">
        <v>1100</v>
      </c>
      <c r="I1080" s="132">
        <v>0.011</v>
      </c>
      <c r="J1080" s="130" t="s">
        <v>147</v>
      </c>
      <c r="K1080" s="130" t="s">
        <v>2730</v>
      </c>
    </row>
    <row r="1081" ht="18.95" hidden="1" customHeight="1" spans="1:11">
      <c r="A1081" s="127" t="s">
        <v>135</v>
      </c>
      <c r="B1081" s="97" t="s">
        <v>135</v>
      </c>
      <c r="C1081" s="469" t="s">
        <v>2030</v>
      </c>
      <c r="D1081" s="90" t="s">
        <v>2034</v>
      </c>
      <c r="E1081" s="97" t="s">
        <v>147</v>
      </c>
      <c r="F1081" s="49" t="s">
        <v>4251</v>
      </c>
      <c r="G1081" s="133">
        <v>56</v>
      </c>
      <c r="H1081" s="133">
        <v>56</v>
      </c>
      <c r="I1081" s="132">
        <v>0</v>
      </c>
      <c r="J1081" s="130" t="s">
        <v>147</v>
      </c>
      <c r="K1081" s="130" t="s">
        <v>2730</v>
      </c>
    </row>
    <row r="1082" ht="18.95" hidden="1" customHeight="1" spans="1:11">
      <c r="A1082" s="127" t="s">
        <v>135</v>
      </c>
      <c r="B1082" s="97" t="s">
        <v>135</v>
      </c>
      <c r="C1082" s="469" t="s">
        <v>2030</v>
      </c>
      <c r="D1082" s="90" t="s">
        <v>2035</v>
      </c>
      <c r="E1082" s="97" t="s">
        <v>147</v>
      </c>
      <c r="F1082" s="49" t="s">
        <v>4451</v>
      </c>
      <c r="G1082" s="133">
        <v>0</v>
      </c>
      <c r="H1082" s="133">
        <v>0</v>
      </c>
      <c r="I1082" s="132" t="s">
        <v>135</v>
      </c>
      <c r="J1082" s="130" t="s">
        <v>2730</v>
      </c>
      <c r="K1082" s="130" t="s">
        <v>2730</v>
      </c>
    </row>
    <row r="1083" ht="18.95" hidden="1" customHeight="1" spans="1:11">
      <c r="A1083" s="127" t="s">
        <v>135</v>
      </c>
      <c r="B1083" s="97" t="s">
        <v>135</v>
      </c>
      <c r="C1083" s="469" t="s">
        <v>2030</v>
      </c>
      <c r="D1083" s="90" t="s">
        <v>2037</v>
      </c>
      <c r="E1083" s="97" t="s">
        <v>147</v>
      </c>
      <c r="F1083" s="54" t="s">
        <v>4452</v>
      </c>
      <c r="G1083" s="133">
        <v>1354</v>
      </c>
      <c r="H1083" s="134">
        <v>1394</v>
      </c>
      <c r="I1083" s="135">
        <v>0.03</v>
      </c>
      <c r="J1083" s="130" t="s">
        <v>147</v>
      </c>
      <c r="K1083" s="130" t="s">
        <v>2730</v>
      </c>
    </row>
    <row r="1084" ht="18.95" hidden="1" customHeight="1" spans="1:11">
      <c r="A1084" s="127" t="s">
        <v>135</v>
      </c>
      <c r="B1084" s="469" t="s">
        <v>1938</v>
      </c>
      <c r="C1084" s="97"/>
      <c r="D1084" s="90" t="s">
        <v>2039</v>
      </c>
      <c r="E1084" s="97"/>
      <c r="F1084" s="49" t="s">
        <v>2040</v>
      </c>
      <c r="G1084" s="131">
        <v>281013</v>
      </c>
      <c r="H1084" s="131">
        <v>289000</v>
      </c>
      <c r="I1084" s="132">
        <v>0.028</v>
      </c>
      <c r="J1084" s="130" t="s">
        <v>147</v>
      </c>
      <c r="K1084" s="130" t="s">
        <v>147</v>
      </c>
    </row>
    <row r="1085" ht="18.95" hidden="1" customHeight="1" spans="1:11">
      <c r="A1085" s="127" t="s">
        <v>135</v>
      </c>
      <c r="B1085" s="97"/>
      <c r="C1085" s="469" t="s">
        <v>2039</v>
      </c>
      <c r="D1085" s="90" t="s">
        <v>2041</v>
      </c>
      <c r="E1085" s="97" t="s">
        <v>147</v>
      </c>
      <c r="F1085" s="49" t="s">
        <v>4249</v>
      </c>
      <c r="G1085" s="133">
        <v>1702</v>
      </c>
      <c r="H1085" s="133">
        <v>1770</v>
      </c>
      <c r="I1085" s="132">
        <v>0.04</v>
      </c>
      <c r="J1085" s="130" t="s">
        <v>147</v>
      </c>
      <c r="K1085" s="130" t="s">
        <v>2730</v>
      </c>
    </row>
    <row r="1086" ht="18.95" hidden="1" customHeight="1" spans="1:11">
      <c r="A1086" s="127" t="s">
        <v>135</v>
      </c>
      <c r="B1086" s="97" t="s">
        <v>135</v>
      </c>
      <c r="C1086" s="469" t="s">
        <v>2039</v>
      </c>
      <c r="D1086" s="90" t="s">
        <v>2042</v>
      </c>
      <c r="E1086" s="97" t="s">
        <v>147</v>
      </c>
      <c r="F1086" s="49" t="s">
        <v>4250</v>
      </c>
      <c r="G1086" s="133">
        <v>76</v>
      </c>
      <c r="H1086" s="131">
        <v>78</v>
      </c>
      <c r="I1086" s="132">
        <v>0.026</v>
      </c>
      <c r="J1086" s="130" t="s">
        <v>147</v>
      </c>
      <c r="K1086" s="130" t="s">
        <v>2730</v>
      </c>
    </row>
    <row r="1087" ht="18.95" hidden="1" customHeight="1" spans="1:11">
      <c r="A1087" s="127" t="s">
        <v>135</v>
      </c>
      <c r="B1087" s="97" t="s">
        <v>135</v>
      </c>
      <c r="C1087" s="469" t="s">
        <v>2039</v>
      </c>
      <c r="D1087" s="90" t="s">
        <v>2043</v>
      </c>
      <c r="E1087" s="97" t="s">
        <v>147</v>
      </c>
      <c r="F1087" s="49" t="s">
        <v>4251</v>
      </c>
      <c r="G1087" s="133">
        <v>121</v>
      </c>
      <c r="H1087" s="133">
        <v>123</v>
      </c>
      <c r="I1087" s="132">
        <v>0.017</v>
      </c>
      <c r="J1087" s="130" t="s">
        <v>147</v>
      </c>
      <c r="K1087" s="130" t="s">
        <v>2730</v>
      </c>
    </row>
    <row r="1088" ht="18.95" hidden="1" customHeight="1" spans="1:11">
      <c r="A1088" s="127" t="s">
        <v>135</v>
      </c>
      <c r="B1088" s="97" t="s">
        <v>135</v>
      </c>
      <c r="C1088" s="469" t="s">
        <v>2039</v>
      </c>
      <c r="D1088" s="90" t="s">
        <v>2044</v>
      </c>
      <c r="E1088" s="97" t="s">
        <v>147</v>
      </c>
      <c r="F1088" s="49" t="s">
        <v>4453</v>
      </c>
      <c r="G1088" s="133">
        <v>728</v>
      </c>
      <c r="H1088" s="133">
        <v>750</v>
      </c>
      <c r="I1088" s="132">
        <v>0.03</v>
      </c>
      <c r="J1088" s="130" t="s">
        <v>147</v>
      </c>
      <c r="K1088" s="130" t="s">
        <v>2730</v>
      </c>
    </row>
    <row r="1089" ht="18.95" hidden="1" customHeight="1" spans="1:11">
      <c r="A1089" s="127" t="s">
        <v>135</v>
      </c>
      <c r="B1089" s="97" t="s">
        <v>135</v>
      </c>
      <c r="C1089" s="469" t="s">
        <v>2039</v>
      </c>
      <c r="D1089" s="90" t="s">
        <v>2046</v>
      </c>
      <c r="E1089" s="97" t="s">
        <v>147</v>
      </c>
      <c r="F1089" s="49" t="s">
        <v>4454</v>
      </c>
      <c r="G1089" s="133">
        <v>162484</v>
      </c>
      <c r="H1089" s="133">
        <v>170000</v>
      </c>
      <c r="I1089" s="132">
        <v>0.046</v>
      </c>
      <c r="J1089" s="130" t="s">
        <v>147</v>
      </c>
      <c r="K1089" s="130" t="s">
        <v>2730</v>
      </c>
    </row>
    <row r="1090" ht="18.95" hidden="1" customHeight="1" spans="1:11">
      <c r="A1090" s="127" t="s">
        <v>135</v>
      </c>
      <c r="B1090" s="97" t="s">
        <v>135</v>
      </c>
      <c r="C1090" s="469" t="s">
        <v>2039</v>
      </c>
      <c r="D1090" s="90" t="s">
        <v>2048</v>
      </c>
      <c r="E1090" s="97" t="s">
        <v>147</v>
      </c>
      <c r="F1090" s="54" t="s">
        <v>4455</v>
      </c>
      <c r="G1090" s="133">
        <v>115902</v>
      </c>
      <c r="H1090" s="134">
        <v>116279</v>
      </c>
      <c r="I1090" s="135">
        <v>0.003</v>
      </c>
      <c r="J1090" s="130" t="s">
        <v>147</v>
      </c>
      <c r="K1090" s="130" t="s">
        <v>2730</v>
      </c>
    </row>
    <row r="1091" ht="18.95" hidden="1" customHeight="1" spans="1:11">
      <c r="A1091" s="127" t="s">
        <v>135</v>
      </c>
      <c r="B1091" s="97" t="s">
        <v>1938</v>
      </c>
      <c r="C1091" s="97" t="s">
        <v>135</v>
      </c>
      <c r="D1091" s="90" t="s">
        <v>2050</v>
      </c>
      <c r="E1091" s="97"/>
      <c r="F1091" s="49" t="s">
        <v>2051</v>
      </c>
      <c r="G1091" s="131">
        <v>132612</v>
      </c>
      <c r="H1091" s="131">
        <v>178049</v>
      </c>
      <c r="I1091" s="132">
        <v>0.343</v>
      </c>
      <c r="J1091" s="130" t="s">
        <v>147</v>
      </c>
      <c r="K1091" s="130" t="s">
        <v>147</v>
      </c>
    </row>
    <row r="1092" ht="18.95" hidden="1" customHeight="1" spans="1:11">
      <c r="A1092" s="127" t="s">
        <v>135</v>
      </c>
      <c r="B1092" s="97" t="s">
        <v>135</v>
      </c>
      <c r="C1092" s="469" t="s">
        <v>2050</v>
      </c>
      <c r="D1092" s="90" t="s">
        <v>2052</v>
      </c>
      <c r="E1092" s="97" t="s">
        <v>147</v>
      </c>
      <c r="F1092" s="49" t="s">
        <v>4456</v>
      </c>
      <c r="G1092" s="133">
        <v>0</v>
      </c>
      <c r="H1092" s="133">
        <v>0</v>
      </c>
      <c r="I1092" s="132" t="s">
        <v>135</v>
      </c>
      <c r="J1092" s="130" t="s">
        <v>2730</v>
      </c>
      <c r="K1092" s="130" t="s">
        <v>2730</v>
      </c>
    </row>
    <row r="1093" ht="18.95" hidden="1" customHeight="1" spans="1:11">
      <c r="A1093" s="127" t="s">
        <v>135</v>
      </c>
      <c r="B1093" s="97" t="s">
        <v>135</v>
      </c>
      <c r="C1093" s="469" t="s">
        <v>2050</v>
      </c>
      <c r="D1093" s="90" t="s">
        <v>2054</v>
      </c>
      <c r="E1093" s="97" t="s">
        <v>147</v>
      </c>
      <c r="F1093" s="49" t="s">
        <v>4457</v>
      </c>
      <c r="G1093" s="133">
        <v>28556</v>
      </c>
      <c r="H1093" s="133">
        <v>28800</v>
      </c>
      <c r="I1093" s="132">
        <v>0.009</v>
      </c>
      <c r="J1093" s="130" t="s">
        <v>147</v>
      </c>
      <c r="K1093" s="130" t="s">
        <v>2730</v>
      </c>
    </row>
    <row r="1094" ht="18.95" hidden="1" customHeight="1" spans="1:11">
      <c r="A1094" s="127" t="s">
        <v>135</v>
      </c>
      <c r="B1094" s="97" t="s">
        <v>135</v>
      </c>
      <c r="C1094" s="469" t="s">
        <v>2050</v>
      </c>
      <c r="D1094" s="90">
        <v>2159904</v>
      </c>
      <c r="E1094" s="97" t="s">
        <v>147</v>
      </c>
      <c r="F1094" s="49" t="s">
        <v>4458</v>
      </c>
      <c r="G1094" s="133">
        <v>38535</v>
      </c>
      <c r="H1094" s="133">
        <v>38600</v>
      </c>
      <c r="I1094" s="132">
        <v>0.002</v>
      </c>
      <c r="J1094" s="130" t="s">
        <v>147</v>
      </c>
      <c r="K1094" s="130" t="s">
        <v>2730</v>
      </c>
    </row>
    <row r="1095" ht="18.95" hidden="1" customHeight="1" spans="1:11">
      <c r="A1095" s="127" t="s">
        <v>135</v>
      </c>
      <c r="B1095" s="97" t="s">
        <v>135</v>
      </c>
      <c r="C1095" s="469" t="s">
        <v>2050</v>
      </c>
      <c r="D1095" s="90">
        <v>2159905</v>
      </c>
      <c r="E1095" s="97" t="s">
        <v>147</v>
      </c>
      <c r="F1095" s="49" t="s">
        <v>4459</v>
      </c>
      <c r="G1095" s="133">
        <v>0</v>
      </c>
      <c r="H1095" s="131"/>
      <c r="I1095" s="132" t="s">
        <v>135</v>
      </c>
      <c r="J1095" s="130" t="s">
        <v>2730</v>
      </c>
      <c r="K1095" s="130" t="s">
        <v>2730</v>
      </c>
    </row>
    <row r="1096" ht="18.95" hidden="1" customHeight="1" spans="1:11">
      <c r="A1096" s="127" t="s">
        <v>135</v>
      </c>
      <c r="B1096" s="97" t="s">
        <v>135</v>
      </c>
      <c r="C1096" s="469" t="s">
        <v>2050</v>
      </c>
      <c r="D1096" s="90" t="s">
        <v>2058</v>
      </c>
      <c r="E1096" s="97" t="s">
        <v>147</v>
      </c>
      <c r="F1096" s="49" t="s">
        <v>4460</v>
      </c>
      <c r="G1096" s="133">
        <v>0</v>
      </c>
      <c r="H1096" s="133"/>
      <c r="I1096" s="132" t="s">
        <v>135</v>
      </c>
      <c r="J1096" s="130" t="s">
        <v>2730</v>
      </c>
      <c r="K1096" s="130" t="s">
        <v>2730</v>
      </c>
    </row>
    <row r="1097" ht="18.95" hidden="1" customHeight="1" spans="1:11">
      <c r="A1097" s="127" t="s">
        <v>135</v>
      </c>
      <c r="B1097" s="97" t="s">
        <v>135</v>
      </c>
      <c r="C1097" s="469" t="s">
        <v>2050</v>
      </c>
      <c r="D1097" s="90" t="s">
        <v>2062</v>
      </c>
      <c r="E1097" s="97" t="s">
        <v>147</v>
      </c>
      <c r="F1097" s="54" t="s">
        <v>4461</v>
      </c>
      <c r="G1097" s="133">
        <v>65521</v>
      </c>
      <c r="H1097" s="134">
        <v>110649</v>
      </c>
      <c r="I1097" s="135">
        <v>0.689</v>
      </c>
      <c r="J1097" s="130" t="s">
        <v>147</v>
      </c>
      <c r="K1097" s="130" t="s">
        <v>2730</v>
      </c>
    </row>
    <row r="1098" ht="18.95" customHeight="1" spans="1:11">
      <c r="A1098" s="127" t="s">
        <v>134</v>
      </c>
      <c r="B1098" s="97"/>
      <c r="C1098" s="97" t="s">
        <v>135</v>
      </c>
      <c r="D1098" s="90" t="s">
        <v>2064</v>
      </c>
      <c r="E1098" s="97"/>
      <c r="F1098" s="50" t="s">
        <v>2065</v>
      </c>
      <c r="G1098" s="128">
        <v>297632</v>
      </c>
      <c r="H1098" s="128">
        <v>302000</v>
      </c>
      <c r="I1098" s="129">
        <v>0.015</v>
      </c>
      <c r="J1098" s="130" t="s">
        <v>147</v>
      </c>
      <c r="K1098" s="130" t="s">
        <v>147</v>
      </c>
    </row>
    <row r="1099" ht="18.95" hidden="1" customHeight="1" spans="1:11">
      <c r="A1099" s="127" t="s">
        <v>135</v>
      </c>
      <c r="B1099" s="469" t="s">
        <v>2064</v>
      </c>
      <c r="C1099" s="97"/>
      <c r="D1099" s="90" t="s">
        <v>2066</v>
      </c>
      <c r="E1099" s="97"/>
      <c r="F1099" s="49" t="s">
        <v>2067</v>
      </c>
      <c r="G1099" s="131">
        <v>62727</v>
      </c>
      <c r="H1099" s="131">
        <v>63600</v>
      </c>
      <c r="I1099" s="132">
        <v>0.014</v>
      </c>
      <c r="J1099" s="130" t="s">
        <v>147</v>
      </c>
      <c r="K1099" s="130" t="s">
        <v>147</v>
      </c>
    </row>
    <row r="1100" ht="18.95" hidden="1" customHeight="1" spans="1:11">
      <c r="A1100" s="127" t="s">
        <v>135</v>
      </c>
      <c r="B1100" s="97" t="s">
        <v>135</v>
      </c>
      <c r="C1100" s="469" t="s">
        <v>2066</v>
      </c>
      <c r="D1100" s="90" t="s">
        <v>2068</v>
      </c>
      <c r="E1100" s="97" t="s">
        <v>147</v>
      </c>
      <c r="F1100" s="49" t="s">
        <v>4249</v>
      </c>
      <c r="G1100" s="133">
        <v>12198</v>
      </c>
      <c r="H1100" s="133">
        <v>12800</v>
      </c>
      <c r="I1100" s="132">
        <v>0.049</v>
      </c>
      <c r="J1100" s="130" t="s">
        <v>147</v>
      </c>
      <c r="K1100" s="130" t="s">
        <v>2730</v>
      </c>
    </row>
    <row r="1101" ht="18.95" hidden="1" customHeight="1" spans="1:11">
      <c r="A1101" s="127" t="s">
        <v>135</v>
      </c>
      <c r="B1101" s="97" t="s">
        <v>135</v>
      </c>
      <c r="C1101" s="469" t="s">
        <v>2066</v>
      </c>
      <c r="D1101" s="90" t="s">
        <v>2069</v>
      </c>
      <c r="E1101" s="97" t="s">
        <v>147</v>
      </c>
      <c r="F1101" s="49" t="s">
        <v>4250</v>
      </c>
      <c r="G1101" s="133">
        <v>1410</v>
      </c>
      <c r="H1101" s="131">
        <v>1450</v>
      </c>
      <c r="I1101" s="132">
        <v>0.028</v>
      </c>
      <c r="J1101" s="130" t="s">
        <v>147</v>
      </c>
      <c r="K1101" s="130" t="s">
        <v>2730</v>
      </c>
    </row>
    <row r="1102" ht="18.95" hidden="1" customHeight="1" spans="1:11">
      <c r="A1102" s="127" t="s">
        <v>135</v>
      </c>
      <c r="B1102" s="97" t="s">
        <v>135</v>
      </c>
      <c r="C1102" s="469" t="s">
        <v>2066</v>
      </c>
      <c r="D1102" s="90" t="s">
        <v>2070</v>
      </c>
      <c r="E1102" s="97" t="s">
        <v>147</v>
      </c>
      <c r="F1102" s="49" t="s">
        <v>4251</v>
      </c>
      <c r="G1102" s="133">
        <v>0</v>
      </c>
      <c r="H1102" s="133">
        <v>0</v>
      </c>
      <c r="I1102" s="132" t="s">
        <v>135</v>
      </c>
      <c r="J1102" s="130" t="s">
        <v>2730</v>
      </c>
      <c r="K1102" s="130" t="s">
        <v>2730</v>
      </c>
    </row>
    <row r="1103" ht="18.95" hidden="1" customHeight="1" spans="1:11">
      <c r="A1103" s="127" t="s">
        <v>135</v>
      </c>
      <c r="B1103" s="97" t="s">
        <v>135</v>
      </c>
      <c r="C1103" s="469" t="s">
        <v>2066</v>
      </c>
      <c r="D1103" s="90" t="s">
        <v>2071</v>
      </c>
      <c r="E1103" s="97" t="s">
        <v>147</v>
      </c>
      <c r="F1103" s="49" t="s">
        <v>4462</v>
      </c>
      <c r="G1103" s="133">
        <v>138</v>
      </c>
      <c r="H1103" s="133">
        <v>140</v>
      </c>
      <c r="I1103" s="132">
        <v>0.014</v>
      </c>
      <c r="J1103" s="130" t="s">
        <v>147</v>
      </c>
      <c r="K1103" s="130" t="s">
        <v>2730</v>
      </c>
    </row>
    <row r="1104" ht="18.95" hidden="1" customHeight="1" spans="1:11">
      <c r="A1104" s="127" t="s">
        <v>135</v>
      </c>
      <c r="B1104" s="97" t="s">
        <v>135</v>
      </c>
      <c r="C1104" s="469" t="s">
        <v>2066</v>
      </c>
      <c r="D1104" s="90" t="s">
        <v>2073</v>
      </c>
      <c r="E1104" s="97" t="s">
        <v>147</v>
      </c>
      <c r="F1104" s="49" t="s">
        <v>4463</v>
      </c>
      <c r="G1104" s="133">
        <v>48</v>
      </c>
      <c r="H1104" s="133">
        <v>50</v>
      </c>
      <c r="I1104" s="132">
        <v>0.042</v>
      </c>
      <c r="J1104" s="130" t="s">
        <v>147</v>
      </c>
      <c r="K1104" s="130" t="s">
        <v>2730</v>
      </c>
    </row>
    <row r="1105" ht="18.95" hidden="1" customHeight="1" spans="1:11">
      <c r="A1105" s="127"/>
      <c r="B1105" s="97" t="s">
        <v>135</v>
      </c>
      <c r="C1105" s="469" t="s">
        <v>2066</v>
      </c>
      <c r="D1105" s="90" t="s">
        <v>2075</v>
      </c>
      <c r="E1105" s="97" t="s">
        <v>147</v>
      </c>
      <c r="F1105" s="49" t="s">
        <v>4464</v>
      </c>
      <c r="G1105" s="133">
        <v>544</v>
      </c>
      <c r="H1105" s="133">
        <v>1000</v>
      </c>
      <c r="I1105" s="132">
        <v>0.838</v>
      </c>
      <c r="J1105" s="130" t="s">
        <v>147</v>
      </c>
      <c r="K1105" s="130" t="s">
        <v>2730</v>
      </c>
    </row>
    <row r="1106" ht="18.95" hidden="1" customHeight="1" spans="1:11">
      <c r="A1106" s="127" t="s">
        <v>135</v>
      </c>
      <c r="B1106" s="97"/>
      <c r="C1106" s="469" t="s">
        <v>2066</v>
      </c>
      <c r="D1106" s="90" t="s">
        <v>2077</v>
      </c>
      <c r="E1106" s="97" t="s">
        <v>147</v>
      </c>
      <c r="F1106" s="49" t="s">
        <v>4465</v>
      </c>
      <c r="G1106" s="133">
        <v>632</v>
      </c>
      <c r="H1106" s="133">
        <v>640</v>
      </c>
      <c r="I1106" s="132">
        <v>0.013</v>
      </c>
      <c r="J1106" s="130" t="s">
        <v>147</v>
      </c>
      <c r="K1106" s="130" t="s">
        <v>2730</v>
      </c>
    </row>
    <row r="1107" ht="18.95" hidden="1" customHeight="1" spans="1:11">
      <c r="A1107" s="127" t="s">
        <v>135</v>
      </c>
      <c r="B1107" s="97" t="s">
        <v>135</v>
      </c>
      <c r="C1107" s="469" t="s">
        <v>2066</v>
      </c>
      <c r="D1107" s="90" t="s">
        <v>2079</v>
      </c>
      <c r="E1107" s="97" t="s">
        <v>147</v>
      </c>
      <c r="F1107" s="49" t="s">
        <v>4466</v>
      </c>
      <c r="G1107" s="133">
        <v>441</v>
      </c>
      <c r="H1107" s="133">
        <v>450</v>
      </c>
      <c r="I1107" s="132">
        <v>0.02</v>
      </c>
      <c r="J1107" s="130" t="s">
        <v>147</v>
      </c>
      <c r="K1107" s="130" t="s">
        <v>2730</v>
      </c>
    </row>
    <row r="1108" ht="18.95" hidden="1" customHeight="1" spans="1:11">
      <c r="A1108" s="127" t="s">
        <v>135</v>
      </c>
      <c r="B1108" s="97" t="s">
        <v>135</v>
      </c>
      <c r="C1108" s="469" t="s">
        <v>2066</v>
      </c>
      <c r="D1108" s="90" t="s">
        <v>2080</v>
      </c>
      <c r="E1108" s="97" t="s">
        <v>147</v>
      </c>
      <c r="F1108" s="57" t="s">
        <v>4467</v>
      </c>
      <c r="G1108" s="133">
        <v>47316</v>
      </c>
      <c r="H1108" s="136">
        <v>47070</v>
      </c>
      <c r="I1108" s="135">
        <v>-0.005</v>
      </c>
      <c r="J1108" s="130" t="s">
        <v>147</v>
      </c>
      <c r="K1108" s="130" t="s">
        <v>2730</v>
      </c>
    </row>
    <row r="1109" ht="18.95" hidden="1" customHeight="1" spans="1:11">
      <c r="A1109" s="127" t="s">
        <v>135</v>
      </c>
      <c r="B1109" s="469" t="s">
        <v>2064</v>
      </c>
      <c r="C1109" s="97"/>
      <c r="D1109" s="90" t="s">
        <v>2082</v>
      </c>
      <c r="E1109" s="97"/>
      <c r="F1109" s="51" t="s">
        <v>2083</v>
      </c>
      <c r="G1109" s="131">
        <v>162649</v>
      </c>
      <c r="H1109" s="131">
        <v>165200</v>
      </c>
      <c r="I1109" s="132">
        <v>0.016</v>
      </c>
      <c r="J1109" s="130" t="s">
        <v>147</v>
      </c>
      <c r="K1109" s="130" t="s">
        <v>147</v>
      </c>
    </row>
    <row r="1110" ht="18.95" hidden="1" customHeight="1" spans="1:11">
      <c r="A1110" s="127" t="s">
        <v>135</v>
      </c>
      <c r="B1110" s="97" t="s">
        <v>135</v>
      </c>
      <c r="C1110" s="469" t="s">
        <v>2082</v>
      </c>
      <c r="D1110" s="90" t="s">
        <v>2084</v>
      </c>
      <c r="E1110" s="97" t="s">
        <v>147</v>
      </c>
      <c r="F1110" s="51" t="s">
        <v>4249</v>
      </c>
      <c r="G1110" s="133">
        <v>11847</v>
      </c>
      <c r="H1110" s="133">
        <v>12400</v>
      </c>
      <c r="I1110" s="132">
        <v>0.047</v>
      </c>
      <c r="J1110" s="130" t="s">
        <v>147</v>
      </c>
      <c r="K1110" s="130" t="s">
        <v>2730</v>
      </c>
    </row>
    <row r="1111" ht="18.95" hidden="1" customHeight="1" spans="1:11">
      <c r="A1111" s="127" t="s">
        <v>135</v>
      </c>
      <c r="B1111" s="97" t="s">
        <v>135</v>
      </c>
      <c r="C1111" s="469" t="s">
        <v>2082</v>
      </c>
      <c r="D1111" s="90" t="s">
        <v>2085</v>
      </c>
      <c r="E1111" s="97" t="s">
        <v>147</v>
      </c>
      <c r="F1111" s="51" t="s">
        <v>4250</v>
      </c>
      <c r="G1111" s="133">
        <v>3252</v>
      </c>
      <c r="H1111" s="133">
        <v>3300</v>
      </c>
      <c r="I1111" s="132">
        <v>0.015</v>
      </c>
      <c r="J1111" s="130" t="s">
        <v>147</v>
      </c>
      <c r="K1111" s="130" t="s">
        <v>2730</v>
      </c>
    </row>
    <row r="1112" ht="18.95" hidden="1" customHeight="1" spans="1:11">
      <c r="A1112" s="127" t="s">
        <v>135</v>
      </c>
      <c r="B1112" s="97" t="s">
        <v>135</v>
      </c>
      <c r="C1112" s="469" t="s">
        <v>2082</v>
      </c>
      <c r="D1112" s="90" t="s">
        <v>2086</v>
      </c>
      <c r="E1112" s="97" t="s">
        <v>147</v>
      </c>
      <c r="F1112" s="51" t="s">
        <v>4251</v>
      </c>
      <c r="G1112" s="133">
        <v>241</v>
      </c>
      <c r="H1112" s="133">
        <v>250</v>
      </c>
      <c r="I1112" s="132">
        <v>0.037</v>
      </c>
      <c r="J1112" s="130" t="s">
        <v>147</v>
      </c>
      <c r="K1112" s="130" t="s">
        <v>2730</v>
      </c>
    </row>
    <row r="1113" ht="18.95" hidden="1" customHeight="1" spans="1:11">
      <c r="A1113" s="127" t="s">
        <v>135</v>
      </c>
      <c r="B1113" s="97" t="s">
        <v>135</v>
      </c>
      <c r="C1113" s="469" t="s">
        <v>2082</v>
      </c>
      <c r="D1113" s="90" t="s">
        <v>2087</v>
      </c>
      <c r="E1113" s="97" t="s">
        <v>147</v>
      </c>
      <c r="F1113" s="51" t="s">
        <v>4468</v>
      </c>
      <c r="G1113" s="133">
        <v>29349</v>
      </c>
      <c r="H1113" s="133">
        <v>30000</v>
      </c>
      <c r="I1113" s="132">
        <v>0.022</v>
      </c>
      <c r="J1113" s="130" t="s">
        <v>147</v>
      </c>
      <c r="K1113" s="130" t="s">
        <v>2730</v>
      </c>
    </row>
    <row r="1114" ht="18.95" hidden="1" customHeight="1" spans="1:11">
      <c r="A1114" s="127" t="s">
        <v>135</v>
      </c>
      <c r="B1114" s="97" t="s">
        <v>135</v>
      </c>
      <c r="C1114" s="469" t="s">
        <v>2082</v>
      </c>
      <c r="D1114" s="90" t="s">
        <v>2089</v>
      </c>
      <c r="E1114" s="97" t="s">
        <v>147</v>
      </c>
      <c r="F1114" s="51" t="s">
        <v>4469</v>
      </c>
      <c r="G1114" s="133">
        <v>4145</v>
      </c>
      <c r="H1114" s="133">
        <v>4250</v>
      </c>
      <c r="I1114" s="132">
        <v>0.025</v>
      </c>
      <c r="J1114" s="130" t="s">
        <v>147</v>
      </c>
      <c r="K1114" s="130" t="s">
        <v>2730</v>
      </c>
    </row>
    <row r="1115" ht="18.95" hidden="1" customHeight="1" spans="1:11">
      <c r="A1115" s="127" t="s">
        <v>135</v>
      </c>
      <c r="B1115" s="97"/>
      <c r="C1115" s="469" t="s">
        <v>2082</v>
      </c>
      <c r="D1115" s="90" t="s">
        <v>2091</v>
      </c>
      <c r="E1115" s="97" t="s">
        <v>147</v>
      </c>
      <c r="F1115" s="58" t="s">
        <v>4470</v>
      </c>
      <c r="G1115" s="133">
        <v>113815</v>
      </c>
      <c r="H1115" s="136">
        <v>115000</v>
      </c>
      <c r="I1115" s="135">
        <v>0.01</v>
      </c>
      <c r="J1115" s="130" t="s">
        <v>147</v>
      </c>
      <c r="K1115" s="130" t="s">
        <v>2730</v>
      </c>
    </row>
    <row r="1116" ht="18.95" hidden="1" customHeight="1" spans="1:11">
      <c r="A1116" s="127" t="s">
        <v>135</v>
      </c>
      <c r="B1116" s="469" t="s">
        <v>2064</v>
      </c>
      <c r="C1116" s="97"/>
      <c r="D1116" s="90" t="s">
        <v>2093</v>
      </c>
      <c r="E1116" s="97"/>
      <c r="F1116" s="49" t="s">
        <v>2094</v>
      </c>
      <c r="G1116" s="131">
        <v>54965</v>
      </c>
      <c r="H1116" s="131">
        <v>55700</v>
      </c>
      <c r="I1116" s="132">
        <v>0.013</v>
      </c>
      <c r="J1116" s="130" t="s">
        <v>147</v>
      </c>
      <c r="K1116" s="130" t="s">
        <v>147</v>
      </c>
    </row>
    <row r="1117" ht="18.95" hidden="1" customHeight="1" spans="1:11">
      <c r="A1117" s="127" t="s">
        <v>135</v>
      </c>
      <c r="B1117" s="97" t="s">
        <v>135</v>
      </c>
      <c r="C1117" s="469" t="s">
        <v>2093</v>
      </c>
      <c r="D1117" s="90" t="s">
        <v>2095</v>
      </c>
      <c r="E1117" s="97" t="s">
        <v>147</v>
      </c>
      <c r="F1117" s="49" t="s">
        <v>4249</v>
      </c>
      <c r="G1117" s="133">
        <v>456</v>
      </c>
      <c r="H1117" s="133">
        <v>470</v>
      </c>
      <c r="I1117" s="132">
        <v>0.031</v>
      </c>
      <c r="J1117" s="130" t="s">
        <v>147</v>
      </c>
      <c r="K1117" s="130" t="s">
        <v>2730</v>
      </c>
    </row>
    <row r="1118" ht="18.95" hidden="1" customHeight="1" spans="1:11">
      <c r="A1118" s="127" t="s">
        <v>135</v>
      </c>
      <c r="B1118" s="97" t="s">
        <v>135</v>
      </c>
      <c r="C1118" s="469" t="s">
        <v>2093</v>
      </c>
      <c r="D1118" s="90" t="s">
        <v>2096</v>
      </c>
      <c r="E1118" s="97" t="s">
        <v>147</v>
      </c>
      <c r="F1118" s="49" t="s">
        <v>4250</v>
      </c>
      <c r="G1118" s="133">
        <v>360</v>
      </c>
      <c r="H1118" s="133">
        <v>365</v>
      </c>
      <c r="I1118" s="132">
        <v>0.014</v>
      </c>
      <c r="J1118" s="130" t="s">
        <v>147</v>
      </c>
      <c r="K1118" s="130" t="s">
        <v>2730</v>
      </c>
    </row>
    <row r="1119" ht="18.95" hidden="1" customHeight="1" spans="1:11">
      <c r="A1119" s="127" t="s">
        <v>135</v>
      </c>
      <c r="B1119" s="97" t="s">
        <v>135</v>
      </c>
      <c r="C1119" s="469" t="s">
        <v>2093</v>
      </c>
      <c r="D1119" s="90" t="s">
        <v>2097</v>
      </c>
      <c r="E1119" s="97" t="s">
        <v>147</v>
      </c>
      <c r="F1119" s="49" t="s">
        <v>4251</v>
      </c>
      <c r="G1119" s="133">
        <v>19</v>
      </c>
      <c r="H1119" s="133">
        <v>20</v>
      </c>
      <c r="I1119" s="132">
        <v>0.053</v>
      </c>
      <c r="J1119" s="130" t="s">
        <v>147</v>
      </c>
      <c r="K1119" s="130" t="s">
        <v>2730</v>
      </c>
    </row>
    <row r="1120" ht="18.95" hidden="1" customHeight="1" spans="1:11">
      <c r="A1120" s="127" t="s">
        <v>135</v>
      </c>
      <c r="B1120" s="97" t="s">
        <v>135</v>
      </c>
      <c r="C1120" s="469" t="s">
        <v>2093</v>
      </c>
      <c r="D1120" s="90" t="s">
        <v>2098</v>
      </c>
      <c r="E1120" s="97" t="s">
        <v>147</v>
      </c>
      <c r="F1120" s="49" t="s">
        <v>4471</v>
      </c>
      <c r="G1120" s="133">
        <v>0</v>
      </c>
      <c r="H1120" s="133"/>
      <c r="I1120" s="132" t="s">
        <v>135</v>
      </c>
      <c r="J1120" s="130" t="s">
        <v>2730</v>
      </c>
      <c r="K1120" s="130" t="s">
        <v>2730</v>
      </c>
    </row>
    <row r="1121" ht="18.95" hidden="1" customHeight="1" spans="1:11">
      <c r="A1121" s="127" t="s">
        <v>135</v>
      </c>
      <c r="B1121" s="97" t="s">
        <v>135</v>
      </c>
      <c r="C1121" s="469" t="s">
        <v>2093</v>
      </c>
      <c r="D1121" s="90" t="s">
        <v>2100</v>
      </c>
      <c r="E1121" s="97" t="s">
        <v>147</v>
      </c>
      <c r="F1121" s="54" t="s">
        <v>4472</v>
      </c>
      <c r="G1121" s="133">
        <v>54130</v>
      </c>
      <c r="H1121" s="134">
        <v>54845</v>
      </c>
      <c r="I1121" s="135">
        <v>0.013</v>
      </c>
      <c r="J1121" s="130" t="s">
        <v>147</v>
      </c>
      <c r="K1121" s="130" t="s">
        <v>2730</v>
      </c>
    </row>
    <row r="1122" ht="18.95" hidden="1" customHeight="1" spans="1:11">
      <c r="A1122" s="127" t="s">
        <v>135</v>
      </c>
      <c r="B1122" s="97" t="s">
        <v>2064</v>
      </c>
      <c r="C1122" s="97" t="s">
        <v>135</v>
      </c>
      <c r="D1122" s="90" t="s">
        <v>2102</v>
      </c>
      <c r="E1122" s="97"/>
      <c r="F1122" s="49" t="s">
        <v>2103</v>
      </c>
      <c r="G1122" s="131">
        <v>17291</v>
      </c>
      <c r="H1122" s="131">
        <v>17500</v>
      </c>
      <c r="I1122" s="132">
        <v>0.012</v>
      </c>
      <c r="J1122" s="130" t="s">
        <v>147</v>
      </c>
      <c r="K1122" s="130" t="s">
        <v>147</v>
      </c>
    </row>
    <row r="1123" ht="18.95" hidden="1" customHeight="1" spans="1:11">
      <c r="A1123" s="127" t="s">
        <v>135</v>
      </c>
      <c r="B1123" s="97" t="s">
        <v>135</v>
      </c>
      <c r="C1123" s="469" t="s">
        <v>2102</v>
      </c>
      <c r="D1123" s="90" t="s">
        <v>2104</v>
      </c>
      <c r="E1123" s="97" t="s">
        <v>147</v>
      </c>
      <c r="F1123" s="37" t="s">
        <v>4473</v>
      </c>
      <c r="G1123" s="133">
        <v>6441</v>
      </c>
      <c r="H1123" s="133">
        <v>6540</v>
      </c>
      <c r="I1123" s="132">
        <v>0.015</v>
      </c>
      <c r="J1123" s="130" t="s">
        <v>147</v>
      </c>
      <c r="K1123" s="130" t="s">
        <v>2730</v>
      </c>
    </row>
    <row r="1124" ht="18.95" hidden="1" customHeight="1" spans="1:11">
      <c r="A1124" s="127" t="s">
        <v>135</v>
      </c>
      <c r="B1124" s="97" t="s">
        <v>135</v>
      </c>
      <c r="C1124" s="469" t="s">
        <v>2102</v>
      </c>
      <c r="D1124" s="90" t="s">
        <v>2106</v>
      </c>
      <c r="E1124" s="97" t="s">
        <v>147</v>
      </c>
      <c r="F1124" s="54" t="s">
        <v>4474</v>
      </c>
      <c r="G1124" s="133">
        <v>10850</v>
      </c>
      <c r="H1124" s="134">
        <v>10960</v>
      </c>
      <c r="I1124" s="135">
        <v>0.01</v>
      </c>
      <c r="J1124" s="130" t="s">
        <v>147</v>
      </c>
      <c r="K1124" s="130" t="s">
        <v>2730</v>
      </c>
    </row>
    <row r="1125" ht="18.95" customHeight="1" spans="1:11">
      <c r="A1125" s="127" t="s">
        <v>134</v>
      </c>
      <c r="B1125" s="97" t="s">
        <v>135</v>
      </c>
      <c r="C1125" s="97"/>
      <c r="D1125" s="475" t="s">
        <v>3496</v>
      </c>
      <c r="E1125" s="97"/>
      <c r="F1125" s="50" t="s">
        <v>2109</v>
      </c>
      <c r="G1125" s="128">
        <v>47287</v>
      </c>
      <c r="H1125" s="128">
        <v>48000</v>
      </c>
      <c r="I1125" s="129">
        <v>0.015</v>
      </c>
      <c r="J1125" s="130" t="s">
        <v>147</v>
      </c>
      <c r="K1125" s="130" t="s">
        <v>147</v>
      </c>
    </row>
    <row r="1126" ht="18.95" hidden="1" customHeight="1" spans="1:11">
      <c r="A1126" s="127"/>
      <c r="B1126" s="90" t="s">
        <v>2108</v>
      </c>
      <c r="C1126" s="97"/>
      <c r="D1126" s="96">
        <v>21701</v>
      </c>
      <c r="E1126" s="97" t="s">
        <v>147</v>
      </c>
      <c r="F1126" s="49" t="s">
        <v>4475</v>
      </c>
      <c r="G1126" s="133">
        <v>1680</v>
      </c>
      <c r="H1126" s="131">
        <v>1700</v>
      </c>
      <c r="I1126" s="132">
        <v>0.012</v>
      </c>
      <c r="J1126" s="130" t="s">
        <v>147</v>
      </c>
      <c r="K1126" s="130" t="s">
        <v>147</v>
      </c>
    </row>
    <row r="1127" ht="18.95" hidden="1" customHeight="1" spans="1:11">
      <c r="A1127" s="127"/>
      <c r="B1127" s="90" t="s">
        <v>2108</v>
      </c>
      <c r="C1127" s="97"/>
      <c r="D1127" s="96">
        <v>21703</v>
      </c>
      <c r="E1127" s="97" t="s">
        <v>147</v>
      </c>
      <c r="F1127" s="49" t="s">
        <v>4476</v>
      </c>
      <c r="G1127" s="133">
        <v>13072</v>
      </c>
      <c r="H1127" s="131">
        <v>13300</v>
      </c>
      <c r="I1127" s="132">
        <v>0.017</v>
      </c>
      <c r="J1127" s="130" t="s">
        <v>147</v>
      </c>
      <c r="K1127" s="130" t="s">
        <v>147</v>
      </c>
    </row>
    <row r="1128" ht="18.95" hidden="1" customHeight="1" spans="1:11">
      <c r="A1128" s="127" t="s">
        <v>135</v>
      </c>
      <c r="B1128" s="90" t="s">
        <v>2108</v>
      </c>
      <c r="C1128" s="97"/>
      <c r="D1128" s="90" t="s">
        <v>2112</v>
      </c>
      <c r="E1128" s="97" t="s">
        <v>147</v>
      </c>
      <c r="F1128" s="49" t="s">
        <v>4477</v>
      </c>
      <c r="G1128" s="133">
        <v>32535</v>
      </c>
      <c r="H1128" s="131">
        <v>33000</v>
      </c>
      <c r="I1128" s="132">
        <v>0.014</v>
      </c>
      <c r="J1128" s="130" t="s">
        <v>147</v>
      </c>
      <c r="K1128" s="130" t="s">
        <v>147</v>
      </c>
    </row>
    <row r="1129" ht="18.95" customHeight="1" spans="1:11">
      <c r="A1129" s="127" t="s">
        <v>134</v>
      </c>
      <c r="B1129" s="97" t="s">
        <v>135</v>
      </c>
      <c r="C1129" s="97"/>
      <c r="D1129" s="90" t="s">
        <v>2114</v>
      </c>
      <c r="E1129" s="97"/>
      <c r="F1129" s="50" t="s">
        <v>2115</v>
      </c>
      <c r="G1129" s="128">
        <v>800</v>
      </c>
      <c r="H1129" s="128">
        <v>0</v>
      </c>
      <c r="I1129" s="129">
        <v>-1</v>
      </c>
      <c r="J1129" s="130" t="s">
        <v>147</v>
      </c>
      <c r="K1129" s="130" t="s">
        <v>147</v>
      </c>
    </row>
    <row r="1130" ht="18.95" hidden="1" customHeight="1" spans="1:11">
      <c r="A1130" s="127"/>
      <c r="B1130" s="469" t="s">
        <v>2114</v>
      </c>
      <c r="C1130" s="97"/>
      <c r="D1130" s="90" t="s">
        <v>2116</v>
      </c>
      <c r="E1130" s="97" t="s">
        <v>147</v>
      </c>
      <c r="F1130" s="49" t="s">
        <v>4478</v>
      </c>
      <c r="G1130" s="133">
        <v>0</v>
      </c>
      <c r="H1130" s="131">
        <v>0</v>
      </c>
      <c r="I1130" s="132" t="s">
        <v>135</v>
      </c>
      <c r="J1130" s="130" t="s">
        <v>2730</v>
      </c>
      <c r="K1130" s="130" t="s">
        <v>147</v>
      </c>
    </row>
    <row r="1131" ht="18.95" hidden="1" customHeight="1" spans="1:11">
      <c r="A1131" s="127"/>
      <c r="B1131" s="469" t="s">
        <v>2114</v>
      </c>
      <c r="C1131" s="97"/>
      <c r="D1131" s="90" t="s">
        <v>2118</v>
      </c>
      <c r="E1131" s="97" t="s">
        <v>147</v>
      </c>
      <c r="F1131" s="49" t="s">
        <v>4479</v>
      </c>
      <c r="G1131" s="133">
        <v>250</v>
      </c>
      <c r="H1131" s="131">
        <v>0</v>
      </c>
      <c r="I1131" s="132">
        <v>-1</v>
      </c>
      <c r="J1131" s="130" t="s">
        <v>147</v>
      </c>
      <c r="K1131" s="130" t="s">
        <v>147</v>
      </c>
    </row>
    <row r="1132" ht="18.95" hidden="1" customHeight="1" spans="1:11">
      <c r="A1132" s="127"/>
      <c r="B1132" s="469" t="s">
        <v>2114</v>
      </c>
      <c r="C1132" s="97"/>
      <c r="D1132" s="90" t="s">
        <v>2120</v>
      </c>
      <c r="E1132" s="97" t="s">
        <v>147</v>
      </c>
      <c r="F1132" s="49" t="s">
        <v>4480</v>
      </c>
      <c r="G1132" s="133">
        <v>10</v>
      </c>
      <c r="H1132" s="131">
        <v>0</v>
      </c>
      <c r="I1132" s="132">
        <v>-1</v>
      </c>
      <c r="J1132" s="130" t="s">
        <v>147</v>
      </c>
      <c r="K1132" s="130" t="s">
        <v>147</v>
      </c>
    </row>
    <row r="1133" ht="18.95" hidden="1" customHeight="1" spans="1:11">
      <c r="A1133" s="127"/>
      <c r="B1133" s="469" t="s">
        <v>2114</v>
      </c>
      <c r="C1133" s="97"/>
      <c r="D1133" s="90" t="s">
        <v>2122</v>
      </c>
      <c r="E1133" s="97" t="s">
        <v>147</v>
      </c>
      <c r="F1133" s="49" t="s">
        <v>4481</v>
      </c>
      <c r="G1133" s="133">
        <v>0</v>
      </c>
      <c r="H1133" s="131">
        <v>0</v>
      </c>
      <c r="I1133" s="132" t="s">
        <v>135</v>
      </c>
      <c r="J1133" s="130" t="s">
        <v>2730</v>
      </c>
      <c r="K1133" s="130" t="s">
        <v>147</v>
      </c>
    </row>
    <row r="1134" ht="18.95" hidden="1" customHeight="1" spans="1:11">
      <c r="A1134" s="127"/>
      <c r="B1134" s="469" t="s">
        <v>2114</v>
      </c>
      <c r="C1134" s="97" t="s">
        <v>135</v>
      </c>
      <c r="D1134" s="468" t="s">
        <v>2124</v>
      </c>
      <c r="E1134" s="97" t="s">
        <v>147</v>
      </c>
      <c r="F1134" s="49" t="s">
        <v>4482</v>
      </c>
      <c r="G1134" s="133">
        <v>0</v>
      </c>
      <c r="H1134" s="131">
        <v>0</v>
      </c>
      <c r="I1134" s="132" t="s">
        <v>135</v>
      </c>
      <c r="J1134" s="130" t="s">
        <v>2730</v>
      </c>
      <c r="K1134" s="130" t="s">
        <v>147</v>
      </c>
    </row>
    <row r="1135" ht="18.95" hidden="1" customHeight="1" spans="1:11">
      <c r="A1135" s="127"/>
      <c r="B1135" s="469" t="s">
        <v>2114</v>
      </c>
      <c r="C1135" s="97" t="s">
        <v>135</v>
      </c>
      <c r="D1135" s="90" t="s">
        <v>2126</v>
      </c>
      <c r="E1135" s="97" t="s">
        <v>147</v>
      </c>
      <c r="F1135" s="49" t="s">
        <v>4483</v>
      </c>
      <c r="G1135" s="133">
        <v>0</v>
      </c>
      <c r="H1135" s="131">
        <v>0</v>
      </c>
      <c r="I1135" s="132" t="s">
        <v>135</v>
      </c>
      <c r="J1135" s="130" t="s">
        <v>2730</v>
      </c>
      <c r="K1135" s="130" t="s">
        <v>147</v>
      </c>
    </row>
    <row r="1136" ht="18.95" hidden="1" customHeight="1" spans="1:11">
      <c r="A1136" s="127"/>
      <c r="B1136" s="469" t="s">
        <v>2114</v>
      </c>
      <c r="C1136" s="97" t="s">
        <v>135</v>
      </c>
      <c r="D1136" s="90" t="s">
        <v>2128</v>
      </c>
      <c r="E1136" s="97" t="s">
        <v>147</v>
      </c>
      <c r="F1136" s="49" t="s">
        <v>4484</v>
      </c>
      <c r="G1136" s="133">
        <v>0</v>
      </c>
      <c r="H1136" s="131">
        <v>0</v>
      </c>
      <c r="I1136" s="132" t="s">
        <v>135</v>
      </c>
      <c r="J1136" s="130" t="s">
        <v>2730</v>
      </c>
      <c r="K1136" s="130" t="s">
        <v>147</v>
      </c>
    </row>
    <row r="1137" ht="18.95" hidden="1" customHeight="1" spans="1:11">
      <c r="A1137" s="127" t="s">
        <v>135</v>
      </c>
      <c r="B1137" s="469" t="s">
        <v>2114</v>
      </c>
      <c r="C1137" s="97" t="s">
        <v>135</v>
      </c>
      <c r="D1137" s="90" t="s">
        <v>2130</v>
      </c>
      <c r="E1137" s="97" t="s">
        <v>147</v>
      </c>
      <c r="F1137" s="49" t="s">
        <v>4485</v>
      </c>
      <c r="G1137" s="133">
        <v>0</v>
      </c>
      <c r="H1137" s="131">
        <v>0</v>
      </c>
      <c r="I1137" s="132" t="s">
        <v>135</v>
      </c>
      <c r="J1137" s="130" t="s">
        <v>2730</v>
      </c>
      <c r="K1137" s="130" t="s">
        <v>147</v>
      </c>
    </row>
    <row r="1138" ht="18.95" hidden="1" customHeight="1" spans="1:11">
      <c r="A1138" s="127" t="s">
        <v>135</v>
      </c>
      <c r="B1138" s="469" t="s">
        <v>2114</v>
      </c>
      <c r="C1138" s="97"/>
      <c r="D1138" s="90" t="s">
        <v>2132</v>
      </c>
      <c r="E1138" s="97" t="s">
        <v>147</v>
      </c>
      <c r="F1138" s="49" t="s">
        <v>4486</v>
      </c>
      <c r="G1138" s="133">
        <v>540</v>
      </c>
      <c r="H1138" s="131">
        <v>0</v>
      </c>
      <c r="I1138" s="132">
        <v>-1</v>
      </c>
      <c r="J1138" s="130" t="s">
        <v>147</v>
      </c>
      <c r="K1138" s="130" t="s">
        <v>147</v>
      </c>
    </row>
    <row r="1139" ht="18.95" customHeight="1" spans="1:11">
      <c r="A1139" s="127" t="s">
        <v>134</v>
      </c>
      <c r="B1139" s="97" t="s">
        <v>135</v>
      </c>
      <c r="C1139" s="97"/>
      <c r="D1139" s="90" t="s">
        <v>2134</v>
      </c>
      <c r="E1139" s="97"/>
      <c r="F1139" s="48" t="s">
        <v>2135</v>
      </c>
      <c r="G1139" s="128">
        <v>988100</v>
      </c>
      <c r="H1139" s="128">
        <v>1011000</v>
      </c>
      <c r="I1139" s="129">
        <v>0.023</v>
      </c>
      <c r="J1139" s="130" t="s">
        <v>147</v>
      </c>
      <c r="K1139" s="130" t="s">
        <v>147</v>
      </c>
    </row>
    <row r="1140" ht="18.95" hidden="1" customHeight="1" spans="1:11">
      <c r="A1140" s="127" t="s">
        <v>135</v>
      </c>
      <c r="B1140" s="469" t="s">
        <v>2134</v>
      </c>
      <c r="C1140" s="97" t="s">
        <v>135</v>
      </c>
      <c r="D1140" s="90" t="s">
        <v>2136</v>
      </c>
      <c r="E1140" s="97"/>
      <c r="F1140" s="49" t="s">
        <v>2137</v>
      </c>
      <c r="G1140" s="131">
        <v>900417</v>
      </c>
      <c r="H1140" s="131">
        <v>921000</v>
      </c>
      <c r="I1140" s="132">
        <v>0.023</v>
      </c>
      <c r="J1140" s="130" t="s">
        <v>147</v>
      </c>
      <c r="K1140" s="130" t="s">
        <v>147</v>
      </c>
    </row>
    <row r="1141" ht="18.95" hidden="1" customHeight="1" spans="1:11">
      <c r="A1141" s="127" t="s">
        <v>135</v>
      </c>
      <c r="B1141" s="97" t="s">
        <v>135</v>
      </c>
      <c r="C1141" s="469" t="s">
        <v>2136</v>
      </c>
      <c r="D1141" s="90" t="s">
        <v>2138</v>
      </c>
      <c r="E1141" s="97" t="s">
        <v>147</v>
      </c>
      <c r="F1141" s="37" t="s">
        <v>4249</v>
      </c>
      <c r="G1141" s="133">
        <v>62222</v>
      </c>
      <c r="H1141" s="133">
        <v>65000</v>
      </c>
      <c r="I1141" s="132">
        <v>0.045</v>
      </c>
      <c r="J1141" s="130" t="s">
        <v>147</v>
      </c>
      <c r="K1141" s="130" t="s">
        <v>2730</v>
      </c>
    </row>
    <row r="1142" ht="18.95" hidden="1" customHeight="1" spans="1:11">
      <c r="A1142" s="127" t="s">
        <v>135</v>
      </c>
      <c r="B1142" s="97" t="s">
        <v>135</v>
      </c>
      <c r="C1142" s="469" t="s">
        <v>2136</v>
      </c>
      <c r="D1142" s="90" t="s">
        <v>2139</v>
      </c>
      <c r="E1142" s="97" t="s">
        <v>147</v>
      </c>
      <c r="F1142" s="37" t="s">
        <v>4250</v>
      </c>
      <c r="G1142" s="133">
        <v>13383</v>
      </c>
      <c r="H1142" s="128">
        <v>13600</v>
      </c>
      <c r="I1142" s="129">
        <v>0.016</v>
      </c>
      <c r="J1142" s="130" t="s">
        <v>147</v>
      </c>
      <c r="K1142" s="130" t="s">
        <v>2730</v>
      </c>
    </row>
    <row r="1143" ht="18.95" hidden="1" customHeight="1" spans="1:11">
      <c r="A1143" s="127" t="s">
        <v>135</v>
      </c>
      <c r="B1143" s="97" t="s">
        <v>135</v>
      </c>
      <c r="C1143" s="469" t="s">
        <v>2136</v>
      </c>
      <c r="D1143" s="90" t="s">
        <v>2140</v>
      </c>
      <c r="E1143" s="97" t="s">
        <v>147</v>
      </c>
      <c r="F1143" s="37" t="s">
        <v>4251</v>
      </c>
      <c r="G1143" s="133">
        <v>169</v>
      </c>
      <c r="H1143" s="133">
        <v>170</v>
      </c>
      <c r="I1143" s="132">
        <v>0.006</v>
      </c>
      <c r="J1143" s="130" t="s">
        <v>147</v>
      </c>
      <c r="K1143" s="130" t="s">
        <v>2730</v>
      </c>
    </row>
    <row r="1144" ht="18.95" hidden="1" customHeight="1" spans="1:11">
      <c r="A1144" s="127" t="s">
        <v>135</v>
      </c>
      <c r="B1144" s="97" t="s">
        <v>135</v>
      </c>
      <c r="C1144" s="469" t="s">
        <v>2136</v>
      </c>
      <c r="D1144" s="90" t="s">
        <v>2141</v>
      </c>
      <c r="E1144" s="97" t="s">
        <v>147</v>
      </c>
      <c r="F1144" s="37" t="s">
        <v>4487</v>
      </c>
      <c r="G1144" s="133">
        <v>5912</v>
      </c>
      <c r="H1144" s="128">
        <v>6100</v>
      </c>
      <c r="I1144" s="129">
        <v>0.032</v>
      </c>
      <c r="J1144" s="130" t="s">
        <v>147</v>
      </c>
      <c r="K1144" s="130" t="s">
        <v>2730</v>
      </c>
    </row>
    <row r="1145" ht="18.95" hidden="1" customHeight="1" spans="1:11">
      <c r="A1145" s="127" t="s">
        <v>135</v>
      </c>
      <c r="B1145" s="97" t="s">
        <v>135</v>
      </c>
      <c r="C1145" s="469" t="s">
        <v>2136</v>
      </c>
      <c r="D1145" s="90" t="s">
        <v>2143</v>
      </c>
      <c r="E1145" s="97" t="s">
        <v>147</v>
      </c>
      <c r="F1145" s="49" t="s">
        <v>4488</v>
      </c>
      <c r="G1145" s="133">
        <v>3327</v>
      </c>
      <c r="H1145" s="133">
        <v>3400</v>
      </c>
      <c r="I1145" s="132">
        <v>0.022</v>
      </c>
      <c r="J1145" s="130" t="s">
        <v>147</v>
      </c>
      <c r="K1145" s="130" t="s">
        <v>2730</v>
      </c>
    </row>
    <row r="1146" ht="18.95" hidden="1" customHeight="1" spans="1:11">
      <c r="A1146" s="127" t="s">
        <v>135</v>
      </c>
      <c r="B1146" s="97" t="s">
        <v>135</v>
      </c>
      <c r="C1146" s="469" t="s">
        <v>2136</v>
      </c>
      <c r="D1146" s="90" t="s">
        <v>2145</v>
      </c>
      <c r="E1146" s="97" t="s">
        <v>147</v>
      </c>
      <c r="F1146" s="49" t="s">
        <v>4489</v>
      </c>
      <c r="G1146" s="133">
        <v>185405</v>
      </c>
      <c r="H1146" s="133">
        <v>190000</v>
      </c>
      <c r="I1146" s="132">
        <v>0.025</v>
      </c>
      <c r="J1146" s="130" t="s">
        <v>147</v>
      </c>
      <c r="K1146" s="130" t="s">
        <v>2730</v>
      </c>
    </row>
    <row r="1147" ht="18.95" hidden="1" customHeight="1" spans="1:11">
      <c r="A1147" s="127" t="s">
        <v>135</v>
      </c>
      <c r="B1147" s="97" t="s">
        <v>135</v>
      </c>
      <c r="C1147" s="469" t="s">
        <v>2136</v>
      </c>
      <c r="D1147" s="90" t="s">
        <v>2147</v>
      </c>
      <c r="E1147" s="97" t="s">
        <v>147</v>
      </c>
      <c r="F1147" s="49" t="s">
        <v>4490</v>
      </c>
      <c r="G1147" s="133">
        <v>318</v>
      </c>
      <c r="H1147" s="133">
        <v>320</v>
      </c>
      <c r="I1147" s="132">
        <v>0.006</v>
      </c>
      <c r="J1147" s="130" t="s">
        <v>147</v>
      </c>
      <c r="K1147" s="130" t="s">
        <v>2730</v>
      </c>
    </row>
    <row r="1148" ht="18.95" hidden="1" customHeight="1" spans="1:11">
      <c r="A1148" s="127" t="s">
        <v>135</v>
      </c>
      <c r="B1148" s="97" t="s">
        <v>135</v>
      </c>
      <c r="C1148" s="469" t="s">
        <v>2136</v>
      </c>
      <c r="D1148" s="90" t="s">
        <v>2149</v>
      </c>
      <c r="E1148" s="97" t="s">
        <v>147</v>
      </c>
      <c r="F1148" s="49" t="s">
        <v>4491</v>
      </c>
      <c r="G1148" s="133">
        <v>958</v>
      </c>
      <c r="H1148" s="141">
        <v>960</v>
      </c>
      <c r="I1148" s="129">
        <v>0.002</v>
      </c>
      <c r="J1148" s="130" t="s">
        <v>147</v>
      </c>
      <c r="K1148" s="130" t="s">
        <v>2730</v>
      </c>
    </row>
    <row r="1149" ht="18.95" hidden="1" customHeight="1" spans="1:11">
      <c r="A1149" s="127" t="s">
        <v>135</v>
      </c>
      <c r="B1149" s="97" t="s">
        <v>135</v>
      </c>
      <c r="C1149" s="469" t="s">
        <v>2136</v>
      </c>
      <c r="D1149" s="90" t="s">
        <v>2151</v>
      </c>
      <c r="E1149" s="97" t="s">
        <v>147</v>
      </c>
      <c r="F1149" s="49" t="s">
        <v>4492</v>
      </c>
      <c r="G1149" s="133">
        <v>1746</v>
      </c>
      <c r="H1149" s="133">
        <v>1780</v>
      </c>
      <c r="I1149" s="132">
        <v>0.019</v>
      </c>
      <c r="J1149" s="130" t="s">
        <v>147</v>
      </c>
      <c r="K1149" s="130" t="s">
        <v>2730</v>
      </c>
    </row>
    <row r="1150" ht="18.95" hidden="1" customHeight="1" spans="1:11">
      <c r="A1150" s="127" t="s">
        <v>135</v>
      </c>
      <c r="B1150" s="97" t="s">
        <v>135</v>
      </c>
      <c r="C1150" s="469" t="s">
        <v>2136</v>
      </c>
      <c r="D1150" s="90" t="s">
        <v>2153</v>
      </c>
      <c r="E1150" s="97" t="s">
        <v>147</v>
      </c>
      <c r="F1150" s="49" t="s">
        <v>4493</v>
      </c>
      <c r="G1150" s="133">
        <v>43551</v>
      </c>
      <c r="H1150" s="133">
        <v>100000</v>
      </c>
      <c r="I1150" s="132">
        <v>1.296</v>
      </c>
      <c r="J1150" s="130" t="s">
        <v>147</v>
      </c>
      <c r="K1150" s="130" t="s">
        <v>2730</v>
      </c>
    </row>
    <row r="1151" ht="18.95" hidden="1" customHeight="1" spans="1:11">
      <c r="A1151" s="127" t="s">
        <v>135</v>
      </c>
      <c r="B1151" s="97" t="s">
        <v>135</v>
      </c>
      <c r="C1151" s="469" t="s">
        <v>2136</v>
      </c>
      <c r="D1151" s="90" t="s">
        <v>2155</v>
      </c>
      <c r="E1151" s="97" t="s">
        <v>147</v>
      </c>
      <c r="F1151" s="49" t="s">
        <v>4494</v>
      </c>
      <c r="G1151" s="133">
        <v>197496</v>
      </c>
      <c r="H1151" s="141">
        <v>200000</v>
      </c>
      <c r="I1151" s="129">
        <v>0.013</v>
      </c>
      <c r="J1151" s="130" t="s">
        <v>147</v>
      </c>
      <c r="K1151" s="130" t="s">
        <v>2730</v>
      </c>
    </row>
    <row r="1152" ht="18.95" hidden="1" customHeight="1" spans="1:11">
      <c r="A1152" s="127" t="s">
        <v>135</v>
      </c>
      <c r="B1152" s="97" t="s">
        <v>135</v>
      </c>
      <c r="C1152" s="469" t="s">
        <v>2136</v>
      </c>
      <c r="D1152" s="90" t="s">
        <v>2157</v>
      </c>
      <c r="E1152" s="97" t="s">
        <v>147</v>
      </c>
      <c r="F1152" s="49" t="s">
        <v>4495</v>
      </c>
      <c r="G1152" s="133">
        <v>15068</v>
      </c>
      <c r="H1152" s="133">
        <v>15800</v>
      </c>
      <c r="I1152" s="132">
        <v>0.049</v>
      </c>
      <c r="J1152" s="130" t="s">
        <v>147</v>
      </c>
      <c r="K1152" s="130" t="s">
        <v>2730</v>
      </c>
    </row>
    <row r="1153" ht="18.95" hidden="1" customHeight="1" spans="1:11">
      <c r="A1153" s="127" t="s">
        <v>135</v>
      </c>
      <c r="B1153" s="97" t="s">
        <v>135</v>
      </c>
      <c r="C1153" s="469" t="s">
        <v>2136</v>
      </c>
      <c r="D1153" s="90" t="s">
        <v>2159</v>
      </c>
      <c r="E1153" s="97" t="s">
        <v>147</v>
      </c>
      <c r="F1153" s="49" t="s">
        <v>4496</v>
      </c>
      <c r="G1153" s="133">
        <v>258</v>
      </c>
      <c r="H1153" s="133">
        <v>260</v>
      </c>
      <c r="I1153" s="132">
        <v>0.008</v>
      </c>
      <c r="J1153" s="130" t="s">
        <v>147</v>
      </c>
      <c r="K1153" s="130" t="s">
        <v>2730</v>
      </c>
    </row>
    <row r="1154" ht="18.95" hidden="1" customHeight="1" spans="1:11">
      <c r="A1154" s="127" t="s">
        <v>135</v>
      </c>
      <c r="B1154" s="97" t="s">
        <v>135</v>
      </c>
      <c r="C1154" s="469" t="s">
        <v>2136</v>
      </c>
      <c r="D1154" s="90" t="s">
        <v>2161</v>
      </c>
      <c r="E1154" s="97" t="s">
        <v>147</v>
      </c>
      <c r="F1154" s="37" t="s">
        <v>4497</v>
      </c>
      <c r="G1154" s="133">
        <v>1973</v>
      </c>
      <c r="H1154" s="128">
        <v>2000</v>
      </c>
      <c r="I1154" s="129">
        <v>0.014</v>
      </c>
      <c r="J1154" s="130" t="s">
        <v>147</v>
      </c>
      <c r="K1154" s="130" t="s">
        <v>2730</v>
      </c>
    </row>
    <row r="1155" ht="18.95" hidden="1" customHeight="1" spans="1:11">
      <c r="A1155" s="127" t="s">
        <v>135</v>
      </c>
      <c r="B1155" s="97" t="s">
        <v>135</v>
      </c>
      <c r="C1155" s="469" t="s">
        <v>2136</v>
      </c>
      <c r="D1155" s="90" t="s">
        <v>2163</v>
      </c>
      <c r="E1155" s="97" t="s">
        <v>147</v>
      </c>
      <c r="F1155" s="49" t="s">
        <v>4498</v>
      </c>
      <c r="G1155" s="133">
        <v>0</v>
      </c>
      <c r="H1155" s="131"/>
      <c r="I1155" s="132" t="s">
        <v>135</v>
      </c>
      <c r="J1155" s="130" t="s">
        <v>2730</v>
      </c>
      <c r="K1155" s="130" t="s">
        <v>2730</v>
      </c>
    </row>
    <row r="1156" ht="18.95" hidden="1" customHeight="1" spans="1:11">
      <c r="A1156" s="127" t="s">
        <v>135</v>
      </c>
      <c r="B1156" s="97"/>
      <c r="C1156" s="469" t="s">
        <v>2136</v>
      </c>
      <c r="D1156" s="90" t="s">
        <v>2165</v>
      </c>
      <c r="E1156" s="97" t="s">
        <v>147</v>
      </c>
      <c r="F1156" s="49" t="s">
        <v>4499</v>
      </c>
      <c r="G1156" s="133">
        <v>0</v>
      </c>
      <c r="H1156" s="133">
        <v>0</v>
      </c>
      <c r="I1156" s="132" t="s">
        <v>135</v>
      </c>
      <c r="J1156" s="130" t="s">
        <v>2730</v>
      </c>
      <c r="K1156" s="130" t="s">
        <v>2730</v>
      </c>
    </row>
    <row r="1157" ht="18.95" hidden="1" customHeight="1" spans="1:11">
      <c r="A1157" s="127" t="s">
        <v>135</v>
      </c>
      <c r="B1157" s="97" t="s">
        <v>135</v>
      </c>
      <c r="C1157" s="469" t="s">
        <v>2136</v>
      </c>
      <c r="D1157" s="90" t="s">
        <v>2167</v>
      </c>
      <c r="E1157" s="97" t="s">
        <v>147</v>
      </c>
      <c r="F1157" s="49" t="s">
        <v>4500</v>
      </c>
      <c r="G1157" s="133">
        <v>14784</v>
      </c>
      <c r="H1157" s="133">
        <v>15000</v>
      </c>
      <c r="I1157" s="132">
        <v>0.015</v>
      </c>
      <c r="J1157" s="130" t="s">
        <v>147</v>
      </c>
      <c r="K1157" s="130" t="s">
        <v>2730</v>
      </c>
    </row>
    <row r="1158" ht="18.95" hidden="1" customHeight="1" spans="1:11">
      <c r="A1158" s="127" t="s">
        <v>135</v>
      </c>
      <c r="B1158" s="97" t="s">
        <v>135</v>
      </c>
      <c r="C1158" s="469" t="s">
        <v>2136</v>
      </c>
      <c r="D1158" s="90" t="s">
        <v>2169</v>
      </c>
      <c r="E1158" s="97" t="s">
        <v>147</v>
      </c>
      <c r="F1158" s="49" t="s">
        <v>4501</v>
      </c>
      <c r="G1158" s="133">
        <v>195723</v>
      </c>
      <c r="H1158" s="133">
        <v>200000</v>
      </c>
      <c r="I1158" s="132">
        <v>0.022</v>
      </c>
      <c r="J1158" s="130" t="s">
        <v>147</v>
      </c>
      <c r="K1158" s="130" t="s">
        <v>2730</v>
      </c>
    </row>
    <row r="1159" ht="18.95" hidden="1" customHeight="1" spans="1:11">
      <c r="A1159" s="127" t="s">
        <v>135</v>
      </c>
      <c r="B1159" s="97" t="s">
        <v>135</v>
      </c>
      <c r="C1159" s="469" t="s">
        <v>2136</v>
      </c>
      <c r="D1159" s="90" t="s">
        <v>2171</v>
      </c>
      <c r="E1159" s="97" t="s">
        <v>147</v>
      </c>
      <c r="F1159" s="49" t="s">
        <v>4466</v>
      </c>
      <c r="G1159" s="133">
        <v>8138</v>
      </c>
      <c r="H1159" s="133">
        <v>8200</v>
      </c>
      <c r="I1159" s="132">
        <v>0.008</v>
      </c>
      <c r="J1159" s="130" t="s">
        <v>147</v>
      </c>
      <c r="K1159" s="130" t="s">
        <v>2730</v>
      </c>
    </row>
    <row r="1160" ht="18.95" hidden="1" customHeight="1" spans="1:11">
      <c r="A1160" s="127" t="s">
        <v>135</v>
      </c>
      <c r="B1160" s="97" t="s">
        <v>135</v>
      </c>
      <c r="C1160" s="469" t="s">
        <v>2136</v>
      </c>
      <c r="D1160" s="90" t="s">
        <v>2172</v>
      </c>
      <c r="E1160" s="97" t="s">
        <v>147</v>
      </c>
      <c r="F1160" s="54" t="s">
        <v>4502</v>
      </c>
      <c r="G1160" s="133">
        <v>149986</v>
      </c>
      <c r="H1160" s="134">
        <v>98410</v>
      </c>
      <c r="I1160" s="135">
        <v>-0.344</v>
      </c>
      <c r="J1160" s="130" t="s">
        <v>147</v>
      </c>
      <c r="K1160" s="130" t="s">
        <v>2730</v>
      </c>
    </row>
    <row r="1161" ht="18.95" hidden="1" customHeight="1" spans="1:11">
      <c r="A1161" s="127" t="s">
        <v>135</v>
      </c>
      <c r="B1161" s="469" t="s">
        <v>2134</v>
      </c>
      <c r="C1161" s="97"/>
      <c r="D1161" s="90" t="s">
        <v>2174</v>
      </c>
      <c r="E1161" s="97"/>
      <c r="F1161" s="49" t="s">
        <v>2175</v>
      </c>
      <c r="G1161" s="131">
        <v>2</v>
      </c>
      <c r="H1161" s="131">
        <v>0</v>
      </c>
      <c r="I1161" s="132">
        <v>-1</v>
      </c>
      <c r="J1161" s="130" t="s">
        <v>147</v>
      </c>
      <c r="K1161" s="130" t="s">
        <v>147</v>
      </c>
    </row>
    <row r="1162" ht="18.95" hidden="1" customHeight="1" spans="1:11">
      <c r="A1162" s="127" t="s">
        <v>135</v>
      </c>
      <c r="B1162" s="97" t="s">
        <v>135</v>
      </c>
      <c r="C1162" s="469" t="s">
        <v>2174</v>
      </c>
      <c r="D1162" s="90" t="s">
        <v>2176</v>
      </c>
      <c r="E1162" s="97" t="s">
        <v>147</v>
      </c>
      <c r="F1162" s="49" t="s">
        <v>4249</v>
      </c>
      <c r="G1162" s="133">
        <v>2</v>
      </c>
      <c r="H1162" s="133">
        <v>0</v>
      </c>
      <c r="I1162" s="132">
        <v>-1</v>
      </c>
      <c r="J1162" s="130" t="s">
        <v>147</v>
      </c>
      <c r="K1162" s="130" t="s">
        <v>2730</v>
      </c>
    </row>
    <row r="1163" ht="18.95" hidden="1" customHeight="1" spans="1:11">
      <c r="A1163" s="127" t="s">
        <v>135</v>
      </c>
      <c r="B1163" s="97" t="s">
        <v>135</v>
      </c>
      <c r="C1163" s="469" t="s">
        <v>2174</v>
      </c>
      <c r="D1163" s="90" t="s">
        <v>2177</v>
      </c>
      <c r="E1163" s="97" t="s">
        <v>147</v>
      </c>
      <c r="F1163" s="49" t="s">
        <v>4250</v>
      </c>
      <c r="G1163" s="133">
        <v>0</v>
      </c>
      <c r="H1163" s="133">
        <v>0</v>
      </c>
      <c r="I1163" s="132" t="s">
        <v>135</v>
      </c>
      <c r="J1163" s="130" t="s">
        <v>2730</v>
      </c>
      <c r="K1163" s="130" t="s">
        <v>2730</v>
      </c>
    </row>
    <row r="1164" ht="18.95" hidden="1" customHeight="1" spans="1:11">
      <c r="A1164" s="127" t="s">
        <v>135</v>
      </c>
      <c r="B1164" s="97" t="s">
        <v>135</v>
      </c>
      <c r="C1164" s="469" t="s">
        <v>2174</v>
      </c>
      <c r="D1164" s="90" t="s">
        <v>2178</v>
      </c>
      <c r="E1164" s="97" t="s">
        <v>147</v>
      </c>
      <c r="F1164" s="49" t="s">
        <v>4251</v>
      </c>
      <c r="G1164" s="133">
        <v>0</v>
      </c>
      <c r="H1164" s="133">
        <v>0</v>
      </c>
      <c r="I1164" s="132" t="s">
        <v>135</v>
      </c>
      <c r="J1164" s="130" t="s">
        <v>2730</v>
      </c>
      <c r="K1164" s="130" t="s">
        <v>2730</v>
      </c>
    </row>
    <row r="1165" ht="18.95" hidden="1" customHeight="1" spans="1:11">
      <c r="A1165" s="127" t="s">
        <v>135</v>
      </c>
      <c r="B1165" s="97" t="s">
        <v>135</v>
      </c>
      <c r="C1165" s="469" t="s">
        <v>2174</v>
      </c>
      <c r="D1165" s="90" t="s">
        <v>2179</v>
      </c>
      <c r="E1165" s="97" t="s">
        <v>147</v>
      </c>
      <c r="F1165" s="49" t="s">
        <v>4503</v>
      </c>
      <c r="G1165" s="133">
        <v>0</v>
      </c>
      <c r="H1165" s="133">
        <v>0</v>
      </c>
      <c r="I1165" s="132" t="s">
        <v>135</v>
      </c>
      <c r="J1165" s="130" t="s">
        <v>2730</v>
      </c>
      <c r="K1165" s="130" t="s">
        <v>2730</v>
      </c>
    </row>
    <row r="1166" ht="18.95" hidden="1" customHeight="1" spans="1:11">
      <c r="A1166" s="127" t="s">
        <v>135</v>
      </c>
      <c r="B1166" s="97" t="s">
        <v>135</v>
      </c>
      <c r="C1166" s="469" t="s">
        <v>2174</v>
      </c>
      <c r="D1166" s="90" t="s">
        <v>2181</v>
      </c>
      <c r="E1166" s="97" t="s">
        <v>147</v>
      </c>
      <c r="F1166" s="49" t="s">
        <v>4504</v>
      </c>
      <c r="G1166" s="133">
        <v>0</v>
      </c>
      <c r="H1166" s="133">
        <v>0</v>
      </c>
      <c r="I1166" s="132" t="s">
        <v>135</v>
      </c>
      <c r="J1166" s="130" t="s">
        <v>2730</v>
      </c>
      <c r="K1166" s="130" t="s">
        <v>2730</v>
      </c>
    </row>
    <row r="1167" ht="18.95" hidden="1" customHeight="1" spans="1:11">
      <c r="A1167" s="127" t="s">
        <v>135</v>
      </c>
      <c r="B1167" s="97" t="s">
        <v>135</v>
      </c>
      <c r="C1167" s="469" t="s">
        <v>2174</v>
      </c>
      <c r="D1167" s="90" t="s">
        <v>2183</v>
      </c>
      <c r="E1167" s="97" t="s">
        <v>147</v>
      </c>
      <c r="F1167" s="49" t="s">
        <v>4505</v>
      </c>
      <c r="G1167" s="133">
        <v>0</v>
      </c>
      <c r="H1167" s="133">
        <v>0</v>
      </c>
      <c r="I1167" s="132" t="s">
        <v>135</v>
      </c>
      <c r="J1167" s="130" t="s">
        <v>2730</v>
      </c>
      <c r="K1167" s="130" t="s">
        <v>2730</v>
      </c>
    </row>
    <row r="1168" ht="18.95" hidden="1" customHeight="1" spans="1:11">
      <c r="A1168" s="127" t="s">
        <v>135</v>
      </c>
      <c r="B1168" s="97" t="s">
        <v>135</v>
      </c>
      <c r="C1168" s="469" t="s">
        <v>2174</v>
      </c>
      <c r="D1168" s="90" t="s">
        <v>2185</v>
      </c>
      <c r="E1168" s="97" t="s">
        <v>147</v>
      </c>
      <c r="F1168" s="49" t="s">
        <v>4506</v>
      </c>
      <c r="G1168" s="133">
        <v>0</v>
      </c>
      <c r="H1168" s="133">
        <v>0</v>
      </c>
      <c r="I1168" s="132" t="s">
        <v>135</v>
      </c>
      <c r="J1168" s="130" t="s">
        <v>2730</v>
      </c>
      <c r="K1168" s="130" t="s">
        <v>2730</v>
      </c>
    </row>
    <row r="1169" ht="18.95" hidden="1" customHeight="1" spans="1:11">
      <c r="A1169" s="127" t="s">
        <v>135</v>
      </c>
      <c r="B1169" s="97" t="s">
        <v>135</v>
      </c>
      <c r="C1169" s="469" t="s">
        <v>2174</v>
      </c>
      <c r="D1169" s="90" t="s">
        <v>2187</v>
      </c>
      <c r="E1169" s="97" t="s">
        <v>147</v>
      </c>
      <c r="F1169" s="49" t="s">
        <v>4507</v>
      </c>
      <c r="G1169" s="133">
        <v>0</v>
      </c>
      <c r="H1169" s="133">
        <v>0</v>
      </c>
      <c r="I1169" s="132" t="s">
        <v>135</v>
      </c>
      <c r="J1169" s="130" t="s">
        <v>2730</v>
      </c>
      <c r="K1169" s="130" t="s">
        <v>2730</v>
      </c>
    </row>
    <row r="1170" ht="18.95" hidden="1" customHeight="1" spans="1:11">
      <c r="A1170" s="127" t="s">
        <v>135</v>
      </c>
      <c r="B1170" s="97"/>
      <c r="C1170" s="469" t="s">
        <v>2174</v>
      </c>
      <c r="D1170" s="90" t="s">
        <v>2189</v>
      </c>
      <c r="E1170" s="97" t="s">
        <v>147</v>
      </c>
      <c r="F1170" s="49" t="s">
        <v>4508</v>
      </c>
      <c r="G1170" s="133">
        <v>0</v>
      </c>
      <c r="H1170" s="133">
        <v>0</v>
      </c>
      <c r="I1170" s="132" t="s">
        <v>135</v>
      </c>
      <c r="J1170" s="130" t="s">
        <v>2730</v>
      </c>
      <c r="K1170" s="130" t="s">
        <v>2730</v>
      </c>
    </row>
    <row r="1171" ht="18.95" hidden="1" customHeight="1" spans="1:11">
      <c r="A1171" s="127" t="s">
        <v>135</v>
      </c>
      <c r="B1171" s="97" t="s">
        <v>135</v>
      </c>
      <c r="C1171" s="469" t="s">
        <v>2174</v>
      </c>
      <c r="D1171" s="90" t="s">
        <v>2191</v>
      </c>
      <c r="E1171" s="97" t="s">
        <v>147</v>
      </c>
      <c r="F1171" s="49" t="s">
        <v>4509</v>
      </c>
      <c r="G1171" s="133">
        <v>0</v>
      </c>
      <c r="H1171" s="133">
        <v>0</v>
      </c>
      <c r="I1171" s="132" t="s">
        <v>135</v>
      </c>
      <c r="J1171" s="130" t="s">
        <v>2730</v>
      </c>
      <c r="K1171" s="130" t="s">
        <v>2730</v>
      </c>
    </row>
    <row r="1172" ht="18.95" hidden="1" customHeight="1" spans="1:11">
      <c r="A1172" s="127" t="s">
        <v>135</v>
      </c>
      <c r="B1172" s="97" t="s">
        <v>135</v>
      </c>
      <c r="C1172" s="469" t="s">
        <v>2174</v>
      </c>
      <c r="D1172" s="90" t="s">
        <v>2193</v>
      </c>
      <c r="E1172" s="97" t="s">
        <v>147</v>
      </c>
      <c r="F1172" s="49" t="s">
        <v>4510</v>
      </c>
      <c r="G1172" s="133">
        <v>0</v>
      </c>
      <c r="H1172" s="133">
        <v>0</v>
      </c>
      <c r="I1172" s="132" t="s">
        <v>135</v>
      </c>
      <c r="J1172" s="130" t="s">
        <v>2730</v>
      </c>
      <c r="K1172" s="130" t="s">
        <v>2730</v>
      </c>
    </row>
    <row r="1173" ht="18.95" hidden="1" customHeight="1" spans="1:11">
      <c r="A1173" s="127" t="s">
        <v>135</v>
      </c>
      <c r="B1173" s="97" t="s">
        <v>135</v>
      </c>
      <c r="C1173" s="469" t="s">
        <v>2174</v>
      </c>
      <c r="D1173" s="90" t="s">
        <v>2195</v>
      </c>
      <c r="E1173" s="97" t="s">
        <v>147</v>
      </c>
      <c r="F1173" s="49" t="s">
        <v>4511</v>
      </c>
      <c r="G1173" s="133">
        <v>0</v>
      </c>
      <c r="H1173" s="133">
        <v>0</v>
      </c>
      <c r="I1173" s="132" t="s">
        <v>135</v>
      </c>
      <c r="J1173" s="130" t="s">
        <v>2730</v>
      </c>
      <c r="K1173" s="130" t="s">
        <v>2730</v>
      </c>
    </row>
    <row r="1174" ht="18.95" hidden="1" customHeight="1" spans="1:11">
      <c r="A1174" s="127" t="s">
        <v>135</v>
      </c>
      <c r="B1174" s="97" t="s">
        <v>135</v>
      </c>
      <c r="C1174" s="469" t="s">
        <v>2174</v>
      </c>
      <c r="D1174" s="90" t="s">
        <v>2197</v>
      </c>
      <c r="E1174" s="97" t="s">
        <v>147</v>
      </c>
      <c r="F1174" s="49" t="s">
        <v>4512</v>
      </c>
      <c r="G1174" s="133">
        <v>0</v>
      </c>
      <c r="H1174" s="133">
        <v>0</v>
      </c>
      <c r="I1174" s="132" t="s">
        <v>135</v>
      </c>
      <c r="J1174" s="130" t="s">
        <v>2730</v>
      </c>
      <c r="K1174" s="130" t="s">
        <v>2730</v>
      </c>
    </row>
    <row r="1175" ht="18.95" hidden="1" customHeight="1" spans="1:11">
      <c r="A1175" s="127" t="s">
        <v>135</v>
      </c>
      <c r="B1175" s="97" t="s">
        <v>135</v>
      </c>
      <c r="C1175" s="469" t="s">
        <v>2174</v>
      </c>
      <c r="D1175" s="90" t="s">
        <v>2199</v>
      </c>
      <c r="E1175" s="97" t="s">
        <v>147</v>
      </c>
      <c r="F1175" s="49" t="s">
        <v>4513</v>
      </c>
      <c r="G1175" s="133">
        <v>0</v>
      </c>
      <c r="H1175" s="133">
        <v>0</v>
      </c>
      <c r="I1175" s="132" t="s">
        <v>135</v>
      </c>
      <c r="J1175" s="130" t="s">
        <v>2730</v>
      </c>
      <c r="K1175" s="130" t="s">
        <v>2730</v>
      </c>
    </row>
    <row r="1176" ht="18.95" hidden="1" customHeight="1" spans="1:11">
      <c r="A1176" s="127" t="s">
        <v>135</v>
      </c>
      <c r="B1176" s="97" t="s">
        <v>135</v>
      </c>
      <c r="C1176" s="469" t="s">
        <v>2174</v>
      </c>
      <c r="D1176" s="90" t="s">
        <v>2201</v>
      </c>
      <c r="E1176" s="97" t="s">
        <v>147</v>
      </c>
      <c r="F1176" s="49" t="s">
        <v>4514</v>
      </c>
      <c r="G1176" s="133">
        <v>0</v>
      </c>
      <c r="H1176" s="131">
        <v>0</v>
      </c>
      <c r="I1176" s="132" t="s">
        <v>135</v>
      </c>
      <c r="J1176" s="130" t="s">
        <v>2730</v>
      </c>
      <c r="K1176" s="130" t="s">
        <v>2730</v>
      </c>
    </row>
    <row r="1177" ht="18.95" hidden="1" customHeight="1" spans="1:11">
      <c r="A1177" s="127" t="s">
        <v>135</v>
      </c>
      <c r="B1177" s="97" t="s">
        <v>135</v>
      </c>
      <c r="C1177" s="469" t="s">
        <v>2174</v>
      </c>
      <c r="D1177" s="90" t="s">
        <v>2203</v>
      </c>
      <c r="E1177" s="97" t="s">
        <v>147</v>
      </c>
      <c r="F1177" s="49" t="s">
        <v>4515</v>
      </c>
      <c r="G1177" s="133">
        <v>0</v>
      </c>
      <c r="H1177" s="133">
        <v>0</v>
      </c>
      <c r="I1177" s="132" t="s">
        <v>135</v>
      </c>
      <c r="J1177" s="130" t="s">
        <v>2730</v>
      </c>
      <c r="K1177" s="130" t="s">
        <v>2730</v>
      </c>
    </row>
    <row r="1178" ht="18.95" hidden="1" customHeight="1" spans="1:11">
      <c r="A1178" s="127" t="s">
        <v>135</v>
      </c>
      <c r="B1178" s="97" t="s">
        <v>135</v>
      </c>
      <c r="C1178" s="469" t="s">
        <v>2174</v>
      </c>
      <c r="D1178" s="90" t="s">
        <v>2205</v>
      </c>
      <c r="E1178" s="97" t="s">
        <v>147</v>
      </c>
      <c r="F1178" s="49" t="s">
        <v>4516</v>
      </c>
      <c r="G1178" s="133">
        <v>0</v>
      </c>
      <c r="H1178" s="133">
        <v>0</v>
      </c>
      <c r="I1178" s="132" t="s">
        <v>135</v>
      </c>
      <c r="J1178" s="130" t="s">
        <v>2730</v>
      </c>
      <c r="K1178" s="130" t="s">
        <v>2730</v>
      </c>
    </row>
    <row r="1179" ht="18.95" hidden="1" customHeight="1" spans="1:11">
      <c r="A1179" s="127" t="s">
        <v>135</v>
      </c>
      <c r="B1179" s="97" t="s">
        <v>135</v>
      </c>
      <c r="C1179" s="469" t="s">
        <v>2174</v>
      </c>
      <c r="D1179" s="90" t="s">
        <v>2207</v>
      </c>
      <c r="E1179" s="97" t="s">
        <v>147</v>
      </c>
      <c r="F1179" s="49" t="s">
        <v>4466</v>
      </c>
      <c r="G1179" s="133">
        <v>0</v>
      </c>
      <c r="H1179" s="133">
        <v>0</v>
      </c>
      <c r="I1179" s="132" t="s">
        <v>135</v>
      </c>
      <c r="J1179" s="130" t="s">
        <v>2730</v>
      </c>
      <c r="K1179" s="130" t="s">
        <v>2730</v>
      </c>
    </row>
    <row r="1180" ht="18.95" hidden="1" customHeight="1" spans="1:11">
      <c r="A1180" s="127" t="s">
        <v>135</v>
      </c>
      <c r="B1180" s="97"/>
      <c r="C1180" s="469" t="s">
        <v>2174</v>
      </c>
      <c r="D1180" s="90" t="s">
        <v>2208</v>
      </c>
      <c r="E1180" s="97" t="s">
        <v>147</v>
      </c>
      <c r="F1180" s="54" t="s">
        <v>4517</v>
      </c>
      <c r="G1180" s="133">
        <v>0</v>
      </c>
      <c r="H1180" s="134">
        <v>0</v>
      </c>
      <c r="I1180" s="135" t="s">
        <v>135</v>
      </c>
      <c r="J1180" s="130" t="s">
        <v>2730</v>
      </c>
      <c r="K1180" s="130" t="s">
        <v>2730</v>
      </c>
    </row>
    <row r="1181" hidden="1" spans="1:11">
      <c r="A1181" s="127" t="s">
        <v>135</v>
      </c>
      <c r="B1181" s="469" t="s">
        <v>2134</v>
      </c>
      <c r="C1181" s="97"/>
      <c r="D1181" s="90" t="s">
        <v>2210</v>
      </c>
      <c r="E1181" s="97"/>
      <c r="F1181" s="49" t="s">
        <v>2211</v>
      </c>
      <c r="G1181" s="131">
        <v>29418</v>
      </c>
      <c r="H1181" s="131">
        <v>30680</v>
      </c>
      <c r="I1181" s="132">
        <v>0.043</v>
      </c>
      <c r="J1181" s="130" t="s">
        <v>147</v>
      </c>
      <c r="K1181" s="130" t="s">
        <v>147</v>
      </c>
    </row>
    <row r="1182" hidden="1" spans="1:11">
      <c r="A1182" s="127" t="s">
        <v>135</v>
      </c>
      <c r="B1182" s="97" t="s">
        <v>135</v>
      </c>
      <c r="C1182" s="469" t="s">
        <v>2210</v>
      </c>
      <c r="D1182" s="90" t="s">
        <v>2212</v>
      </c>
      <c r="E1182" s="97" t="s">
        <v>147</v>
      </c>
      <c r="F1182" s="49" t="s">
        <v>4249</v>
      </c>
      <c r="G1182" s="133">
        <v>352</v>
      </c>
      <c r="H1182" s="133">
        <v>370</v>
      </c>
      <c r="I1182" s="132">
        <v>0.051</v>
      </c>
      <c r="J1182" s="130" t="s">
        <v>147</v>
      </c>
      <c r="K1182" s="130" t="s">
        <v>2730</v>
      </c>
    </row>
    <row r="1183" hidden="1" spans="1:11">
      <c r="A1183" s="127" t="s">
        <v>135</v>
      </c>
      <c r="B1183" s="97" t="s">
        <v>135</v>
      </c>
      <c r="C1183" s="469" t="s">
        <v>2210</v>
      </c>
      <c r="D1183" s="90" t="s">
        <v>2213</v>
      </c>
      <c r="E1183" s="97" t="s">
        <v>147</v>
      </c>
      <c r="F1183" s="49" t="s">
        <v>4250</v>
      </c>
      <c r="G1183" s="133">
        <v>73</v>
      </c>
      <c r="H1183" s="133">
        <v>75</v>
      </c>
      <c r="I1183" s="132">
        <v>0.027</v>
      </c>
      <c r="J1183" s="130" t="s">
        <v>147</v>
      </c>
      <c r="K1183" s="130" t="s">
        <v>2730</v>
      </c>
    </row>
    <row r="1184" hidden="1" spans="1:11">
      <c r="A1184" s="127" t="s">
        <v>135</v>
      </c>
      <c r="B1184" s="97" t="s">
        <v>135</v>
      </c>
      <c r="C1184" s="469" t="s">
        <v>2210</v>
      </c>
      <c r="D1184" s="90" t="s">
        <v>2214</v>
      </c>
      <c r="E1184" s="97" t="s">
        <v>147</v>
      </c>
      <c r="F1184" s="49" t="s">
        <v>4251</v>
      </c>
      <c r="G1184" s="133">
        <v>37</v>
      </c>
      <c r="H1184" s="133">
        <v>38</v>
      </c>
      <c r="I1184" s="132">
        <v>0.027</v>
      </c>
      <c r="J1184" s="130" t="s">
        <v>147</v>
      </c>
      <c r="K1184" s="130" t="s">
        <v>2730</v>
      </c>
    </row>
    <row r="1185" hidden="1" spans="1:11">
      <c r="A1185" s="127" t="s">
        <v>135</v>
      </c>
      <c r="B1185" s="97"/>
      <c r="C1185" s="469" t="s">
        <v>2210</v>
      </c>
      <c r="D1185" s="90" t="s">
        <v>2215</v>
      </c>
      <c r="E1185" s="97" t="s">
        <v>147</v>
      </c>
      <c r="F1185" s="49" t="s">
        <v>4518</v>
      </c>
      <c r="G1185" s="133">
        <v>5285</v>
      </c>
      <c r="H1185" s="133">
        <v>5620</v>
      </c>
      <c r="I1185" s="132">
        <v>0.063</v>
      </c>
      <c r="J1185" s="130" t="s">
        <v>147</v>
      </c>
      <c r="K1185" s="130" t="s">
        <v>2730</v>
      </c>
    </row>
    <row r="1186" hidden="1" spans="1:11">
      <c r="A1186" s="127" t="s">
        <v>135</v>
      </c>
      <c r="B1186" s="97" t="s">
        <v>135</v>
      </c>
      <c r="C1186" s="469" t="s">
        <v>2210</v>
      </c>
      <c r="D1186" s="90" t="s">
        <v>2217</v>
      </c>
      <c r="E1186" s="97" t="s">
        <v>147</v>
      </c>
      <c r="F1186" s="49" t="s">
        <v>4519</v>
      </c>
      <c r="G1186" s="133">
        <v>0</v>
      </c>
      <c r="H1186" s="133"/>
      <c r="I1186" s="132" t="s">
        <v>135</v>
      </c>
      <c r="J1186" s="130" t="s">
        <v>2730</v>
      </c>
      <c r="K1186" s="130" t="s">
        <v>2730</v>
      </c>
    </row>
    <row r="1187" hidden="1" spans="1:11">
      <c r="A1187" s="127" t="s">
        <v>135</v>
      </c>
      <c r="B1187" s="97" t="s">
        <v>135</v>
      </c>
      <c r="C1187" s="469" t="s">
        <v>2210</v>
      </c>
      <c r="D1187" s="90" t="s">
        <v>2219</v>
      </c>
      <c r="E1187" s="97" t="s">
        <v>147</v>
      </c>
      <c r="F1187" s="49" t="s">
        <v>4520</v>
      </c>
      <c r="G1187" s="133">
        <v>0</v>
      </c>
      <c r="H1187" s="133">
        <v>0</v>
      </c>
      <c r="I1187" s="132" t="s">
        <v>135</v>
      </c>
      <c r="J1187" s="130" t="s">
        <v>2730</v>
      </c>
      <c r="K1187" s="130" t="s">
        <v>2730</v>
      </c>
    </row>
    <row r="1188" hidden="1" spans="1:11">
      <c r="A1188" s="127" t="s">
        <v>135</v>
      </c>
      <c r="B1188" s="97" t="s">
        <v>135</v>
      </c>
      <c r="C1188" s="469" t="s">
        <v>2210</v>
      </c>
      <c r="D1188" s="90" t="s">
        <v>2221</v>
      </c>
      <c r="E1188" s="97" t="s">
        <v>147</v>
      </c>
      <c r="F1188" s="49" t="s">
        <v>4466</v>
      </c>
      <c r="G1188" s="133">
        <v>2294</v>
      </c>
      <c r="H1188" s="133">
        <v>2350</v>
      </c>
      <c r="I1188" s="132">
        <v>0.024</v>
      </c>
      <c r="J1188" s="130" t="s">
        <v>147</v>
      </c>
      <c r="K1188" s="130" t="s">
        <v>2730</v>
      </c>
    </row>
    <row r="1189" hidden="1" spans="1:11">
      <c r="A1189" s="127" t="s">
        <v>135</v>
      </c>
      <c r="B1189" s="97" t="s">
        <v>135</v>
      </c>
      <c r="C1189" s="469" t="s">
        <v>2210</v>
      </c>
      <c r="D1189" s="90" t="s">
        <v>2222</v>
      </c>
      <c r="E1189" s="97" t="s">
        <v>147</v>
      </c>
      <c r="F1189" s="54" t="s">
        <v>4521</v>
      </c>
      <c r="G1189" s="133">
        <v>21377</v>
      </c>
      <c r="H1189" s="134">
        <v>22227</v>
      </c>
      <c r="I1189" s="135">
        <v>0.04</v>
      </c>
      <c r="J1189" s="130" t="s">
        <v>147</v>
      </c>
      <c r="K1189" s="130" t="s">
        <v>2730</v>
      </c>
    </row>
    <row r="1190" hidden="1" spans="1:11">
      <c r="A1190" s="127" t="s">
        <v>135</v>
      </c>
      <c r="B1190" s="469" t="s">
        <v>2134</v>
      </c>
      <c r="C1190" s="97"/>
      <c r="D1190" s="90" t="s">
        <v>2224</v>
      </c>
      <c r="E1190" s="97"/>
      <c r="F1190" s="49" t="s">
        <v>2225</v>
      </c>
      <c r="G1190" s="131">
        <v>39816</v>
      </c>
      <c r="H1190" s="131">
        <v>40300</v>
      </c>
      <c r="I1190" s="132">
        <v>0.012</v>
      </c>
      <c r="J1190" s="130" t="s">
        <v>147</v>
      </c>
      <c r="K1190" s="130" t="s">
        <v>147</v>
      </c>
    </row>
    <row r="1191" ht="18.95" hidden="1" customHeight="1" spans="1:11">
      <c r="A1191" s="127" t="s">
        <v>135</v>
      </c>
      <c r="B1191" s="97" t="s">
        <v>135</v>
      </c>
      <c r="C1191" s="469" t="s">
        <v>2224</v>
      </c>
      <c r="D1191" s="90" t="s">
        <v>2226</v>
      </c>
      <c r="E1191" s="97" t="s">
        <v>147</v>
      </c>
      <c r="F1191" s="49" t="s">
        <v>4249</v>
      </c>
      <c r="G1191" s="133">
        <v>5027</v>
      </c>
      <c r="H1191" s="133">
        <v>5250</v>
      </c>
      <c r="I1191" s="132">
        <v>0.044</v>
      </c>
      <c r="J1191" s="130" t="s">
        <v>147</v>
      </c>
      <c r="K1191" s="130" t="s">
        <v>2730</v>
      </c>
    </row>
    <row r="1192" ht="18.95" hidden="1" customHeight="1" spans="1:11">
      <c r="A1192" s="127" t="s">
        <v>135</v>
      </c>
      <c r="B1192" s="97" t="s">
        <v>135</v>
      </c>
      <c r="C1192" s="469" t="s">
        <v>2224</v>
      </c>
      <c r="D1192" s="90" t="s">
        <v>2227</v>
      </c>
      <c r="E1192" s="97" t="s">
        <v>147</v>
      </c>
      <c r="F1192" s="49" t="s">
        <v>4250</v>
      </c>
      <c r="G1192" s="133">
        <v>498</v>
      </c>
      <c r="H1192" s="133">
        <v>500</v>
      </c>
      <c r="I1192" s="132">
        <v>0.004</v>
      </c>
      <c r="J1192" s="130" t="s">
        <v>147</v>
      </c>
      <c r="K1192" s="130" t="s">
        <v>2730</v>
      </c>
    </row>
    <row r="1193" ht="18.95" hidden="1" customHeight="1" spans="1:11">
      <c r="A1193" s="127" t="s">
        <v>135</v>
      </c>
      <c r="B1193" s="97" t="s">
        <v>135</v>
      </c>
      <c r="C1193" s="469" t="s">
        <v>2224</v>
      </c>
      <c r="D1193" s="90" t="s">
        <v>2228</v>
      </c>
      <c r="E1193" s="97" t="s">
        <v>147</v>
      </c>
      <c r="F1193" s="49" t="s">
        <v>4251</v>
      </c>
      <c r="G1193" s="133">
        <v>22</v>
      </c>
      <c r="H1193" s="133">
        <v>23</v>
      </c>
      <c r="I1193" s="132">
        <v>0.045</v>
      </c>
      <c r="J1193" s="130" t="s">
        <v>147</v>
      </c>
      <c r="K1193" s="130" t="s">
        <v>2730</v>
      </c>
    </row>
    <row r="1194" ht="18.95" hidden="1" customHeight="1" spans="1:11">
      <c r="A1194" s="127" t="s">
        <v>135</v>
      </c>
      <c r="B1194" s="97"/>
      <c r="C1194" s="469" t="s">
        <v>2224</v>
      </c>
      <c r="D1194" s="90" t="s">
        <v>2229</v>
      </c>
      <c r="E1194" s="97" t="s">
        <v>147</v>
      </c>
      <c r="F1194" s="49" t="s">
        <v>4522</v>
      </c>
      <c r="G1194" s="133">
        <v>918</v>
      </c>
      <c r="H1194" s="133">
        <v>920</v>
      </c>
      <c r="I1194" s="132">
        <v>0.002</v>
      </c>
      <c r="J1194" s="130" t="s">
        <v>147</v>
      </c>
      <c r="K1194" s="130" t="s">
        <v>2730</v>
      </c>
    </row>
    <row r="1195" ht="18.95" hidden="1" customHeight="1" spans="1:11">
      <c r="A1195" s="127" t="s">
        <v>135</v>
      </c>
      <c r="B1195" s="97"/>
      <c r="C1195" s="469" t="s">
        <v>2224</v>
      </c>
      <c r="D1195" s="90" t="s">
        <v>2237</v>
      </c>
      <c r="E1195" s="97" t="s">
        <v>147</v>
      </c>
      <c r="F1195" s="49" t="s">
        <v>4523</v>
      </c>
      <c r="G1195" s="133">
        <v>90</v>
      </c>
      <c r="H1195" s="133">
        <v>92</v>
      </c>
      <c r="I1195" s="132">
        <v>0.022</v>
      </c>
      <c r="J1195" s="130" t="s">
        <v>147</v>
      </c>
      <c r="K1195" s="130" t="s">
        <v>2730</v>
      </c>
    </row>
    <row r="1196" ht="18.95" hidden="1" customHeight="1" spans="1:11">
      <c r="A1196" s="127" t="s">
        <v>135</v>
      </c>
      <c r="B1196" s="97"/>
      <c r="C1196" s="469" t="s">
        <v>2224</v>
      </c>
      <c r="D1196" s="90" t="s">
        <v>2239</v>
      </c>
      <c r="E1196" s="97" t="s">
        <v>147</v>
      </c>
      <c r="F1196" s="49" t="s">
        <v>4524</v>
      </c>
      <c r="G1196" s="133">
        <v>416</v>
      </c>
      <c r="H1196" s="131">
        <v>430</v>
      </c>
      <c r="I1196" s="132">
        <v>0.034</v>
      </c>
      <c r="J1196" s="130" t="s">
        <v>147</v>
      </c>
      <c r="K1196" s="130" t="s">
        <v>2730</v>
      </c>
    </row>
    <row r="1197" ht="18.95" hidden="1" customHeight="1" spans="1:11">
      <c r="A1197" s="127" t="s">
        <v>135</v>
      </c>
      <c r="B1197" s="97"/>
      <c r="C1197" s="469" t="s">
        <v>2224</v>
      </c>
      <c r="D1197" s="90" t="s">
        <v>2241</v>
      </c>
      <c r="E1197" s="97" t="s">
        <v>147</v>
      </c>
      <c r="F1197" s="49" t="s">
        <v>4525</v>
      </c>
      <c r="G1197" s="133">
        <v>488</v>
      </c>
      <c r="H1197" s="133">
        <v>500</v>
      </c>
      <c r="I1197" s="132">
        <v>0.025</v>
      </c>
      <c r="J1197" s="130" t="s">
        <v>147</v>
      </c>
      <c r="K1197" s="130" t="s">
        <v>2730</v>
      </c>
    </row>
    <row r="1198" ht="18.95" hidden="1" customHeight="1" spans="1:11">
      <c r="A1198" s="127" t="s">
        <v>135</v>
      </c>
      <c r="B1198" s="97"/>
      <c r="C1198" s="469" t="s">
        <v>2224</v>
      </c>
      <c r="D1198" s="90" t="s">
        <v>3551</v>
      </c>
      <c r="E1198" s="97" t="s">
        <v>147</v>
      </c>
      <c r="F1198" s="49" t="s">
        <v>4526</v>
      </c>
      <c r="G1198" s="133">
        <v>0</v>
      </c>
      <c r="H1198" s="133"/>
      <c r="I1198" s="132" t="s">
        <v>135</v>
      </c>
      <c r="J1198" s="130" t="s">
        <v>2730</v>
      </c>
      <c r="K1198" s="130" t="s">
        <v>2730</v>
      </c>
    </row>
    <row r="1199" ht="18.95" hidden="1" customHeight="1" spans="1:11">
      <c r="A1199" s="127" t="s">
        <v>135</v>
      </c>
      <c r="B1199" s="97"/>
      <c r="C1199" s="469" t="s">
        <v>2224</v>
      </c>
      <c r="D1199" s="90" t="s">
        <v>4527</v>
      </c>
      <c r="E1199" s="97" t="s">
        <v>147</v>
      </c>
      <c r="F1199" s="49" t="s">
        <v>4528</v>
      </c>
      <c r="G1199" s="133">
        <v>0</v>
      </c>
      <c r="H1199" s="133">
        <v>31</v>
      </c>
      <c r="I1199" s="132" t="s">
        <v>135</v>
      </c>
      <c r="J1199" s="130" t="s">
        <v>147</v>
      </c>
      <c r="K1199" s="130" t="s">
        <v>2730</v>
      </c>
    </row>
    <row r="1200" ht="18.95" hidden="1" customHeight="1" spans="1:11">
      <c r="A1200" s="127" t="s">
        <v>135</v>
      </c>
      <c r="B1200" s="97" t="s">
        <v>135</v>
      </c>
      <c r="C1200" s="469" t="s">
        <v>2224</v>
      </c>
      <c r="D1200" s="90" t="s">
        <v>3554</v>
      </c>
      <c r="E1200" s="97" t="s">
        <v>147</v>
      </c>
      <c r="F1200" s="49" t="s">
        <v>4529</v>
      </c>
      <c r="G1200" s="133">
        <v>0</v>
      </c>
      <c r="H1200" s="133">
        <v>0</v>
      </c>
      <c r="I1200" s="132" t="s">
        <v>135</v>
      </c>
      <c r="J1200" s="130" t="s">
        <v>2730</v>
      </c>
      <c r="K1200" s="130" t="s">
        <v>2730</v>
      </c>
    </row>
    <row r="1201" ht="18.95" hidden="1" customHeight="1" spans="1:11">
      <c r="A1201" s="127"/>
      <c r="B1201" s="97"/>
      <c r="C1201" s="469" t="s">
        <v>2224</v>
      </c>
      <c r="D1201" s="468" t="s">
        <v>2243</v>
      </c>
      <c r="E1201" s="97" t="s">
        <v>147</v>
      </c>
      <c r="F1201" s="49" t="s">
        <v>4530</v>
      </c>
      <c r="G1201" s="133">
        <v>2516</v>
      </c>
      <c r="H1201" s="133">
        <v>2550</v>
      </c>
      <c r="I1201" s="132">
        <v>0.014</v>
      </c>
      <c r="J1201" s="130" t="s">
        <v>147</v>
      </c>
      <c r="K1201" s="130" t="s">
        <v>2730</v>
      </c>
    </row>
    <row r="1202" ht="18.95" hidden="1" customHeight="1" spans="1:11">
      <c r="A1202" s="127" t="s">
        <v>135</v>
      </c>
      <c r="B1202" s="97"/>
      <c r="C1202" s="469" t="s">
        <v>2224</v>
      </c>
      <c r="D1202" s="468" t="s">
        <v>2245</v>
      </c>
      <c r="E1202" s="97" t="s">
        <v>147</v>
      </c>
      <c r="F1202" s="54" t="s">
        <v>4531</v>
      </c>
      <c r="G1202" s="133">
        <v>29841</v>
      </c>
      <c r="H1202" s="134">
        <v>30004</v>
      </c>
      <c r="I1202" s="135">
        <v>0.005</v>
      </c>
      <c r="J1202" s="130" t="s">
        <v>147</v>
      </c>
      <c r="K1202" s="130" t="s">
        <v>2730</v>
      </c>
    </row>
    <row r="1203" ht="18.95" hidden="1" customHeight="1" spans="1:11">
      <c r="A1203" s="127" t="s">
        <v>135</v>
      </c>
      <c r="B1203" s="469" t="s">
        <v>2134</v>
      </c>
      <c r="C1203" s="97" t="s">
        <v>135</v>
      </c>
      <c r="D1203" s="468" t="s">
        <v>2247</v>
      </c>
      <c r="E1203" s="97"/>
      <c r="F1203" s="49" t="s">
        <v>2248</v>
      </c>
      <c r="G1203" s="131">
        <v>18427</v>
      </c>
      <c r="H1203" s="131">
        <v>19000</v>
      </c>
      <c r="I1203" s="132">
        <v>0.031</v>
      </c>
      <c r="J1203" s="130" t="s">
        <v>147</v>
      </c>
      <c r="K1203" s="130" t="s">
        <v>147</v>
      </c>
    </row>
    <row r="1204" ht="18.95" hidden="1" customHeight="1" spans="1:11">
      <c r="A1204" s="127" t="s">
        <v>135</v>
      </c>
      <c r="B1204" s="97"/>
      <c r="C1204" s="469" t="s">
        <v>2247</v>
      </c>
      <c r="D1204" s="468" t="s">
        <v>2249</v>
      </c>
      <c r="E1204" s="97" t="s">
        <v>147</v>
      </c>
      <c r="F1204" s="49" t="s">
        <v>4249</v>
      </c>
      <c r="G1204" s="133">
        <v>2109</v>
      </c>
      <c r="H1204" s="133">
        <v>2200</v>
      </c>
      <c r="I1204" s="132">
        <v>0.043</v>
      </c>
      <c r="J1204" s="130" t="s">
        <v>147</v>
      </c>
      <c r="K1204" s="130" t="s">
        <v>2730</v>
      </c>
    </row>
    <row r="1205" ht="18.95" hidden="1" customHeight="1" spans="1:11">
      <c r="A1205" s="127" t="s">
        <v>135</v>
      </c>
      <c r="B1205" s="97"/>
      <c r="C1205" s="469" t="s">
        <v>2247</v>
      </c>
      <c r="D1205" s="468" t="s">
        <v>2250</v>
      </c>
      <c r="E1205" s="97" t="s">
        <v>147</v>
      </c>
      <c r="F1205" s="49" t="s">
        <v>4250</v>
      </c>
      <c r="G1205" s="133">
        <v>292</v>
      </c>
      <c r="H1205" s="131">
        <v>295</v>
      </c>
      <c r="I1205" s="132">
        <v>0.01</v>
      </c>
      <c r="J1205" s="130" t="s">
        <v>147</v>
      </c>
      <c r="K1205" s="130" t="s">
        <v>2730</v>
      </c>
    </row>
    <row r="1206" ht="18.95" hidden="1" customHeight="1" spans="1:11">
      <c r="A1206" s="127" t="s">
        <v>135</v>
      </c>
      <c r="B1206" s="97"/>
      <c r="C1206" s="469" t="s">
        <v>2247</v>
      </c>
      <c r="D1206" s="468" t="s">
        <v>2251</v>
      </c>
      <c r="E1206" s="97" t="s">
        <v>147</v>
      </c>
      <c r="F1206" s="49" t="s">
        <v>4251</v>
      </c>
      <c r="G1206" s="133">
        <v>3</v>
      </c>
      <c r="H1206" s="133">
        <v>3</v>
      </c>
      <c r="I1206" s="132">
        <v>0</v>
      </c>
      <c r="J1206" s="130" t="s">
        <v>147</v>
      </c>
      <c r="K1206" s="130" t="s">
        <v>2730</v>
      </c>
    </row>
    <row r="1207" ht="18.95" hidden="1" customHeight="1" spans="1:11">
      <c r="A1207" s="127" t="s">
        <v>135</v>
      </c>
      <c r="B1207" s="97"/>
      <c r="C1207" s="469" t="s">
        <v>2247</v>
      </c>
      <c r="D1207" s="468" t="s">
        <v>2252</v>
      </c>
      <c r="E1207" s="97" t="s">
        <v>147</v>
      </c>
      <c r="F1207" s="49" t="s">
        <v>4532</v>
      </c>
      <c r="G1207" s="133">
        <v>3197</v>
      </c>
      <c r="H1207" s="133">
        <v>3270</v>
      </c>
      <c r="I1207" s="132">
        <v>0.023</v>
      </c>
      <c r="J1207" s="130" t="s">
        <v>147</v>
      </c>
      <c r="K1207" s="130" t="s">
        <v>2730</v>
      </c>
    </row>
    <row r="1208" ht="18.95" hidden="1" customHeight="1" spans="1:11">
      <c r="A1208" s="127" t="s">
        <v>135</v>
      </c>
      <c r="B1208" s="97"/>
      <c r="C1208" s="469" t="s">
        <v>2247</v>
      </c>
      <c r="D1208" s="468" t="s">
        <v>2254</v>
      </c>
      <c r="E1208" s="97" t="s">
        <v>147</v>
      </c>
      <c r="F1208" s="49" t="s">
        <v>4533</v>
      </c>
      <c r="G1208" s="133">
        <v>0</v>
      </c>
      <c r="H1208" s="133"/>
      <c r="I1208" s="132" t="s">
        <v>135</v>
      </c>
      <c r="J1208" s="130" t="s">
        <v>2730</v>
      </c>
      <c r="K1208" s="130" t="s">
        <v>2730</v>
      </c>
    </row>
    <row r="1209" ht="18.95" hidden="1" customHeight="1" spans="1:11">
      <c r="A1209" s="127"/>
      <c r="B1209" s="97"/>
      <c r="C1209" s="469" t="s">
        <v>2247</v>
      </c>
      <c r="D1209" s="468" t="s">
        <v>2256</v>
      </c>
      <c r="E1209" s="97" t="s">
        <v>147</v>
      </c>
      <c r="F1209" s="37" t="s">
        <v>4534</v>
      </c>
      <c r="G1209" s="133">
        <v>26</v>
      </c>
      <c r="H1209" s="133">
        <v>27</v>
      </c>
      <c r="I1209" s="132">
        <v>0.038</v>
      </c>
      <c r="J1209" s="130" t="s">
        <v>147</v>
      </c>
      <c r="K1209" s="130" t="s">
        <v>2730</v>
      </c>
    </row>
    <row r="1210" ht="18.95" hidden="1" customHeight="1" spans="1:11">
      <c r="A1210" s="127"/>
      <c r="B1210" s="97"/>
      <c r="C1210" s="469" t="s">
        <v>2247</v>
      </c>
      <c r="D1210" s="468" t="s">
        <v>2258</v>
      </c>
      <c r="E1210" s="97" t="s">
        <v>147</v>
      </c>
      <c r="F1210" s="37" t="s">
        <v>4535</v>
      </c>
      <c r="G1210" s="133">
        <v>416</v>
      </c>
      <c r="H1210" s="133">
        <v>420</v>
      </c>
      <c r="I1210" s="132">
        <v>0.01</v>
      </c>
      <c r="J1210" s="130" t="s">
        <v>147</v>
      </c>
      <c r="K1210" s="130" t="s">
        <v>2730</v>
      </c>
    </row>
    <row r="1211" ht="18.95" hidden="1" customHeight="1" spans="1:11">
      <c r="A1211" s="127"/>
      <c r="B1211" s="97"/>
      <c r="C1211" s="469" t="s">
        <v>2247</v>
      </c>
      <c r="D1211" s="90" t="s">
        <v>2260</v>
      </c>
      <c r="E1211" s="97" t="s">
        <v>147</v>
      </c>
      <c r="F1211" s="37" t="s">
        <v>4536</v>
      </c>
      <c r="G1211" s="133">
        <v>293</v>
      </c>
      <c r="H1211" s="133">
        <v>300</v>
      </c>
      <c r="I1211" s="132">
        <v>0.024</v>
      </c>
      <c r="J1211" s="130" t="s">
        <v>147</v>
      </c>
      <c r="K1211" s="130" t="s">
        <v>2730</v>
      </c>
    </row>
    <row r="1212" ht="18.95" hidden="1" customHeight="1" spans="1:11">
      <c r="A1212" s="127"/>
      <c r="B1212" s="97"/>
      <c r="C1212" s="469" t="s">
        <v>2247</v>
      </c>
      <c r="D1212" s="90" t="s">
        <v>2262</v>
      </c>
      <c r="E1212" s="97" t="s">
        <v>147</v>
      </c>
      <c r="F1212" s="37" t="s">
        <v>4537</v>
      </c>
      <c r="G1212" s="133">
        <v>8016</v>
      </c>
      <c r="H1212" s="133">
        <v>8330</v>
      </c>
      <c r="I1212" s="132">
        <v>0.039</v>
      </c>
      <c r="J1212" s="130" t="s">
        <v>147</v>
      </c>
      <c r="K1212" s="130" t="s">
        <v>2730</v>
      </c>
    </row>
    <row r="1213" ht="18.95" hidden="1" customHeight="1" spans="1:11">
      <c r="A1213" s="127" t="s">
        <v>135</v>
      </c>
      <c r="B1213" s="97" t="s">
        <v>135</v>
      </c>
      <c r="C1213" s="469" t="s">
        <v>2247</v>
      </c>
      <c r="D1213" s="90" t="s">
        <v>2264</v>
      </c>
      <c r="E1213" s="97" t="s">
        <v>147</v>
      </c>
      <c r="F1213" s="37" t="s">
        <v>4538</v>
      </c>
      <c r="G1213" s="133">
        <v>405</v>
      </c>
      <c r="H1213" s="133">
        <v>415</v>
      </c>
      <c r="I1213" s="132">
        <v>0.025</v>
      </c>
      <c r="J1213" s="130" t="s">
        <v>147</v>
      </c>
      <c r="K1213" s="130" t="s">
        <v>2730</v>
      </c>
    </row>
    <row r="1214" ht="18.95" hidden="1" customHeight="1" spans="1:11">
      <c r="A1214" s="127" t="s">
        <v>135</v>
      </c>
      <c r="B1214" s="97" t="s">
        <v>135</v>
      </c>
      <c r="C1214" s="469" t="s">
        <v>2247</v>
      </c>
      <c r="D1214" s="90" t="s">
        <v>2266</v>
      </c>
      <c r="E1214" s="97" t="s">
        <v>147</v>
      </c>
      <c r="F1214" s="37" t="s">
        <v>4539</v>
      </c>
      <c r="G1214" s="133">
        <v>724</v>
      </c>
      <c r="H1214" s="133">
        <v>740</v>
      </c>
      <c r="I1214" s="132">
        <v>0.022</v>
      </c>
      <c r="J1214" s="130" t="s">
        <v>147</v>
      </c>
      <c r="K1214" s="130" t="s">
        <v>2730</v>
      </c>
    </row>
    <row r="1215" ht="18.95" hidden="1" customHeight="1" spans="1:11">
      <c r="A1215" s="127" t="s">
        <v>135</v>
      </c>
      <c r="B1215" s="97" t="s">
        <v>135</v>
      </c>
      <c r="C1215" s="469" t="s">
        <v>2247</v>
      </c>
      <c r="D1215" s="90" t="s">
        <v>2268</v>
      </c>
      <c r="E1215" s="97" t="s">
        <v>147</v>
      </c>
      <c r="F1215" s="37" t="s">
        <v>4540</v>
      </c>
      <c r="G1215" s="133">
        <v>0</v>
      </c>
      <c r="H1215" s="133">
        <v>0</v>
      </c>
      <c r="I1215" s="132" t="s">
        <v>135</v>
      </c>
      <c r="J1215" s="130" t="s">
        <v>2730</v>
      </c>
      <c r="K1215" s="130" t="s">
        <v>2730</v>
      </c>
    </row>
    <row r="1216" ht="18.95" hidden="1" customHeight="1" spans="1:11">
      <c r="A1216" s="127" t="s">
        <v>135</v>
      </c>
      <c r="B1216" s="97" t="s">
        <v>135</v>
      </c>
      <c r="C1216" s="469" t="s">
        <v>2247</v>
      </c>
      <c r="D1216" s="90" t="s">
        <v>2270</v>
      </c>
      <c r="E1216" s="97" t="s">
        <v>147</v>
      </c>
      <c r="F1216" s="49" t="s">
        <v>4541</v>
      </c>
      <c r="G1216" s="133">
        <v>0</v>
      </c>
      <c r="H1216" s="133">
        <v>0</v>
      </c>
      <c r="I1216" s="132" t="s">
        <v>135</v>
      </c>
      <c r="J1216" s="130" t="s">
        <v>2730</v>
      </c>
      <c r="K1216" s="130" t="s">
        <v>2730</v>
      </c>
    </row>
    <row r="1217" ht="18.95" hidden="1" customHeight="1" spans="1:11">
      <c r="A1217" s="127" t="s">
        <v>135</v>
      </c>
      <c r="B1217" s="97" t="s">
        <v>135</v>
      </c>
      <c r="C1217" s="469" t="s">
        <v>2247</v>
      </c>
      <c r="D1217" s="90" t="s">
        <v>2272</v>
      </c>
      <c r="E1217" s="97" t="s">
        <v>147</v>
      </c>
      <c r="F1217" s="49" t="s">
        <v>4542</v>
      </c>
      <c r="G1217" s="133">
        <v>0</v>
      </c>
      <c r="H1217" s="133">
        <v>0</v>
      </c>
      <c r="I1217" s="132" t="s">
        <v>135</v>
      </c>
      <c r="J1217" s="130" t="s">
        <v>2730</v>
      </c>
      <c r="K1217" s="130" t="s">
        <v>2730</v>
      </c>
    </row>
    <row r="1218" ht="18.95" hidden="1" customHeight="1" spans="1:11">
      <c r="A1218" s="127" t="s">
        <v>135</v>
      </c>
      <c r="B1218" s="97" t="s">
        <v>135</v>
      </c>
      <c r="C1218" s="469" t="s">
        <v>2247</v>
      </c>
      <c r="D1218" s="90" t="s">
        <v>2274</v>
      </c>
      <c r="E1218" s="97" t="s">
        <v>147</v>
      </c>
      <c r="F1218" s="54" t="s">
        <v>4543</v>
      </c>
      <c r="G1218" s="133">
        <v>2946</v>
      </c>
      <c r="H1218" s="136">
        <v>3000</v>
      </c>
      <c r="I1218" s="135">
        <v>0.018</v>
      </c>
      <c r="J1218" s="130" t="s">
        <v>147</v>
      </c>
      <c r="K1218" s="130" t="s">
        <v>2730</v>
      </c>
    </row>
    <row r="1219" ht="18.95" hidden="1" customHeight="1" spans="1:11">
      <c r="A1219" s="127" t="s">
        <v>135</v>
      </c>
      <c r="B1219" s="469" t="s">
        <v>2134</v>
      </c>
      <c r="C1219" s="97"/>
      <c r="D1219" s="90" t="s">
        <v>2276</v>
      </c>
      <c r="E1219" s="97" t="s">
        <v>147</v>
      </c>
      <c r="F1219" s="49" t="s">
        <v>4544</v>
      </c>
      <c r="G1219" s="133">
        <v>20</v>
      </c>
      <c r="H1219" s="131">
        <v>20</v>
      </c>
      <c r="I1219" s="132">
        <v>0</v>
      </c>
      <c r="J1219" s="130" t="s">
        <v>147</v>
      </c>
      <c r="K1219" s="130" t="s">
        <v>147</v>
      </c>
    </row>
    <row r="1220" ht="18.95" customHeight="1" spans="1:11">
      <c r="A1220" s="127" t="s">
        <v>134</v>
      </c>
      <c r="B1220" s="97" t="s">
        <v>135</v>
      </c>
      <c r="C1220" s="97"/>
      <c r="D1220" s="90" t="s">
        <v>2278</v>
      </c>
      <c r="E1220" s="97"/>
      <c r="F1220" s="50" t="s">
        <v>2279</v>
      </c>
      <c r="G1220" s="128">
        <v>1655145</v>
      </c>
      <c r="H1220" s="128">
        <v>1714000</v>
      </c>
      <c r="I1220" s="129">
        <v>0.036</v>
      </c>
      <c r="J1220" s="130" t="s">
        <v>147</v>
      </c>
      <c r="K1220" s="130" t="s">
        <v>147</v>
      </c>
    </row>
    <row r="1221" ht="18.95" hidden="1" customHeight="1" spans="1:11">
      <c r="A1221" s="127" t="s">
        <v>135</v>
      </c>
      <c r="B1221" s="469" t="s">
        <v>2278</v>
      </c>
      <c r="C1221" s="97"/>
      <c r="D1221" s="90" t="s">
        <v>2280</v>
      </c>
      <c r="E1221" s="97"/>
      <c r="F1221" s="49" t="s">
        <v>2281</v>
      </c>
      <c r="G1221" s="131">
        <v>1069002</v>
      </c>
      <c r="H1221" s="131">
        <v>1105000</v>
      </c>
      <c r="I1221" s="132">
        <v>0.034</v>
      </c>
      <c r="J1221" s="130" t="s">
        <v>147</v>
      </c>
      <c r="K1221" s="130" t="s">
        <v>147</v>
      </c>
    </row>
    <row r="1222" ht="18.95" hidden="1" customHeight="1" spans="1:11">
      <c r="A1222" s="127" t="s">
        <v>135</v>
      </c>
      <c r="B1222" s="97" t="s">
        <v>135</v>
      </c>
      <c r="C1222" s="469" t="s">
        <v>2280</v>
      </c>
      <c r="D1222" s="90" t="s">
        <v>2282</v>
      </c>
      <c r="E1222" s="97" t="s">
        <v>147</v>
      </c>
      <c r="F1222" s="49" t="s">
        <v>4545</v>
      </c>
      <c r="G1222" s="133">
        <v>52780</v>
      </c>
      <c r="H1222" s="133">
        <v>55000</v>
      </c>
      <c r="I1222" s="132">
        <v>0.042</v>
      </c>
      <c r="J1222" s="130" t="s">
        <v>147</v>
      </c>
      <c r="K1222" s="130" t="s">
        <v>2730</v>
      </c>
    </row>
    <row r="1223" ht="18.95" hidden="1" customHeight="1" spans="1:11">
      <c r="A1223" s="127" t="s">
        <v>135</v>
      </c>
      <c r="B1223" s="97" t="s">
        <v>135</v>
      </c>
      <c r="C1223" s="469" t="s">
        <v>2280</v>
      </c>
      <c r="D1223" s="90" t="s">
        <v>2284</v>
      </c>
      <c r="E1223" s="97" t="s">
        <v>147</v>
      </c>
      <c r="F1223" s="37" t="s">
        <v>4546</v>
      </c>
      <c r="G1223" s="133">
        <v>0</v>
      </c>
      <c r="H1223" s="133"/>
      <c r="I1223" s="132" t="s">
        <v>135</v>
      </c>
      <c r="J1223" s="130" t="s">
        <v>2730</v>
      </c>
      <c r="K1223" s="130" t="s">
        <v>2730</v>
      </c>
    </row>
    <row r="1224" ht="18.95" hidden="1" customHeight="1" spans="1:11">
      <c r="A1224" s="127" t="s">
        <v>135</v>
      </c>
      <c r="B1224" s="97" t="s">
        <v>135</v>
      </c>
      <c r="C1224" s="469" t="s">
        <v>2280</v>
      </c>
      <c r="D1224" s="90" t="s">
        <v>2286</v>
      </c>
      <c r="E1224" s="97" t="s">
        <v>147</v>
      </c>
      <c r="F1224" s="49" t="s">
        <v>4547</v>
      </c>
      <c r="G1224" s="133">
        <v>163474</v>
      </c>
      <c r="H1224" s="133">
        <v>170000</v>
      </c>
      <c r="I1224" s="132">
        <v>0.04</v>
      </c>
      <c r="J1224" s="130" t="s">
        <v>147</v>
      </c>
      <c r="K1224" s="130" t="s">
        <v>2730</v>
      </c>
    </row>
    <row r="1225" ht="18.95" hidden="1" customHeight="1" spans="1:11">
      <c r="A1225" s="127" t="s">
        <v>135</v>
      </c>
      <c r="B1225" s="97" t="s">
        <v>135</v>
      </c>
      <c r="C1225" s="469" t="s">
        <v>2280</v>
      </c>
      <c r="D1225" s="90" t="s">
        <v>2288</v>
      </c>
      <c r="E1225" s="97" t="s">
        <v>147</v>
      </c>
      <c r="F1225" s="49" t="s">
        <v>4548</v>
      </c>
      <c r="G1225" s="133">
        <v>0</v>
      </c>
      <c r="H1225" s="133"/>
      <c r="I1225" s="132" t="s">
        <v>135</v>
      </c>
      <c r="J1225" s="130" t="s">
        <v>2730</v>
      </c>
      <c r="K1225" s="130" t="s">
        <v>2730</v>
      </c>
    </row>
    <row r="1226" ht="18.95" hidden="1" customHeight="1" spans="1:11">
      <c r="A1226" s="127" t="s">
        <v>135</v>
      </c>
      <c r="B1226" s="97" t="s">
        <v>135</v>
      </c>
      <c r="C1226" s="469" t="s">
        <v>2280</v>
      </c>
      <c r="D1226" s="90" t="s">
        <v>2290</v>
      </c>
      <c r="E1226" s="97" t="s">
        <v>147</v>
      </c>
      <c r="F1226" s="49" t="s">
        <v>4549</v>
      </c>
      <c r="G1226" s="133">
        <v>289168</v>
      </c>
      <c r="H1226" s="133">
        <v>300000</v>
      </c>
      <c r="I1226" s="132">
        <v>0.037</v>
      </c>
      <c r="J1226" s="130" t="s">
        <v>147</v>
      </c>
      <c r="K1226" s="130" t="s">
        <v>2730</v>
      </c>
    </row>
    <row r="1227" ht="18.95" hidden="1" customHeight="1" spans="1:11">
      <c r="A1227" s="127" t="s">
        <v>135</v>
      </c>
      <c r="B1227" s="97" t="s">
        <v>135</v>
      </c>
      <c r="C1227" s="469" t="s">
        <v>2280</v>
      </c>
      <c r="D1227" s="90" t="s">
        <v>2292</v>
      </c>
      <c r="E1227" s="97" t="s">
        <v>147</v>
      </c>
      <c r="F1227" s="49" t="s">
        <v>4550</v>
      </c>
      <c r="G1227" s="133">
        <v>173666</v>
      </c>
      <c r="H1227" s="133">
        <v>180000</v>
      </c>
      <c r="I1227" s="132">
        <v>0.036</v>
      </c>
      <c r="J1227" s="130" t="s">
        <v>147</v>
      </c>
      <c r="K1227" s="130" t="s">
        <v>2730</v>
      </c>
    </row>
    <row r="1228" ht="18.95" hidden="1" customHeight="1" spans="1:11">
      <c r="A1228" s="127" t="s">
        <v>135</v>
      </c>
      <c r="B1228" s="97" t="s">
        <v>135</v>
      </c>
      <c r="C1228" s="469" t="s">
        <v>2280</v>
      </c>
      <c r="D1228" s="90" t="s">
        <v>2294</v>
      </c>
      <c r="E1228" s="97" t="s">
        <v>147</v>
      </c>
      <c r="F1228" s="49" t="s">
        <v>4551</v>
      </c>
      <c r="G1228" s="133">
        <v>18701</v>
      </c>
      <c r="H1228" s="133">
        <v>19500</v>
      </c>
      <c r="I1228" s="132">
        <v>0.043</v>
      </c>
      <c r="J1228" s="130" t="s">
        <v>147</v>
      </c>
      <c r="K1228" s="130" t="s">
        <v>2730</v>
      </c>
    </row>
    <row r="1229" ht="18.95" hidden="1" customHeight="1" spans="1:11">
      <c r="A1229" s="127" t="s">
        <v>135</v>
      </c>
      <c r="B1229" s="97" t="s">
        <v>135</v>
      </c>
      <c r="C1229" s="469" t="s">
        <v>2280</v>
      </c>
      <c r="D1229" s="90" t="s">
        <v>2296</v>
      </c>
      <c r="E1229" s="97" t="s">
        <v>147</v>
      </c>
      <c r="F1229" s="58" t="s">
        <v>4552</v>
      </c>
      <c r="G1229" s="133">
        <v>371213</v>
      </c>
      <c r="H1229" s="134">
        <v>380500</v>
      </c>
      <c r="I1229" s="135">
        <v>0.025</v>
      </c>
      <c r="J1229" s="130" t="s">
        <v>147</v>
      </c>
      <c r="K1229" s="130" t="s">
        <v>2730</v>
      </c>
    </row>
    <row r="1230" ht="18.95" hidden="1" customHeight="1" spans="1:11">
      <c r="A1230" s="127" t="s">
        <v>135</v>
      </c>
      <c r="B1230" s="469" t="s">
        <v>2278</v>
      </c>
      <c r="C1230" s="97"/>
      <c r="D1230" s="90" t="s">
        <v>2298</v>
      </c>
      <c r="E1230" s="97"/>
      <c r="F1230" s="49" t="s">
        <v>2299</v>
      </c>
      <c r="G1230" s="131">
        <v>578608</v>
      </c>
      <c r="H1230" s="131">
        <v>602000</v>
      </c>
      <c r="I1230" s="132">
        <v>0.04</v>
      </c>
      <c r="J1230" s="130" t="s">
        <v>147</v>
      </c>
      <c r="K1230" s="130" t="s">
        <v>147</v>
      </c>
    </row>
    <row r="1231" ht="18.95" hidden="1" customHeight="1" spans="1:11">
      <c r="A1231" s="127" t="s">
        <v>135</v>
      </c>
      <c r="B1231" s="97" t="s">
        <v>135</v>
      </c>
      <c r="C1231" s="469" t="s">
        <v>2298</v>
      </c>
      <c r="D1231" s="90" t="s">
        <v>2300</v>
      </c>
      <c r="E1231" s="97" t="s">
        <v>147</v>
      </c>
      <c r="F1231" s="49" t="s">
        <v>4553</v>
      </c>
      <c r="G1231" s="133">
        <v>518100</v>
      </c>
      <c r="H1231" s="133">
        <v>540000</v>
      </c>
      <c r="I1231" s="132">
        <v>0.042</v>
      </c>
      <c r="J1231" s="130" t="s">
        <v>147</v>
      </c>
      <c r="K1231" s="130" t="s">
        <v>2730</v>
      </c>
    </row>
    <row r="1232" ht="18.95" hidden="1" customHeight="1" spans="1:11">
      <c r="A1232" s="127" t="s">
        <v>135</v>
      </c>
      <c r="B1232" s="97" t="s">
        <v>135</v>
      </c>
      <c r="C1232" s="469" t="s">
        <v>2298</v>
      </c>
      <c r="D1232" s="90" t="s">
        <v>2302</v>
      </c>
      <c r="E1232" s="97" t="s">
        <v>147</v>
      </c>
      <c r="F1232" s="51" t="s">
        <v>4554</v>
      </c>
      <c r="G1232" s="133">
        <v>0</v>
      </c>
      <c r="H1232" s="133"/>
      <c r="I1232" s="132" t="s">
        <v>135</v>
      </c>
      <c r="J1232" s="130" t="s">
        <v>2730</v>
      </c>
      <c r="K1232" s="130" t="s">
        <v>2730</v>
      </c>
    </row>
    <row r="1233" ht="18.95" hidden="1" customHeight="1" spans="1:11">
      <c r="A1233" s="127" t="s">
        <v>135</v>
      </c>
      <c r="B1233" s="97"/>
      <c r="C1233" s="469" t="s">
        <v>2298</v>
      </c>
      <c r="D1233" s="90" t="s">
        <v>2304</v>
      </c>
      <c r="E1233" s="97" t="s">
        <v>147</v>
      </c>
      <c r="F1233" s="54" t="s">
        <v>4555</v>
      </c>
      <c r="G1233" s="133">
        <v>60508</v>
      </c>
      <c r="H1233" s="134">
        <v>62000</v>
      </c>
      <c r="I1233" s="135">
        <v>0.025</v>
      </c>
      <c r="J1233" s="130" t="s">
        <v>147</v>
      </c>
      <c r="K1233" s="130" t="s">
        <v>2730</v>
      </c>
    </row>
    <row r="1234" ht="18.95" hidden="1" customHeight="1" spans="1:11">
      <c r="A1234" s="127" t="s">
        <v>135</v>
      </c>
      <c r="B1234" s="469" t="s">
        <v>2278</v>
      </c>
      <c r="C1234" s="97"/>
      <c r="D1234" s="90" t="s">
        <v>2306</v>
      </c>
      <c r="E1234" s="97"/>
      <c r="F1234" s="37" t="s">
        <v>2307</v>
      </c>
      <c r="G1234" s="131">
        <v>7535</v>
      </c>
      <c r="H1234" s="131">
        <v>7000</v>
      </c>
      <c r="I1234" s="132">
        <v>-0.071</v>
      </c>
      <c r="J1234" s="130" t="s">
        <v>147</v>
      </c>
      <c r="K1234" s="130" t="s">
        <v>147</v>
      </c>
    </row>
    <row r="1235" ht="18.95" hidden="1" customHeight="1" spans="1:11">
      <c r="A1235" s="127" t="s">
        <v>135</v>
      </c>
      <c r="B1235" s="97" t="s">
        <v>135</v>
      </c>
      <c r="C1235" s="469" t="s">
        <v>2306</v>
      </c>
      <c r="D1235" s="90" t="s">
        <v>2308</v>
      </c>
      <c r="E1235" s="97" t="s">
        <v>147</v>
      </c>
      <c r="F1235" s="37" t="s">
        <v>4556</v>
      </c>
      <c r="G1235" s="133">
        <v>1833</v>
      </c>
      <c r="H1235" s="131">
        <v>1900</v>
      </c>
      <c r="I1235" s="132">
        <v>0.037</v>
      </c>
      <c r="J1235" s="130" t="s">
        <v>147</v>
      </c>
      <c r="K1235" s="130" t="s">
        <v>2730</v>
      </c>
    </row>
    <row r="1236" ht="18.95" hidden="1" customHeight="1" spans="1:11">
      <c r="A1236" s="127" t="s">
        <v>135</v>
      </c>
      <c r="B1236" s="97" t="s">
        <v>135</v>
      </c>
      <c r="C1236" s="469" t="s">
        <v>2306</v>
      </c>
      <c r="D1236" s="90" t="s">
        <v>2310</v>
      </c>
      <c r="E1236" s="97" t="s">
        <v>147</v>
      </c>
      <c r="F1236" s="57" t="s">
        <v>4557</v>
      </c>
      <c r="G1236" s="133">
        <v>5702</v>
      </c>
      <c r="H1236" s="136">
        <v>5100</v>
      </c>
      <c r="I1236" s="135">
        <v>-0.106</v>
      </c>
      <c r="J1236" s="130" t="s">
        <v>147</v>
      </c>
      <c r="K1236" s="130" t="s">
        <v>2730</v>
      </c>
    </row>
    <row r="1237" ht="18.95" customHeight="1" spans="1:11">
      <c r="A1237" s="127" t="s">
        <v>134</v>
      </c>
      <c r="B1237" s="97" t="s">
        <v>135</v>
      </c>
      <c r="C1237" s="97"/>
      <c r="D1237" s="90" t="s">
        <v>2312</v>
      </c>
      <c r="E1237" s="97"/>
      <c r="F1237" s="56" t="s">
        <v>2313</v>
      </c>
      <c r="G1237" s="128">
        <v>119315</v>
      </c>
      <c r="H1237" s="128">
        <v>151300</v>
      </c>
      <c r="I1237" s="129">
        <v>0.268</v>
      </c>
      <c r="J1237" s="130" t="s">
        <v>147</v>
      </c>
      <c r="K1237" s="130" t="s">
        <v>147</v>
      </c>
    </row>
    <row r="1238" hidden="1" spans="1:11">
      <c r="A1238" s="127" t="s">
        <v>135</v>
      </c>
      <c r="B1238" s="469" t="s">
        <v>2312</v>
      </c>
      <c r="C1238" s="97"/>
      <c r="D1238" s="90" t="s">
        <v>2314</v>
      </c>
      <c r="E1238" s="97"/>
      <c r="F1238" s="51" t="s">
        <v>2315</v>
      </c>
      <c r="G1238" s="131">
        <v>92720</v>
      </c>
      <c r="H1238" s="131">
        <v>124000</v>
      </c>
      <c r="I1238" s="132">
        <v>0.337</v>
      </c>
      <c r="J1238" s="130" t="s">
        <v>147</v>
      </c>
      <c r="K1238" s="130" t="s">
        <v>147</v>
      </c>
    </row>
    <row r="1239" hidden="1" spans="1:11">
      <c r="A1239" s="127" t="s">
        <v>135</v>
      </c>
      <c r="B1239" s="97" t="s">
        <v>135</v>
      </c>
      <c r="C1239" s="469" t="s">
        <v>2314</v>
      </c>
      <c r="D1239" s="90" t="s">
        <v>2316</v>
      </c>
      <c r="E1239" s="97" t="s">
        <v>147</v>
      </c>
      <c r="F1239" s="51" t="s">
        <v>4249</v>
      </c>
      <c r="G1239" s="133">
        <v>11614</v>
      </c>
      <c r="H1239" s="133">
        <v>12100</v>
      </c>
      <c r="I1239" s="132">
        <v>0.042</v>
      </c>
      <c r="J1239" s="130" t="s">
        <v>147</v>
      </c>
      <c r="K1239" s="130" t="s">
        <v>2730</v>
      </c>
    </row>
    <row r="1240" hidden="1" spans="1:11">
      <c r="A1240" s="127" t="s">
        <v>135</v>
      </c>
      <c r="B1240" s="97" t="s">
        <v>135</v>
      </c>
      <c r="C1240" s="469" t="s">
        <v>2314</v>
      </c>
      <c r="D1240" s="90" t="s">
        <v>2317</v>
      </c>
      <c r="E1240" s="97" t="s">
        <v>147</v>
      </c>
      <c r="F1240" s="51" t="s">
        <v>4250</v>
      </c>
      <c r="G1240" s="133">
        <v>2793</v>
      </c>
      <c r="H1240" s="133">
        <v>2800</v>
      </c>
      <c r="I1240" s="132">
        <v>0.003</v>
      </c>
      <c r="J1240" s="130" t="s">
        <v>147</v>
      </c>
      <c r="K1240" s="130" t="s">
        <v>2730</v>
      </c>
    </row>
    <row r="1241" hidden="1" spans="1:11">
      <c r="A1241" s="127" t="s">
        <v>135</v>
      </c>
      <c r="B1241" s="97" t="s">
        <v>135</v>
      </c>
      <c r="C1241" s="469" t="s">
        <v>2314</v>
      </c>
      <c r="D1241" s="90" t="s">
        <v>2318</v>
      </c>
      <c r="E1241" s="97" t="s">
        <v>147</v>
      </c>
      <c r="F1241" s="51" t="s">
        <v>4251</v>
      </c>
      <c r="G1241" s="133">
        <v>199</v>
      </c>
      <c r="H1241" s="133">
        <v>283</v>
      </c>
      <c r="I1241" s="132">
        <v>0.422</v>
      </c>
      <c r="J1241" s="130" t="s">
        <v>147</v>
      </c>
      <c r="K1241" s="130" t="s">
        <v>2730</v>
      </c>
    </row>
    <row r="1242" hidden="1" spans="1:11">
      <c r="A1242" s="127" t="s">
        <v>135</v>
      </c>
      <c r="B1242" s="97" t="s">
        <v>135</v>
      </c>
      <c r="C1242" s="469" t="s">
        <v>2314</v>
      </c>
      <c r="D1242" s="90" t="s">
        <v>2319</v>
      </c>
      <c r="E1242" s="97" t="s">
        <v>147</v>
      </c>
      <c r="F1242" s="51" t="s">
        <v>4558</v>
      </c>
      <c r="G1242" s="133">
        <v>20</v>
      </c>
      <c r="H1242" s="133">
        <v>20</v>
      </c>
      <c r="I1242" s="132">
        <v>0</v>
      </c>
      <c r="J1242" s="130" t="s">
        <v>147</v>
      </c>
      <c r="K1242" s="130" t="s">
        <v>2730</v>
      </c>
    </row>
    <row r="1243" hidden="1" spans="1:11">
      <c r="A1243" s="127" t="s">
        <v>135</v>
      </c>
      <c r="B1243" s="97" t="s">
        <v>135</v>
      </c>
      <c r="C1243" s="469" t="s">
        <v>2314</v>
      </c>
      <c r="D1243" s="90" t="s">
        <v>2321</v>
      </c>
      <c r="E1243" s="97" t="s">
        <v>147</v>
      </c>
      <c r="F1243" s="51" t="s">
        <v>4559</v>
      </c>
      <c r="G1243" s="133">
        <v>262</v>
      </c>
      <c r="H1243" s="133">
        <v>265</v>
      </c>
      <c r="I1243" s="132">
        <v>0.011</v>
      </c>
      <c r="J1243" s="130" t="s">
        <v>147</v>
      </c>
      <c r="K1243" s="130" t="s">
        <v>2730</v>
      </c>
    </row>
    <row r="1244" hidden="1" spans="1:11">
      <c r="A1244" s="127" t="s">
        <v>135</v>
      </c>
      <c r="B1244" s="97" t="s">
        <v>135</v>
      </c>
      <c r="C1244" s="469" t="s">
        <v>2314</v>
      </c>
      <c r="D1244" s="90" t="s">
        <v>2323</v>
      </c>
      <c r="E1244" s="97" t="s">
        <v>147</v>
      </c>
      <c r="F1244" s="51" t="s">
        <v>4560</v>
      </c>
      <c r="G1244" s="133">
        <v>697</v>
      </c>
      <c r="H1244" s="133">
        <v>700</v>
      </c>
      <c r="I1244" s="132">
        <v>0.004</v>
      </c>
      <c r="J1244" s="130" t="s">
        <v>147</v>
      </c>
      <c r="K1244" s="130" t="s">
        <v>2730</v>
      </c>
    </row>
    <row r="1245" hidden="1" spans="1:11">
      <c r="A1245" s="127" t="s">
        <v>135</v>
      </c>
      <c r="B1245" s="97" t="s">
        <v>135</v>
      </c>
      <c r="C1245" s="469" t="s">
        <v>2314</v>
      </c>
      <c r="D1245" s="90" t="s">
        <v>2325</v>
      </c>
      <c r="E1245" s="97" t="s">
        <v>147</v>
      </c>
      <c r="F1245" s="51" t="s">
        <v>4561</v>
      </c>
      <c r="G1245" s="133">
        <v>48</v>
      </c>
      <c r="H1245" s="131">
        <v>50</v>
      </c>
      <c r="I1245" s="132">
        <v>0.042</v>
      </c>
      <c r="J1245" s="130" t="s">
        <v>147</v>
      </c>
      <c r="K1245" s="130" t="s">
        <v>2730</v>
      </c>
    </row>
    <row r="1246" hidden="1" spans="1:11">
      <c r="A1246" s="127" t="s">
        <v>135</v>
      </c>
      <c r="B1246" s="97" t="s">
        <v>135</v>
      </c>
      <c r="C1246" s="469" t="s">
        <v>2314</v>
      </c>
      <c r="D1246" s="90" t="s">
        <v>2327</v>
      </c>
      <c r="E1246" s="97" t="s">
        <v>147</v>
      </c>
      <c r="F1246" s="51" t="s">
        <v>4562</v>
      </c>
      <c r="G1246" s="133">
        <v>5352</v>
      </c>
      <c r="H1246" s="133">
        <v>5400</v>
      </c>
      <c r="I1246" s="132">
        <v>0.009</v>
      </c>
      <c r="J1246" s="130" t="s">
        <v>147</v>
      </c>
      <c r="K1246" s="130" t="s">
        <v>2730</v>
      </c>
    </row>
    <row r="1247" hidden="1" spans="1:11">
      <c r="A1247" s="127" t="s">
        <v>135</v>
      </c>
      <c r="B1247" s="97" t="s">
        <v>135</v>
      </c>
      <c r="C1247" s="469" t="s">
        <v>2314</v>
      </c>
      <c r="D1247" s="90" t="s">
        <v>2329</v>
      </c>
      <c r="E1247" s="97" t="s">
        <v>147</v>
      </c>
      <c r="F1247" s="51" t="s">
        <v>4563</v>
      </c>
      <c r="G1247" s="133">
        <v>0</v>
      </c>
      <c r="H1247" s="133">
        <v>0</v>
      </c>
      <c r="I1247" s="132" t="s">
        <v>135</v>
      </c>
      <c r="J1247" s="130" t="s">
        <v>2730</v>
      </c>
      <c r="K1247" s="130" t="s">
        <v>2730</v>
      </c>
    </row>
    <row r="1248" hidden="1" spans="1:11">
      <c r="A1248" s="127" t="s">
        <v>135</v>
      </c>
      <c r="B1248" s="97" t="s">
        <v>135</v>
      </c>
      <c r="C1248" s="469" t="s">
        <v>2314</v>
      </c>
      <c r="D1248" s="90" t="s">
        <v>2331</v>
      </c>
      <c r="E1248" s="97" t="s">
        <v>147</v>
      </c>
      <c r="F1248" s="51" t="s">
        <v>4564</v>
      </c>
      <c r="G1248" s="133">
        <v>110</v>
      </c>
      <c r="H1248" s="133">
        <v>114</v>
      </c>
      <c r="I1248" s="132">
        <v>0.036</v>
      </c>
      <c r="J1248" s="130" t="s">
        <v>147</v>
      </c>
      <c r="K1248" s="130" t="s">
        <v>2730</v>
      </c>
    </row>
    <row r="1249" hidden="1" spans="1:11">
      <c r="A1249" s="127" t="s">
        <v>135</v>
      </c>
      <c r="B1249" s="97" t="s">
        <v>135</v>
      </c>
      <c r="C1249" s="469" t="s">
        <v>2314</v>
      </c>
      <c r="D1249" s="90" t="s">
        <v>2333</v>
      </c>
      <c r="E1249" s="97" t="s">
        <v>147</v>
      </c>
      <c r="F1249" s="51" t="s">
        <v>4565</v>
      </c>
      <c r="G1249" s="133">
        <v>56780</v>
      </c>
      <c r="H1249" s="131">
        <v>87000</v>
      </c>
      <c r="I1249" s="132">
        <v>0.532</v>
      </c>
      <c r="J1249" s="130" t="s">
        <v>147</v>
      </c>
      <c r="K1249" s="130" t="s">
        <v>2730</v>
      </c>
    </row>
    <row r="1250" hidden="1" spans="1:11">
      <c r="A1250" s="127" t="s">
        <v>135</v>
      </c>
      <c r="B1250" s="97" t="s">
        <v>135</v>
      </c>
      <c r="C1250" s="469" t="s">
        <v>2314</v>
      </c>
      <c r="D1250" s="90" t="s">
        <v>2335</v>
      </c>
      <c r="E1250" s="97" t="s">
        <v>147</v>
      </c>
      <c r="F1250" s="51" t="s">
        <v>4566</v>
      </c>
      <c r="G1250" s="133">
        <v>0</v>
      </c>
      <c r="H1250" s="133"/>
      <c r="I1250" s="132" t="s">
        <v>135</v>
      </c>
      <c r="J1250" s="130" t="s">
        <v>2730</v>
      </c>
      <c r="K1250" s="130" t="s">
        <v>2730</v>
      </c>
    </row>
    <row r="1251" hidden="1" spans="1:11">
      <c r="A1251" s="127" t="s">
        <v>135</v>
      </c>
      <c r="B1251" s="97" t="s">
        <v>135</v>
      </c>
      <c r="C1251" s="469" t="s">
        <v>2314</v>
      </c>
      <c r="D1251" s="90" t="s">
        <v>2337</v>
      </c>
      <c r="E1251" s="97" t="s">
        <v>147</v>
      </c>
      <c r="F1251" s="51" t="s">
        <v>4466</v>
      </c>
      <c r="G1251" s="133">
        <v>361</v>
      </c>
      <c r="H1251" s="133">
        <v>365</v>
      </c>
      <c r="I1251" s="132">
        <v>0.011</v>
      </c>
      <c r="J1251" s="130" t="s">
        <v>147</v>
      </c>
      <c r="K1251" s="130" t="s">
        <v>2730</v>
      </c>
    </row>
    <row r="1252" hidden="1" spans="1:11">
      <c r="A1252" s="127" t="s">
        <v>135</v>
      </c>
      <c r="B1252" s="97" t="s">
        <v>135</v>
      </c>
      <c r="C1252" s="469" t="s">
        <v>2314</v>
      </c>
      <c r="D1252" s="90" t="s">
        <v>2338</v>
      </c>
      <c r="E1252" s="97" t="s">
        <v>147</v>
      </c>
      <c r="F1252" s="58" t="s">
        <v>4567</v>
      </c>
      <c r="G1252" s="133">
        <v>14484</v>
      </c>
      <c r="H1252" s="136">
        <v>14903</v>
      </c>
      <c r="I1252" s="135">
        <v>0.029</v>
      </c>
      <c r="J1252" s="130" t="s">
        <v>147</v>
      </c>
      <c r="K1252" s="130" t="s">
        <v>2730</v>
      </c>
    </row>
    <row r="1253" hidden="1" spans="1:11">
      <c r="A1253" s="127" t="s">
        <v>135</v>
      </c>
      <c r="B1253" s="469" t="s">
        <v>2312</v>
      </c>
      <c r="C1253" s="97" t="s">
        <v>135</v>
      </c>
      <c r="D1253" s="90" t="s">
        <v>2340</v>
      </c>
      <c r="E1253" s="97"/>
      <c r="F1253" s="51" t="s">
        <v>2341</v>
      </c>
      <c r="G1253" s="131">
        <v>491</v>
      </c>
      <c r="H1253" s="131">
        <v>520</v>
      </c>
      <c r="I1253" s="132">
        <v>0.059</v>
      </c>
      <c r="J1253" s="130" t="s">
        <v>147</v>
      </c>
      <c r="K1253" s="130" t="s">
        <v>147</v>
      </c>
    </row>
    <row r="1254" hidden="1" spans="1:11">
      <c r="A1254" s="127" t="s">
        <v>135</v>
      </c>
      <c r="B1254" s="97" t="s">
        <v>135</v>
      </c>
      <c r="C1254" s="469" t="s">
        <v>2340</v>
      </c>
      <c r="D1254" s="90" t="s">
        <v>2342</v>
      </c>
      <c r="E1254" s="97" t="s">
        <v>147</v>
      </c>
      <c r="F1254" s="51" t="s">
        <v>4249</v>
      </c>
      <c r="G1254" s="133">
        <v>332</v>
      </c>
      <c r="H1254" s="133">
        <v>346</v>
      </c>
      <c r="I1254" s="132">
        <v>0.042</v>
      </c>
      <c r="J1254" s="130" t="s">
        <v>147</v>
      </c>
      <c r="K1254" s="130" t="s">
        <v>2730</v>
      </c>
    </row>
    <row r="1255" hidden="1" spans="1:11">
      <c r="A1255" s="127" t="s">
        <v>135</v>
      </c>
      <c r="B1255" s="97" t="s">
        <v>135</v>
      </c>
      <c r="C1255" s="469" t="s">
        <v>2340</v>
      </c>
      <c r="D1255" s="90" t="s">
        <v>2343</v>
      </c>
      <c r="E1255" s="97" t="s">
        <v>147</v>
      </c>
      <c r="F1255" s="51" t="s">
        <v>4250</v>
      </c>
      <c r="G1255" s="133">
        <v>50</v>
      </c>
      <c r="H1255" s="133">
        <v>50</v>
      </c>
      <c r="I1255" s="132">
        <v>0</v>
      </c>
      <c r="J1255" s="130" t="s">
        <v>147</v>
      </c>
      <c r="K1255" s="130" t="s">
        <v>2730</v>
      </c>
    </row>
    <row r="1256" hidden="1" spans="1:11">
      <c r="A1256" s="127" t="s">
        <v>135</v>
      </c>
      <c r="B1256" s="97" t="s">
        <v>135</v>
      </c>
      <c r="C1256" s="469" t="s">
        <v>2340</v>
      </c>
      <c r="D1256" s="90" t="s">
        <v>2344</v>
      </c>
      <c r="E1256" s="97" t="s">
        <v>147</v>
      </c>
      <c r="F1256" s="51" t="s">
        <v>4251</v>
      </c>
      <c r="G1256" s="133">
        <v>0</v>
      </c>
      <c r="H1256" s="133">
        <v>0</v>
      </c>
      <c r="I1256" s="132" t="s">
        <v>135</v>
      </c>
      <c r="J1256" s="130" t="s">
        <v>2730</v>
      </c>
      <c r="K1256" s="130" t="s">
        <v>2730</v>
      </c>
    </row>
    <row r="1257" hidden="1" spans="1:11">
      <c r="A1257" s="127" t="s">
        <v>135</v>
      </c>
      <c r="B1257" s="97" t="s">
        <v>135</v>
      </c>
      <c r="C1257" s="469" t="s">
        <v>2340</v>
      </c>
      <c r="D1257" s="90" t="s">
        <v>2345</v>
      </c>
      <c r="E1257" s="97" t="s">
        <v>147</v>
      </c>
      <c r="F1257" s="51" t="s">
        <v>4568</v>
      </c>
      <c r="G1257" s="133">
        <v>0</v>
      </c>
      <c r="H1257" s="133">
        <v>0</v>
      </c>
      <c r="I1257" s="132" t="s">
        <v>135</v>
      </c>
      <c r="J1257" s="130" t="s">
        <v>2730</v>
      </c>
      <c r="K1257" s="130" t="s">
        <v>2730</v>
      </c>
    </row>
    <row r="1258" hidden="1" spans="1:11">
      <c r="A1258" s="127" t="s">
        <v>135</v>
      </c>
      <c r="B1258" s="97" t="s">
        <v>135</v>
      </c>
      <c r="C1258" s="469" t="s">
        <v>2340</v>
      </c>
      <c r="D1258" s="90" t="s">
        <v>2347</v>
      </c>
      <c r="E1258" s="97" t="s">
        <v>147</v>
      </c>
      <c r="F1258" s="51" t="s">
        <v>4569</v>
      </c>
      <c r="G1258" s="133">
        <v>0</v>
      </c>
      <c r="H1258" s="133">
        <v>0</v>
      </c>
      <c r="I1258" s="132" t="s">
        <v>135</v>
      </c>
      <c r="J1258" s="130" t="s">
        <v>2730</v>
      </c>
      <c r="K1258" s="130" t="s">
        <v>2730</v>
      </c>
    </row>
    <row r="1259" hidden="1" spans="1:11">
      <c r="A1259" s="127" t="s">
        <v>135</v>
      </c>
      <c r="B1259" s="97" t="s">
        <v>135</v>
      </c>
      <c r="C1259" s="469" t="s">
        <v>2340</v>
      </c>
      <c r="D1259" s="90" t="s">
        <v>2349</v>
      </c>
      <c r="E1259" s="97" t="s">
        <v>147</v>
      </c>
      <c r="F1259" s="51" t="s">
        <v>4570</v>
      </c>
      <c r="G1259" s="133">
        <v>0</v>
      </c>
      <c r="H1259" s="133">
        <v>0</v>
      </c>
      <c r="I1259" s="132" t="s">
        <v>135</v>
      </c>
      <c r="J1259" s="130" t="s">
        <v>2730</v>
      </c>
      <c r="K1259" s="130" t="s">
        <v>2730</v>
      </c>
    </row>
    <row r="1260" hidden="1" spans="1:11">
      <c r="A1260" s="127" t="s">
        <v>135</v>
      </c>
      <c r="B1260" s="97" t="s">
        <v>135</v>
      </c>
      <c r="C1260" s="469" t="s">
        <v>2340</v>
      </c>
      <c r="D1260" s="90" t="s">
        <v>2351</v>
      </c>
      <c r="E1260" s="97" t="s">
        <v>147</v>
      </c>
      <c r="F1260" s="51" t="s">
        <v>4571</v>
      </c>
      <c r="G1260" s="133">
        <v>0</v>
      </c>
      <c r="H1260" s="133"/>
      <c r="I1260" s="132" t="s">
        <v>135</v>
      </c>
      <c r="J1260" s="130" t="s">
        <v>2730</v>
      </c>
      <c r="K1260" s="130" t="s">
        <v>2730</v>
      </c>
    </row>
    <row r="1261" hidden="1" spans="1:11">
      <c r="A1261" s="127" t="s">
        <v>135</v>
      </c>
      <c r="B1261" s="97" t="s">
        <v>135</v>
      </c>
      <c r="C1261" s="469" t="s">
        <v>2340</v>
      </c>
      <c r="D1261" s="90" t="s">
        <v>2353</v>
      </c>
      <c r="E1261" s="97" t="s">
        <v>147</v>
      </c>
      <c r="F1261" s="51" t="s">
        <v>4572</v>
      </c>
      <c r="G1261" s="133">
        <v>0</v>
      </c>
      <c r="H1261" s="133">
        <v>0</v>
      </c>
      <c r="I1261" s="132" t="s">
        <v>135</v>
      </c>
      <c r="J1261" s="130" t="s">
        <v>2730</v>
      </c>
      <c r="K1261" s="130" t="s">
        <v>2730</v>
      </c>
    </row>
    <row r="1262" hidden="1" spans="1:11">
      <c r="A1262" s="127" t="s">
        <v>135</v>
      </c>
      <c r="B1262" s="97"/>
      <c r="C1262" s="469" t="s">
        <v>2340</v>
      </c>
      <c r="D1262" s="90" t="s">
        <v>2355</v>
      </c>
      <c r="E1262" s="97" t="s">
        <v>147</v>
      </c>
      <c r="F1262" s="51" t="s">
        <v>4573</v>
      </c>
      <c r="G1262" s="133">
        <v>0</v>
      </c>
      <c r="H1262" s="133">
        <v>0</v>
      </c>
      <c r="I1262" s="132" t="s">
        <v>135</v>
      </c>
      <c r="J1262" s="130" t="s">
        <v>2730</v>
      </c>
      <c r="K1262" s="130" t="s">
        <v>2730</v>
      </c>
    </row>
    <row r="1263" hidden="1" spans="1:11">
      <c r="A1263" s="127" t="s">
        <v>135</v>
      </c>
      <c r="B1263" s="97" t="s">
        <v>135</v>
      </c>
      <c r="C1263" s="469" t="s">
        <v>2340</v>
      </c>
      <c r="D1263" s="90" t="s">
        <v>2357</v>
      </c>
      <c r="E1263" s="97" t="s">
        <v>147</v>
      </c>
      <c r="F1263" s="51" t="s">
        <v>4574</v>
      </c>
      <c r="G1263" s="133">
        <v>4</v>
      </c>
      <c r="H1263" s="133">
        <v>4</v>
      </c>
      <c r="I1263" s="132">
        <v>0</v>
      </c>
      <c r="J1263" s="130" t="s">
        <v>147</v>
      </c>
      <c r="K1263" s="130" t="s">
        <v>2730</v>
      </c>
    </row>
    <row r="1264" hidden="1" spans="1:11">
      <c r="A1264" s="127" t="s">
        <v>135</v>
      </c>
      <c r="B1264" s="97" t="s">
        <v>135</v>
      </c>
      <c r="C1264" s="469" t="s">
        <v>2340</v>
      </c>
      <c r="D1264" s="90" t="s">
        <v>2359</v>
      </c>
      <c r="E1264" s="97" t="s">
        <v>147</v>
      </c>
      <c r="F1264" s="51" t="s">
        <v>4575</v>
      </c>
      <c r="G1264" s="133">
        <v>0</v>
      </c>
      <c r="H1264" s="133"/>
      <c r="I1264" s="132" t="s">
        <v>135</v>
      </c>
      <c r="J1264" s="130" t="s">
        <v>2730</v>
      </c>
      <c r="K1264" s="130" t="s">
        <v>2730</v>
      </c>
    </row>
    <row r="1265" hidden="1" spans="1:11">
      <c r="A1265" s="127" t="s">
        <v>135</v>
      </c>
      <c r="B1265" s="97" t="s">
        <v>135</v>
      </c>
      <c r="C1265" s="469" t="s">
        <v>2340</v>
      </c>
      <c r="D1265" s="90" t="s">
        <v>2361</v>
      </c>
      <c r="E1265" s="97" t="s">
        <v>147</v>
      </c>
      <c r="F1265" s="51" t="s">
        <v>4466</v>
      </c>
      <c r="G1265" s="133">
        <v>0</v>
      </c>
      <c r="H1265" s="133">
        <v>0</v>
      </c>
      <c r="I1265" s="132" t="s">
        <v>135</v>
      </c>
      <c r="J1265" s="130" t="s">
        <v>2730</v>
      </c>
      <c r="K1265" s="130" t="s">
        <v>2730</v>
      </c>
    </row>
    <row r="1266" hidden="1" spans="1:11">
      <c r="A1266" s="127" t="s">
        <v>135</v>
      </c>
      <c r="B1266" s="97" t="s">
        <v>135</v>
      </c>
      <c r="C1266" s="469" t="s">
        <v>2340</v>
      </c>
      <c r="D1266" s="90" t="s">
        <v>2362</v>
      </c>
      <c r="E1266" s="97" t="s">
        <v>147</v>
      </c>
      <c r="F1266" s="57" t="s">
        <v>4576</v>
      </c>
      <c r="G1266" s="133">
        <v>105</v>
      </c>
      <c r="H1266" s="134">
        <v>120</v>
      </c>
      <c r="I1266" s="135">
        <v>0.143</v>
      </c>
      <c r="J1266" s="130" t="s">
        <v>147</v>
      </c>
      <c r="K1266" s="130" t="s">
        <v>2730</v>
      </c>
    </row>
    <row r="1267" hidden="1" spans="1:11">
      <c r="A1267" s="127" t="s">
        <v>135</v>
      </c>
      <c r="B1267" s="469" t="s">
        <v>2312</v>
      </c>
      <c r="C1267" s="97"/>
      <c r="D1267" s="90" t="s">
        <v>3609</v>
      </c>
      <c r="E1267" s="97"/>
      <c r="F1267" s="51" t="s">
        <v>2365</v>
      </c>
      <c r="G1267" s="131">
        <v>0</v>
      </c>
      <c r="H1267" s="131">
        <v>0</v>
      </c>
      <c r="I1267" s="132" t="s">
        <v>135</v>
      </c>
      <c r="J1267" s="130" t="s">
        <v>2730</v>
      </c>
      <c r="K1267" s="130" t="s">
        <v>147</v>
      </c>
    </row>
    <row r="1268" hidden="1" spans="1:11">
      <c r="A1268" s="127" t="s">
        <v>135</v>
      </c>
      <c r="B1268" s="97" t="s">
        <v>135</v>
      </c>
      <c r="C1268" s="469" t="s">
        <v>3609</v>
      </c>
      <c r="D1268" s="90" t="s">
        <v>3611</v>
      </c>
      <c r="E1268" s="97" t="s">
        <v>147</v>
      </c>
      <c r="F1268" s="51" t="s">
        <v>4577</v>
      </c>
      <c r="G1268" s="133">
        <v>0</v>
      </c>
      <c r="H1268" s="131">
        <v>0</v>
      </c>
      <c r="I1268" s="132" t="s">
        <v>135</v>
      </c>
      <c r="J1268" s="130" t="s">
        <v>2730</v>
      </c>
      <c r="K1268" s="130" t="s">
        <v>2730</v>
      </c>
    </row>
    <row r="1269" hidden="1" spans="1:11">
      <c r="A1269" s="127" t="s">
        <v>135</v>
      </c>
      <c r="B1269" s="97" t="s">
        <v>135</v>
      </c>
      <c r="C1269" s="469" t="s">
        <v>3609</v>
      </c>
      <c r="D1269" s="90" t="s">
        <v>3613</v>
      </c>
      <c r="E1269" s="97" t="s">
        <v>147</v>
      </c>
      <c r="F1269" s="51" t="s">
        <v>4578</v>
      </c>
      <c r="G1269" s="133">
        <v>0</v>
      </c>
      <c r="H1269" s="133">
        <v>0</v>
      </c>
      <c r="I1269" s="132" t="s">
        <v>135</v>
      </c>
      <c r="J1269" s="130" t="s">
        <v>2730</v>
      </c>
      <c r="K1269" s="130" t="s">
        <v>2730</v>
      </c>
    </row>
    <row r="1270" hidden="1" spans="1:11">
      <c r="A1270" s="127" t="s">
        <v>135</v>
      </c>
      <c r="B1270" s="97" t="s">
        <v>135</v>
      </c>
      <c r="C1270" s="469" t="s">
        <v>3609</v>
      </c>
      <c r="D1270" s="90" t="s">
        <v>3615</v>
      </c>
      <c r="E1270" s="97" t="s">
        <v>147</v>
      </c>
      <c r="F1270" s="51" t="s">
        <v>4579</v>
      </c>
      <c r="G1270" s="133">
        <v>0</v>
      </c>
      <c r="H1270" s="133">
        <v>0</v>
      </c>
      <c r="I1270" s="132" t="s">
        <v>135</v>
      </c>
      <c r="J1270" s="130" t="s">
        <v>2730</v>
      </c>
      <c r="K1270" s="130" t="s">
        <v>2730</v>
      </c>
    </row>
    <row r="1271" hidden="1" spans="1:11">
      <c r="A1271" s="127" t="s">
        <v>135</v>
      </c>
      <c r="B1271" s="97" t="s">
        <v>135</v>
      </c>
      <c r="C1271" s="469" t="s">
        <v>3609</v>
      </c>
      <c r="D1271" s="90" t="s">
        <v>3617</v>
      </c>
      <c r="E1271" s="97" t="s">
        <v>147</v>
      </c>
      <c r="F1271" s="51" t="s">
        <v>4580</v>
      </c>
      <c r="G1271" s="133">
        <v>0</v>
      </c>
      <c r="H1271" s="133">
        <v>0</v>
      </c>
      <c r="I1271" s="132" t="s">
        <v>135</v>
      </c>
      <c r="J1271" s="130" t="s">
        <v>2730</v>
      </c>
      <c r="K1271" s="130" t="s">
        <v>2730</v>
      </c>
    </row>
    <row r="1272" hidden="1" spans="1:11">
      <c r="A1272" s="127" t="s">
        <v>135</v>
      </c>
      <c r="B1272" s="97" t="s">
        <v>135</v>
      </c>
      <c r="C1272" s="469" t="s">
        <v>3609</v>
      </c>
      <c r="D1272" s="90" t="s">
        <v>3619</v>
      </c>
      <c r="E1272" s="97" t="s">
        <v>147</v>
      </c>
      <c r="F1272" s="57" t="s">
        <v>4581</v>
      </c>
      <c r="G1272" s="133">
        <v>0</v>
      </c>
      <c r="H1272" s="134"/>
      <c r="I1272" s="135" t="s">
        <v>135</v>
      </c>
      <c r="J1272" s="130" t="s">
        <v>2730</v>
      </c>
      <c r="K1272" s="130" t="s">
        <v>2730</v>
      </c>
    </row>
    <row r="1273" hidden="1" spans="1:11">
      <c r="A1273" s="127" t="s">
        <v>135</v>
      </c>
      <c r="B1273" s="469" t="s">
        <v>2312</v>
      </c>
      <c r="C1273" s="97"/>
      <c r="D1273" s="90" t="s">
        <v>3621</v>
      </c>
      <c r="E1273" s="97"/>
      <c r="F1273" s="51" t="s">
        <v>2377</v>
      </c>
      <c r="G1273" s="131">
        <v>16067</v>
      </c>
      <c r="H1273" s="131">
        <v>16600</v>
      </c>
      <c r="I1273" s="132">
        <v>0.033</v>
      </c>
      <c r="J1273" s="130" t="s">
        <v>147</v>
      </c>
      <c r="K1273" s="130" t="s">
        <v>147</v>
      </c>
    </row>
    <row r="1274" ht="18.95" hidden="1" customHeight="1" spans="1:11">
      <c r="A1274" s="127" t="s">
        <v>135</v>
      </c>
      <c r="B1274" s="97" t="s">
        <v>135</v>
      </c>
      <c r="C1274" s="469" t="s">
        <v>3621</v>
      </c>
      <c r="D1274" s="90" t="s">
        <v>3623</v>
      </c>
      <c r="E1274" s="97" t="s">
        <v>147</v>
      </c>
      <c r="F1274" s="51" t="s">
        <v>4582</v>
      </c>
      <c r="G1274" s="133">
        <v>5257</v>
      </c>
      <c r="H1274" s="133">
        <v>5500</v>
      </c>
      <c r="I1274" s="132">
        <v>0.046</v>
      </c>
      <c r="J1274" s="130" t="s">
        <v>147</v>
      </c>
      <c r="K1274" s="130" t="s">
        <v>2730</v>
      </c>
    </row>
    <row r="1275" ht="18.95" hidden="1" customHeight="1" spans="1:11">
      <c r="A1275" s="127" t="s">
        <v>135</v>
      </c>
      <c r="B1275" s="97" t="s">
        <v>135</v>
      </c>
      <c r="C1275" s="469" t="s">
        <v>3621</v>
      </c>
      <c r="D1275" s="90" t="s">
        <v>3625</v>
      </c>
      <c r="E1275" s="97" t="s">
        <v>147</v>
      </c>
      <c r="F1275" s="51" t="s">
        <v>4583</v>
      </c>
      <c r="G1275" s="133">
        <v>540</v>
      </c>
      <c r="H1275" s="133">
        <v>550</v>
      </c>
      <c r="I1275" s="132">
        <v>0.019</v>
      </c>
      <c r="J1275" s="130" t="s">
        <v>147</v>
      </c>
      <c r="K1275" s="130" t="s">
        <v>2730</v>
      </c>
    </row>
    <row r="1276" ht="18.95" hidden="1" customHeight="1" spans="1:11">
      <c r="A1276" s="127" t="s">
        <v>135</v>
      </c>
      <c r="B1276" s="97"/>
      <c r="C1276" s="469" t="s">
        <v>3621</v>
      </c>
      <c r="D1276" s="90" t="s">
        <v>4584</v>
      </c>
      <c r="E1276" s="97" t="s">
        <v>147</v>
      </c>
      <c r="F1276" s="51" t="s">
        <v>4585</v>
      </c>
      <c r="G1276" s="133">
        <v>8044</v>
      </c>
      <c r="H1276" s="133">
        <v>8300</v>
      </c>
      <c r="I1276" s="132">
        <v>0.032</v>
      </c>
      <c r="J1276" s="130" t="s">
        <v>147</v>
      </c>
      <c r="K1276" s="130" t="s">
        <v>2730</v>
      </c>
    </row>
    <row r="1277" ht="18.95" hidden="1" customHeight="1" spans="1:11">
      <c r="A1277" s="127" t="s">
        <v>135</v>
      </c>
      <c r="B1277" s="97" t="s">
        <v>135</v>
      </c>
      <c r="C1277" s="469" t="s">
        <v>3621</v>
      </c>
      <c r="D1277" s="90" t="s">
        <v>4586</v>
      </c>
      <c r="E1277" s="97" t="s">
        <v>147</v>
      </c>
      <c r="F1277" s="51" t="s">
        <v>4587</v>
      </c>
      <c r="G1277" s="133">
        <v>0</v>
      </c>
      <c r="H1277" s="133">
        <v>0</v>
      </c>
      <c r="I1277" s="132" t="s">
        <v>135</v>
      </c>
      <c r="J1277" s="130" t="s">
        <v>2730</v>
      </c>
      <c r="K1277" s="130" t="s">
        <v>2730</v>
      </c>
    </row>
    <row r="1278" ht="18.95" hidden="1" customHeight="1" spans="1:11">
      <c r="A1278" s="127" t="s">
        <v>135</v>
      </c>
      <c r="B1278" s="97" t="s">
        <v>135</v>
      </c>
      <c r="C1278" s="469" t="s">
        <v>3621</v>
      </c>
      <c r="D1278" s="90" t="s">
        <v>3630</v>
      </c>
      <c r="E1278" s="97" t="s">
        <v>147</v>
      </c>
      <c r="F1278" s="57" t="s">
        <v>4588</v>
      </c>
      <c r="G1278" s="133">
        <v>2226</v>
      </c>
      <c r="H1278" s="134">
        <v>2250</v>
      </c>
      <c r="I1278" s="135">
        <v>0.011</v>
      </c>
      <c r="J1278" s="130" t="s">
        <v>147</v>
      </c>
      <c r="K1278" s="130" t="s">
        <v>2730</v>
      </c>
    </row>
    <row r="1279" ht="18.95" hidden="1" customHeight="1" spans="1:11">
      <c r="A1279" s="127" t="s">
        <v>135</v>
      </c>
      <c r="B1279" s="469" t="s">
        <v>2312</v>
      </c>
      <c r="C1279" s="97"/>
      <c r="D1279" s="90" t="s">
        <v>3632</v>
      </c>
      <c r="E1279" s="97"/>
      <c r="F1279" s="51" t="s">
        <v>2389</v>
      </c>
      <c r="G1279" s="131">
        <v>10037</v>
      </c>
      <c r="H1279" s="131">
        <v>10180</v>
      </c>
      <c r="I1279" s="132">
        <v>0.014</v>
      </c>
      <c r="J1279" s="130" t="s">
        <v>147</v>
      </c>
      <c r="K1279" s="130" t="s">
        <v>147</v>
      </c>
    </row>
    <row r="1280" ht="18.95" hidden="1" customHeight="1" spans="1:11">
      <c r="A1280" s="127" t="s">
        <v>135</v>
      </c>
      <c r="B1280" s="97" t="s">
        <v>135</v>
      </c>
      <c r="C1280" s="469" t="s">
        <v>3632</v>
      </c>
      <c r="D1280" s="90" t="s">
        <v>3634</v>
      </c>
      <c r="E1280" s="97" t="s">
        <v>147</v>
      </c>
      <c r="F1280" s="51" t="s">
        <v>4589</v>
      </c>
      <c r="G1280" s="133">
        <v>0</v>
      </c>
      <c r="H1280" s="133">
        <v>0</v>
      </c>
      <c r="I1280" s="132" t="s">
        <v>135</v>
      </c>
      <c r="J1280" s="130" t="s">
        <v>2730</v>
      </c>
      <c r="K1280" s="130" t="s">
        <v>2730</v>
      </c>
    </row>
    <row r="1281" ht="18.95" hidden="1" customHeight="1" spans="1:11">
      <c r="A1281" s="127" t="s">
        <v>135</v>
      </c>
      <c r="B1281" s="97" t="s">
        <v>135</v>
      </c>
      <c r="C1281" s="469" t="s">
        <v>3632</v>
      </c>
      <c r="D1281" s="90" t="s">
        <v>3636</v>
      </c>
      <c r="E1281" s="97" t="s">
        <v>147</v>
      </c>
      <c r="F1281" s="51" t="s">
        <v>4590</v>
      </c>
      <c r="G1281" s="133">
        <v>5691</v>
      </c>
      <c r="H1281" s="133">
        <v>5800</v>
      </c>
      <c r="I1281" s="132">
        <v>0.019</v>
      </c>
      <c r="J1281" s="130" t="s">
        <v>147</v>
      </c>
      <c r="K1281" s="130" t="s">
        <v>2730</v>
      </c>
    </row>
    <row r="1282" ht="18.95" hidden="1" customHeight="1" spans="1:11">
      <c r="A1282" s="127" t="s">
        <v>135</v>
      </c>
      <c r="B1282" s="97" t="s">
        <v>135</v>
      </c>
      <c r="C1282" s="469" t="s">
        <v>3632</v>
      </c>
      <c r="D1282" s="90" t="s">
        <v>4591</v>
      </c>
      <c r="E1282" s="97" t="s">
        <v>147</v>
      </c>
      <c r="F1282" s="51" t="s">
        <v>4592</v>
      </c>
      <c r="G1282" s="133">
        <v>1055</v>
      </c>
      <c r="H1282" s="131">
        <v>1070</v>
      </c>
      <c r="I1282" s="132">
        <v>0.014</v>
      </c>
      <c r="J1282" s="130" t="s">
        <v>147</v>
      </c>
      <c r="K1282" s="130" t="s">
        <v>2730</v>
      </c>
    </row>
    <row r="1283" ht="18.95" hidden="1" customHeight="1" spans="1:11">
      <c r="A1283" s="127" t="s">
        <v>135</v>
      </c>
      <c r="B1283" s="97" t="s">
        <v>135</v>
      </c>
      <c r="C1283" s="469" t="s">
        <v>3632</v>
      </c>
      <c r="D1283" s="90" t="s">
        <v>4593</v>
      </c>
      <c r="E1283" s="97" t="s">
        <v>147</v>
      </c>
      <c r="F1283" s="37" t="s">
        <v>4594</v>
      </c>
      <c r="G1283" s="133">
        <v>3204</v>
      </c>
      <c r="H1283" s="133">
        <v>3210</v>
      </c>
      <c r="I1283" s="132">
        <v>0.002</v>
      </c>
      <c r="J1283" s="130" t="s">
        <v>147</v>
      </c>
      <c r="K1283" s="130" t="s">
        <v>2730</v>
      </c>
    </row>
    <row r="1284" ht="18.95" hidden="1" customHeight="1" spans="1:11">
      <c r="A1284" s="127" t="s">
        <v>135</v>
      </c>
      <c r="B1284" s="97" t="s">
        <v>135</v>
      </c>
      <c r="C1284" s="469" t="s">
        <v>3632</v>
      </c>
      <c r="D1284" s="90" t="s">
        <v>3642</v>
      </c>
      <c r="E1284" s="97" t="s">
        <v>147</v>
      </c>
      <c r="F1284" s="51" t="s">
        <v>4595</v>
      </c>
      <c r="G1284" s="133">
        <v>0</v>
      </c>
      <c r="H1284" s="133">
        <v>0</v>
      </c>
      <c r="I1284" s="132" t="s">
        <v>135</v>
      </c>
      <c r="J1284" s="130" t="s">
        <v>2730</v>
      </c>
      <c r="K1284" s="130" t="s">
        <v>2730</v>
      </c>
    </row>
    <row r="1285" ht="18.95" hidden="1" customHeight="1" spans="1:11">
      <c r="A1285" s="127" t="s">
        <v>135</v>
      </c>
      <c r="B1285" s="97" t="s">
        <v>135</v>
      </c>
      <c r="C1285" s="469" t="s">
        <v>3632</v>
      </c>
      <c r="D1285" s="90" t="s">
        <v>3644</v>
      </c>
      <c r="E1285" s="97" t="s">
        <v>147</v>
      </c>
      <c r="F1285" s="51" t="s">
        <v>4596</v>
      </c>
      <c r="G1285" s="133">
        <v>0</v>
      </c>
      <c r="H1285" s="133">
        <v>0</v>
      </c>
      <c r="I1285" s="132" t="s">
        <v>135</v>
      </c>
      <c r="J1285" s="130" t="s">
        <v>2730</v>
      </c>
      <c r="K1285" s="130" t="s">
        <v>2730</v>
      </c>
    </row>
    <row r="1286" ht="18.95" hidden="1" customHeight="1" spans="1:11">
      <c r="A1286" s="127" t="s">
        <v>135</v>
      </c>
      <c r="B1286" s="97" t="s">
        <v>135</v>
      </c>
      <c r="C1286" s="469" t="s">
        <v>3632</v>
      </c>
      <c r="D1286" s="90" t="s">
        <v>3646</v>
      </c>
      <c r="E1286" s="97" t="s">
        <v>147</v>
      </c>
      <c r="F1286" s="51" t="s">
        <v>4597</v>
      </c>
      <c r="G1286" s="133">
        <v>0</v>
      </c>
      <c r="H1286" s="133">
        <v>0</v>
      </c>
      <c r="I1286" s="132" t="s">
        <v>135</v>
      </c>
      <c r="J1286" s="130" t="s">
        <v>2730</v>
      </c>
      <c r="K1286" s="130" t="s">
        <v>2730</v>
      </c>
    </row>
    <row r="1287" ht="18.95" hidden="1" customHeight="1" spans="1:11">
      <c r="A1287" s="127" t="s">
        <v>135</v>
      </c>
      <c r="B1287" s="97" t="s">
        <v>135</v>
      </c>
      <c r="C1287" s="469" t="s">
        <v>3632</v>
      </c>
      <c r="D1287" s="90" t="s">
        <v>4598</v>
      </c>
      <c r="E1287" s="97" t="s">
        <v>147</v>
      </c>
      <c r="F1287" s="51" t="s">
        <v>4599</v>
      </c>
      <c r="G1287" s="133">
        <v>67</v>
      </c>
      <c r="H1287" s="133">
        <v>80</v>
      </c>
      <c r="I1287" s="132">
        <v>0.194</v>
      </c>
      <c r="J1287" s="130" t="s">
        <v>147</v>
      </c>
      <c r="K1287" s="130" t="s">
        <v>2730</v>
      </c>
    </row>
    <row r="1288" ht="18.95" hidden="1" customHeight="1" spans="1:11">
      <c r="A1288" s="127" t="s">
        <v>135</v>
      </c>
      <c r="B1288" s="97" t="s">
        <v>135</v>
      </c>
      <c r="C1288" s="469" t="s">
        <v>3632</v>
      </c>
      <c r="D1288" s="90" t="s">
        <v>3649</v>
      </c>
      <c r="E1288" s="97" t="s">
        <v>147</v>
      </c>
      <c r="F1288" s="51" t="s">
        <v>4600</v>
      </c>
      <c r="G1288" s="133">
        <v>20</v>
      </c>
      <c r="H1288" s="131">
        <v>20</v>
      </c>
      <c r="I1288" s="132">
        <v>0</v>
      </c>
      <c r="J1288" s="130" t="s">
        <v>147</v>
      </c>
      <c r="K1288" s="130" t="s">
        <v>2730</v>
      </c>
    </row>
    <row r="1289" ht="18.95" hidden="1" customHeight="1" spans="1:11">
      <c r="A1289" s="127" t="s">
        <v>135</v>
      </c>
      <c r="B1289" s="97" t="s">
        <v>135</v>
      </c>
      <c r="C1289" s="469" t="s">
        <v>3632</v>
      </c>
      <c r="D1289" s="90" t="s">
        <v>3651</v>
      </c>
      <c r="E1289" s="97" t="s">
        <v>147</v>
      </c>
      <c r="F1289" s="51" t="s">
        <v>4601</v>
      </c>
      <c r="G1289" s="133">
        <v>0</v>
      </c>
      <c r="H1289" s="133">
        <v>0</v>
      </c>
      <c r="I1289" s="132" t="s">
        <v>135</v>
      </c>
      <c r="J1289" s="130" t="s">
        <v>2730</v>
      </c>
      <c r="K1289" s="130" t="s">
        <v>2730</v>
      </c>
    </row>
    <row r="1290" ht="18.95" hidden="1" customHeight="1" spans="1:11">
      <c r="A1290" s="127" t="s">
        <v>135</v>
      </c>
      <c r="B1290" s="97" t="s">
        <v>135</v>
      </c>
      <c r="C1290" s="469" t="s">
        <v>3632</v>
      </c>
      <c r="D1290" s="90" t="s">
        <v>3653</v>
      </c>
      <c r="E1290" s="97" t="s">
        <v>147</v>
      </c>
      <c r="F1290" s="57" t="s">
        <v>4602</v>
      </c>
      <c r="G1290" s="133">
        <v>0</v>
      </c>
      <c r="H1290" s="134"/>
      <c r="I1290" s="135" t="s">
        <v>135</v>
      </c>
      <c r="J1290" s="130" t="s">
        <v>2730</v>
      </c>
      <c r="K1290" s="130" t="s">
        <v>2730</v>
      </c>
    </row>
    <row r="1291" ht="18.95" customHeight="1" spans="1:11">
      <c r="A1291" s="127" t="s">
        <v>134</v>
      </c>
      <c r="B1291" s="97" t="s">
        <v>135</v>
      </c>
      <c r="C1291" s="97"/>
      <c r="D1291" s="90" t="s">
        <v>2412</v>
      </c>
      <c r="E1291" s="97" t="s">
        <v>147</v>
      </c>
      <c r="F1291" s="56" t="s">
        <v>2413</v>
      </c>
      <c r="G1291" s="128">
        <v>0</v>
      </c>
      <c r="H1291" s="128">
        <v>460000</v>
      </c>
      <c r="I1291" s="129" t="s">
        <v>135</v>
      </c>
      <c r="J1291" s="130" t="s">
        <v>147</v>
      </c>
      <c r="K1291" s="130" t="s">
        <v>147</v>
      </c>
    </row>
    <row r="1292" ht="18.95" customHeight="1" spans="1:11">
      <c r="A1292" s="127" t="s">
        <v>134</v>
      </c>
      <c r="B1292" s="97"/>
      <c r="C1292" s="97"/>
      <c r="D1292" s="468" t="s">
        <v>2414</v>
      </c>
      <c r="E1292" s="97"/>
      <c r="F1292" s="56" t="s">
        <v>2415</v>
      </c>
      <c r="G1292" s="128">
        <v>1165842</v>
      </c>
      <c r="H1292" s="128">
        <v>428790</v>
      </c>
      <c r="I1292" s="129">
        <v>-0.632</v>
      </c>
      <c r="J1292" s="130" t="s">
        <v>147</v>
      </c>
      <c r="K1292" s="130" t="s">
        <v>147</v>
      </c>
    </row>
    <row r="1293" ht="18.95" hidden="1" customHeight="1" spans="1:11">
      <c r="A1293" s="127"/>
      <c r="B1293" s="469" t="s">
        <v>2414</v>
      </c>
      <c r="C1293" s="97"/>
      <c r="D1293" s="90" t="s">
        <v>2416</v>
      </c>
      <c r="E1293" s="97" t="s">
        <v>147</v>
      </c>
      <c r="F1293" s="51" t="s">
        <v>4603</v>
      </c>
      <c r="G1293" s="133">
        <v>0</v>
      </c>
      <c r="H1293" s="131"/>
      <c r="I1293" s="132" t="s">
        <v>135</v>
      </c>
      <c r="J1293" s="130" t="s">
        <v>2730</v>
      </c>
      <c r="K1293" s="130" t="s">
        <v>147</v>
      </c>
    </row>
    <row r="1294" ht="18.95" hidden="1" customHeight="1" spans="1:11">
      <c r="A1294" s="127" t="s">
        <v>135</v>
      </c>
      <c r="B1294" s="469" t="s">
        <v>2414</v>
      </c>
      <c r="C1294" s="97"/>
      <c r="D1294" s="90" t="s">
        <v>4004</v>
      </c>
      <c r="E1294" s="97" t="s">
        <v>147</v>
      </c>
      <c r="F1294" s="51" t="s">
        <v>4604</v>
      </c>
      <c r="G1294" s="133">
        <v>206990</v>
      </c>
      <c r="H1294" s="131">
        <v>73790</v>
      </c>
      <c r="I1294" s="132">
        <v>-0.644</v>
      </c>
      <c r="J1294" s="130" t="s">
        <v>147</v>
      </c>
      <c r="K1294" s="130" t="s">
        <v>147</v>
      </c>
    </row>
    <row r="1295" ht="18.95" hidden="1" customHeight="1" spans="1:11">
      <c r="A1295" s="127" t="s">
        <v>135</v>
      </c>
      <c r="B1295" s="469" t="s">
        <v>2414</v>
      </c>
      <c r="C1295" s="97"/>
      <c r="D1295" s="90" t="s">
        <v>4005</v>
      </c>
      <c r="E1295" s="97" t="s">
        <v>147</v>
      </c>
      <c r="F1295" s="51" t="s">
        <v>4605</v>
      </c>
      <c r="G1295" s="133">
        <v>1359</v>
      </c>
      <c r="H1295" s="131"/>
      <c r="I1295" s="132">
        <v>-1</v>
      </c>
      <c r="J1295" s="130" t="s">
        <v>147</v>
      </c>
      <c r="K1295" s="130" t="s">
        <v>147</v>
      </c>
    </row>
    <row r="1296" ht="18.95" hidden="1" customHeight="1" spans="1:11">
      <c r="A1296" s="127" t="s">
        <v>135</v>
      </c>
      <c r="B1296" s="469" t="s">
        <v>2414</v>
      </c>
      <c r="C1296" s="97"/>
      <c r="D1296" s="90" t="s">
        <v>4006</v>
      </c>
      <c r="E1296" s="97" t="s">
        <v>147</v>
      </c>
      <c r="F1296" s="51" t="s">
        <v>4606</v>
      </c>
      <c r="G1296" s="133">
        <v>1545</v>
      </c>
      <c r="H1296" s="131">
        <v>5000</v>
      </c>
      <c r="I1296" s="132">
        <v>2.236</v>
      </c>
      <c r="J1296" s="130" t="s">
        <v>147</v>
      </c>
      <c r="K1296" s="130" t="s">
        <v>147</v>
      </c>
    </row>
    <row r="1297" ht="18.95" hidden="1" customHeight="1" spans="1:11">
      <c r="A1297" s="127" t="s">
        <v>135</v>
      </c>
      <c r="B1297" s="469" t="s">
        <v>2414</v>
      </c>
      <c r="C1297" s="97"/>
      <c r="D1297" s="90" t="s">
        <v>2421</v>
      </c>
      <c r="E1297" s="97" t="s">
        <v>147</v>
      </c>
      <c r="F1297" s="51" t="s">
        <v>4607</v>
      </c>
      <c r="G1297" s="133">
        <v>950791</v>
      </c>
      <c r="H1297" s="131">
        <v>350000</v>
      </c>
      <c r="I1297" s="132">
        <v>-0.632</v>
      </c>
      <c r="J1297" s="130" t="s">
        <v>147</v>
      </c>
      <c r="K1297" s="130" t="s">
        <v>147</v>
      </c>
    </row>
    <row r="1298" ht="18.95" hidden="1" customHeight="1" spans="1:11">
      <c r="A1298" s="127" t="s">
        <v>135</v>
      </c>
      <c r="B1298" s="469" t="s">
        <v>2414</v>
      </c>
      <c r="C1298" s="97"/>
      <c r="D1298" s="90" t="s">
        <v>4007</v>
      </c>
      <c r="E1298" s="97" t="s">
        <v>147</v>
      </c>
      <c r="F1298" s="51" t="s">
        <v>4608</v>
      </c>
      <c r="G1298" s="133">
        <v>5157</v>
      </c>
      <c r="H1298" s="131"/>
      <c r="I1298" s="132">
        <v>-1</v>
      </c>
      <c r="J1298" s="130" t="s">
        <v>147</v>
      </c>
      <c r="K1298" s="130" t="s">
        <v>147</v>
      </c>
    </row>
    <row r="1299" ht="18.95" customHeight="1" spans="1:11">
      <c r="A1299" s="127" t="s">
        <v>134</v>
      </c>
      <c r="B1299" s="97" t="s">
        <v>135</v>
      </c>
      <c r="C1299" s="97"/>
      <c r="D1299" s="90" t="s">
        <v>2426</v>
      </c>
      <c r="E1299" s="97" t="s">
        <v>135</v>
      </c>
      <c r="F1299" s="56" t="s">
        <v>2427</v>
      </c>
      <c r="G1299" s="128">
        <v>657098</v>
      </c>
      <c r="H1299" s="128">
        <v>320000</v>
      </c>
      <c r="I1299" s="129">
        <v>-0.513</v>
      </c>
      <c r="J1299" s="130" t="s">
        <v>147</v>
      </c>
      <c r="K1299" s="130" t="s">
        <v>147</v>
      </c>
    </row>
    <row r="1300" ht="18.95" hidden="1" customHeight="1" spans="1:11">
      <c r="A1300" s="127" t="s">
        <v>135</v>
      </c>
      <c r="B1300" s="469" t="s">
        <v>2426</v>
      </c>
      <c r="C1300" s="97"/>
      <c r="D1300" s="90" t="s">
        <v>2428</v>
      </c>
      <c r="E1300" s="97" t="s">
        <v>147</v>
      </c>
      <c r="F1300" s="51" t="s">
        <v>4609</v>
      </c>
      <c r="G1300" s="133">
        <v>0</v>
      </c>
      <c r="H1300" s="131">
        <v>320000</v>
      </c>
      <c r="I1300" s="132" t="s">
        <v>135</v>
      </c>
      <c r="J1300" s="130" t="s">
        <v>147</v>
      </c>
      <c r="K1300" s="130" t="s">
        <v>147</v>
      </c>
    </row>
    <row r="1301" ht="18.95" hidden="1" customHeight="1" spans="1:11">
      <c r="A1301" s="127" t="s">
        <v>135</v>
      </c>
      <c r="B1301" s="469" t="s">
        <v>2426</v>
      </c>
      <c r="C1301" s="97"/>
      <c r="D1301" s="468" t="s">
        <v>2430</v>
      </c>
      <c r="E1301" s="97" t="s">
        <v>147</v>
      </c>
      <c r="F1301" s="51" t="s">
        <v>4486</v>
      </c>
      <c r="G1301" s="133">
        <v>657098</v>
      </c>
      <c r="H1301" s="131"/>
      <c r="I1301" s="132">
        <v>-1</v>
      </c>
      <c r="J1301" s="130" t="s">
        <v>147</v>
      </c>
      <c r="K1301" s="130" t="s">
        <v>147</v>
      </c>
    </row>
    <row r="1302" ht="18.95" hidden="1" customHeight="1" spans="1:11">
      <c r="A1302" s="144"/>
      <c r="B1302" s="144"/>
      <c r="C1302" s="144"/>
      <c r="D1302" s="144"/>
      <c r="E1302" s="144"/>
      <c r="F1302" s="145"/>
      <c r="G1302" s="133"/>
      <c r="H1302" s="133">
        <v>0</v>
      </c>
      <c r="I1302" s="132"/>
      <c r="J1302" s="130"/>
      <c r="K1302" s="130"/>
    </row>
    <row r="1303" ht="18.95" hidden="1" customHeight="1" spans="1:11">
      <c r="A1303" s="144"/>
      <c r="B1303" s="144"/>
      <c r="C1303" s="144"/>
      <c r="D1303" s="144"/>
      <c r="E1303" s="144"/>
      <c r="F1303" s="145"/>
      <c r="G1303" s="36"/>
      <c r="H1303" s="36">
        <v>0</v>
      </c>
      <c r="I1303" s="146" t="s">
        <v>135</v>
      </c>
      <c r="J1303" s="130"/>
      <c r="K1303" s="130"/>
    </row>
    <row r="1304" ht="18.95" hidden="1" customHeight="1" spans="1:11">
      <c r="A1304" s="147"/>
      <c r="B1304" s="147"/>
      <c r="C1304" s="147"/>
      <c r="D1304" s="147"/>
      <c r="E1304" s="147"/>
      <c r="F1304" s="148" t="s">
        <v>2432</v>
      </c>
      <c r="G1304" s="149">
        <v>44383216</v>
      </c>
      <c r="H1304" s="149">
        <v>45720000</v>
      </c>
      <c r="I1304" s="150">
        <v>0.03</v>
      </c>
      <c r="J1304" s="130" t="s">
        <v>147</v>
      </c>
      <c r="K1304" s="130" t="s">
        <v>147</v>
      </c>
    </row>
    <row r="1305" ht="18.95" hidden="1" customHeight="1" spans="1:11">
      <c r="A1305" s="151"/>
      <c r="B1305" s="151"/>
      <c r="C1305" s="151"/>
      <c r="D1305" s="151"/>
      <c r="E1305" s="151"/>
      <c r="F1305" s="152" t="s">
        <v>4610</v>
      </c>
      <c r="G1305" s="153">
        <v>0</v>
      </c>
      <c r="H1305" s="153"/>
      <c r="I1305" s="154"/>
      <c r="J1305" s="130" t="s">
        <v>2730</v>
      </c>
      <c r="K1305" s="130" t="s">
        <v>147</v>
      </c>
    </row>
    <row r="1306" ht="18.95" hidden="1" customHeight="1" spans="1:11">
      <c r="A1306" s="151"/>
      <c r="B1306" s="151"/>
      <c r="C1306" s="151"/>
      <c r="D1306" s="151"/>
      <c r="E1306" s="151"/>
      <c r="F1306" s="152" t="s">
        <v>2439</v>
      </c>
      <c r="G1306" s="154">
        <v>3141937</v>
      </c>
      <c r="H1306" s="154">
        <v>63000</v>
      </c>
      <c r="I1306" s="154"/>
      <c r="J1306" s="130" t="s">
        <v>147</v>
      </c>
      <c r="K1306" s="130" t="s">
        <v>147</v>
      </c>
    </row>
    <row r="1307" ht="18.95" hidden="1" customHeight="1" spans="1:11">
      <c r="A1307" s="155"/>
      <c r="B1307" s="155"/>
      <c r="C1307" s="155"/>
      <c r="D1307" s="155"/>
      <c r="E1307" s="155"/>
      <c r="F1307" s="156" t="s">
        <v>3662</v>
      </c>
      <c r="G1307" s="157">
        <v>0</v>
      </c>
      <c r="H1307" s="158"/>
      <c r="I1307" s="158"/>
      <c r="J1307" s="130" t="s">
        <v>2730</v>
      </c>
      <c r="K1307" s="130" t="s">
        <v>147</v>
      </c>
    </row>
    <row r="1308" ht="18.95" hidden="1" customHeight="1" spans="1:11">
      <c r="A1308" s="155"/>
      <c r="B1308" s="155"/>
      <c r="C1308" s="155"/>
      <c r="D1308" s="155"/>
      <c r="E1308" s="155"/>
      <c r="F1308" s="156" t="s">
        <v>3663</v>
      </c>
      <c r="G1308" s="157">
        <v>22643</v>
      </c>
      <c r="H1308" s="158">
        <v>25000</v>
      </c>
      <c r="I1308" s="158"/>
      <c r="J1308" s="130" t="s">
        <v>147</v>
      </c>
      <c r="K1308" s="130" t="s">
        <v>147</v>
      </c>
    </row>
    <row r="1309" ht="18.95" hidden="1" customHeight="1" spans="1:11">
      <c r="A1309" s="155"/>
      <c r="B1309" s="155"/>
      <c r="C1309" s="155"/>
      <c r="D1309" s="155"/>
      <c r="E1309" s="155"/>
      <c r="F1309" s="156" t="s">
        <v>3666</v>
      </c>
      <c r="G1309" s="157">
        <v>94425</v>
      </c>
      <c r="H1309" s="158">
        <v>38000</v>
      </c>
      <c r="I1309" s="158"/>
      <c r="J1309" s="130" t="s">
        <v>147</v>
      </c>
      <c r="K1309" s="130" t="s">
        <v>147</v>
      </c>
    </row>
    <row r="1310" ht="18.95" hidden="1" customHeight="1" spans="1:11">
      <c r="A1310" s="155"/>
      <c r="B1310" s="155"/>
      <c r="C1310" s="155"/>
      <c r="D1310" s="155"/>
      <c r="E1310" s="155"/>
      <c r="F1310" s="156" t="s">
        <v>4611</v>
      </c>
      <c r="G1310" s="157">
        <v>57206</v>
      </c>
      <c r="H1310" s="158"/>
      <c r="I1310" s="158"/>
      <c r="J1310" s="130" t="s">
        <v>147</v>
      </c>
      <c r="K1310" s="130" t="s">
        <v>147</v>
      </c>
    </row>
    <row r="1311" ht="18.95" hidden="1" customHeight="1" spans="1:11">
      <c r="A1311" s="155"/>
      <c r="B1311" s="155"/>
      <c r="C1311" s="155"/>
      <c r="D1311" s="155"/>
      <c r="E1311" s="155"/>
      <c r="F1311" s="156" t="s">
        <v>3670</v>
      </c>
      <c r="G1311" s="157">
        <v>2967663</v>
      </c>
      <c r="H1311" s="157"/>
      <c r="I1311" s="158"/>
      <c r="J1311" s="130" t="s">
        <v>147</v>
      </c>
      <c r="K1311" s="130" t="s">
        <v>147</v>
      </c>
    </row>
    <row r="1312" ht="18.95" hidden="1" customHeight="1" spans="1:11">
      <c r="A1312" s="159"/>
      <c r="B1312" s="159"/>
      <c r="C1312" s="159"/>
      <c r="D1312" s="159"/>
      <c r="E1312" s="159"/>
      <c r="F1312" s="160" t="s">
        <v>4612</v>
      </c>
      <c r="G1312" s="157">
        <v>2652437</v>
      </c>
      <c r="H1312" s="157"/>
      <c r="I1312" s="158"/>
      <c r="J1312" s="130" t="s">
        <v>147</v>
      </c>
      <c r="K1312" s="130" t="s">
        <v>147</v>
      </c>
    </row>
    <row r="1313" ht="18.95" hidden="1" customHeight="1" spans="1:11">
      <c r="A1313" s="159"/>
      <c r="B1313" s="159"/>
      <c r="C1313" s="159"/>
      <c r="D1313" s="159"/>
      <c r="E1313" s="159"/>
      <c r="F1313" s="160" t="s">
        <v>4613</v>
      </c>
      <c r="G1313" s="157">
        <v>315226</v>
      </c>
      <c r="H1313" s="157"/>
      <c r="I1313" s="158"/>
      <c r="J1313" s="130" t="s">
        <v>147</v>
      </c>
      <c r="K1313" s="130" t="s">
        <v>147</v>
      </c>
    </row>
    <row r="1314" ht="18.95" hidden="1" customHeight="1" spans="1:11">
      <c r="A1314" s="159"/>
      <c r="B1314" s="159"/>
      <c r="C1314" s="159"/>
      <c r="D1314" s="159"/>
      <c r="E1314" s="159"/>
      <c r="F1314" s="160"/>
      <c r="G1314" s="157"/>
      <c r="H1314" s="157"/>
      <c r="I1314" s="158"/>
      <c r="J1314" s="130" t="s">
        <v>3661</v>
      </c>
      <c r="K1314" s="130" t="s">
        <v>147</v>
      </c>
    </row>
    <row r="1315" ht="18.95" hidden="1" customHeight="1" spans="1:11">
      <c r="A1315" s="159"/>
      <c r="B1315" s="159"/>
      <c r="C1315" s="159"/>
      <c r="D1315" s="159"/>
      <c r="E1315" s="159"/>
      <c r="F1315" s="160"/>
      <c r="G1315" s="157"/>
      <c r="H1315" s="157"/>
      <c r="I1315" s="158"/>
      <c r="J1315" s="130" t="s">
        <v>3661</v>
      </c>
      <c r="K1315" s="130" t="s">
        <v>147</v>
      </c>
    </row>
    <row r="1316" ht="18.95" hidden="1" customHeight="1" spans="1:11">
      <c r="F1316" s="148" t="s">
        <v>2455</v>
      </c>
      <c r="G1316" s="154">
        <v>47525153</v>
      </c>
      <c r="H1316" s="154">
        <v>45783000</v>
      </c>
      <c r="I1316" s="150"/>
      <c r="J1316" s="130" t="s">
        <v>147</v>
      </c>
      <c r="K1316" s="130" t="s">
        <v>147</v>
      </c>
    </row>
  </sheetData>
  <autoFilter xmlns:etc="http://www.wps.cn/officeDocument/2017/etCustomData" ref="A3:K1316" etc:filterBottomFollowUsedRange="0">
    <filterColumn colId="0">
      <customFilters>
        <customFilter operator="notEqual" val=""/>
      </customFilters>
    </filterColumn>
    <extLst/>
  </autoFilter>
  <mergeCells count="1">
    <mergeCell ref="F1:I1"/>
  </mergeCells>
  <conditionalFormatting sqref="I4:I65536">
    <cfRule type="cellIs" dxfId="2" priority="2" stopIfTrue="1" operator="greaterThanOrEqual">
      <formula>10</formula>
    </cfRule>
    <cfRule type="cellIs" dxfId="1" priority="3" stopIfTrue="1" operator="lessThanOrEqual">
      <formula>-1</formula>
    </cfRule>
  </conditionalFormatting>
  <conditionalFormatting sqref="G3:H4">
    <cfRule type="cellIs" dxfId="1" priority="1" stopIfTrue="1" operator="lessThanOrEqual">
      <formula>-1</formula>
    </cfRule>
  </conditionalFormatting>
  <dataValidations count="1">
    <dataValidation type="textLength" operator="lessThanOrEqual" allowBlank="1" showInputMessage="1" showErrorMessage="1" errorTitle="提示" error="此处最多只能输入 [20] 个字符。" sqref="D651 B1126:B1128 C908:C917 D4:D649 D653:D718 D721:D791 D795:D949 D953:D1124 D1128:D1301">
      <formula1>20</formula1>
    </dataValidation>
  </dataValidations>
  <printOptions horizontalCentered="1"/>
  <pageMargins left="0.235416666666667" right="0.629166666666667" top="0.590277777777778" bottom="0.590277777777778" header="0.393055555555556" footer="0.393055555555556"/>
  <pageSetup paperSize="9" scale="94" orientation="portrait"/>
  <headerFooter alignWithMargins="0">
    <oddFooter>&amp;C— &amp;P —</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C1492"/>
  <sheetViews>
    <sheetView showGridLines="0" showZeros="0" topLeftCell="A1370" workbookViewId="0">
      <selection activeCell="H1388" sqref="H1388"/>
    </sheetView>
  </sheetViews>
  <sheetFormatPr defaultColWidth="9.125" defaultRowHeight="14.25" outlineLevelCol="2"/>
  <cols>
    <col min="2" max="2" width="52.25" customWidth="1"/>
    <col min="3" max="3" width="20.5" customWidth="1"/>
    <col min="258" max="258" width="52.25" customWidth="1"/>
    <col min="259" max="259" width="20.5" customWidth="1"/>
    <col min="514" max="514" width="52.25" customWidth="1"/>
    <col min="515" max="515" width="20.5" customWidth="1"/>
    <col min="770" max="770" width="52.25" customWidth="1"/>
    <col min="771" max="771" width="20.5" customWidth="1"/>
    <col min="1026" max="1026" width="52.25" customWidth="1"/>
    <col min="1027" max="1027" width="20.5" customWidth="1"/>
    <col min="1282" max="1282" width="52.25" customWidth="1"/>
    <col min="1283" max="1283" width="20.5" customWidth="1"/>
    <col min="1538" max="1538" width="52.25" customWidth="1"/>
    <col min="1539" max="1539" width="20.5" customWidth="1"/>
    <col min="1794" max="1794" width="52.25" customWidth="1"/>
    <col min="1795" max="1795" width="20.5" customWidth="1"/>
    <col min="2050" max="2050" width="52.25" customWidth="1"/>
    <col min="2051" max="2051" width="20.5" customWidth="1"/>
    <col min="2306" max="2306" width="52.25" customWidth="1"/>
    <col min="2307" max="2307" width="20.5" customWidth="1"/>
    <col min="2562" max="2562" width="52.25" customWidth="1"/>
    <col min="2563" max="2563" width="20.5" customWidth="1"/>
    <col min="2818" max="2818" width="52.25" customWidth="1"/>
    <col min="2819" max="2819" width="20.5" customWidth="1"/>
    <col min="3074" max="3074" width="52.25" customWidth="1"/>
    <col min="3075" max="3075" width="20.5" customWidth="1"/>
    <col min="3330" max="3330" width="52.25" customWidth="1"/>
    <col min="3331" max="3331" width="20.5" customWidth="1"/>
    <col min="3586" max="3586" width="52.25" customWidth="1"/>
    <col min="3587" max="3587" width="20.5" customWidth="1"/>
    <col min="3842" max="3842" width="52.25" customWidth="1"/>
    <col min="3843" max="3843" width="20.5" customWidth="1"/>
    <col min="4098" max="4098" width="52.25" customWidth="1"/>
    <col min="4099" max="4099" width="20.5" customWidth="1"/>
    <col min="4354" max="4354" width="52.25" customWidth="1"/>
    <col min="4355" max="4355" width="20.5" customWidth="1"/>
    <col min="4610" max="4610" width="52.25" customWidth="1"/>
    <col min="4611" max="4611" width="20.5" customWidth="1"/>
    <col min="4866" max="4866" width="52.25" customWidth="1"/>
    <col min="4867" max="4867" width="20.5" customWidth="1"/>
    <col min="5122" max="5122" width="52.25" customWidth="1"/>
    <col min="5123" max="5123" width="20.5" customWidth="1"/>
    <col min="5378" max="5378" width="52.25" customWidth="1"/>
    <col min="5379" max="5379" width="20.5" customWidth="1"/>
    <col min="5634" max="5634" width="52.25" customWidth="1"/>
    <col min="5635" max="5635" width="20.5" customWidth="1"/>
    <col min="5890" max="5890" width="52.25" customWidth="1"/>
    <col min="5891" max="5891" width="20.5" customWidth="1"/>
    <col min="6146" max="6146" width="52.25" customWidth="1"/>
    <col min="6147" max="6147" width="20.5" customWidth="1"/>
    <col min="6402" max="6402" width="52.25" customWidth="1"/>
    <col min="6403" max="6403" width="20.5" customWidth="1"/>
    <col min="6658" max="6658" width="52.25" customWidth="1"/>
    <col min="6659" max="6659" width="20.5" customWidth="1"/>
    <col min="6914" max="6914" width="52.25" customWidth="1"/>
    <col min="6915" max="6915" width="20.5" customWidth="1"/>
    <col min="7170" max="7170" width="52.25" customWidth="1"/>
    <col min="7171" max="7171" width="20.5" customWidth="1"/>
    <col min="7426" max="7426" width="52.25" customWidth="1"/>
    <col min="7427" max="7427" width="20.5" customWidth="1"/>
    <col min="7682" max="7682" width="52.25" customWidth="1"/>
    <col min="7683" max="7683" width="20.5" customWidth="1"/>
    <col min="7938" max="7938" width="52.25" customWidth="1"/>
    <col min="7939" max="7939" width="20.5" customWidth="1"/>
    <col min="8194" max="8194" width="52.25" customWidth="1"/>
    <col min="8195" max="8195" width="20.5" customWidth="1"/>
    <col min="8450" max="8450" width="52.25" customWidth="1"/>
    <col min="8451" max="8451" width="20.5" customWidth="1"/>
    <col min="8706" max="8706" width="52.25" customWidth="1"/>
    <col min="8707" max="8707" width="20.5" customWidth="1"/>
    <col min="8962" max="8962" width="52.25" customWidth="1"/>
    <col min="8963" max="8963" width="20.5" customWidth="1"/>
    <col min="9218" max="9218" width="52.25" customWidth="1"/>
    <col min="9219" max="9219" width="20.5" customWidth="1"/>
    <col min="9474" max="9474" width="52.25" customWidth="1"/>
    <col min="9475" max="9475" width="20.5" customWidth="1"/>
    <col min="9730" max="9730" width="52.25" customWidth="1"/>
    <col min="9731" max="9731" width="20.5" customWidth="1"/>
    <col min="9986" max="9986" width="52.25" customWidth="1"/>
    <col min="9987" max="9987" width="20.5" customWidth="1"/>
    <col min="10242" max="10242" width="52.25" customWidth="1"/>
    <col min="10243" max="10243" width="20.5" customWidth="1"/>
    <col min="10498" max="10498" width="52.25" customWidth="1"/>
    <col min="10499" max="10499" width="20.5" customWidth="1"/>
    <col min="10754" max="10754" width="52.25" customWidth="1"/>
    <col min="10755" max="10755" width="20.5" customWidth="1"/>
    <col min="11010" max="11010" width="52.25" customWidth="1"/>
    <col min="11011" max="11011" width="20.5" customWidth="1"/>
    <col min="11266" max="11266" width="52.25" customWidth="1"/>
    <col min="11267" max="11267" width="20.5" customWidth="1"/>
    <col min="11522" max="11522" width="52.25" customWidth="1"/>
    <col min="11523" max="11523" width="20.5" customWidth="1"/>
    <col min="11778" max="11778" width="52.25" customWidth="1"/>
    <col min="11779" max="11779" width="20.5" customWidth="1"/>
    <col min="12034" max="12034" width="52.25" customWidth="1"/>
    <col min="12035" max="12035" width="20.5" customWidth="1"/>
    <col min="12290" max="12290" width="52.25" customWidth="1"/>
    <col min="12291" max="12291" width="20.5" customWidth="1"/>
    <col min="12546" max="12546" width="52.25" customWidth="1"/>
    <col min="12547" max="12547" width="20.5" customWidth="1"/>
    <col min="12802" max="12802" width="52.25" customWidth="1"/>
    <col min="12803" max="12803" width="20.5" customWidth="1"/>
    <col min="13058" max="13058" width="52.25" customWidth="1"/>
    <col min="13059" max="13059" width="20.5" customWidth="1"/>
    <col min="13314" max="13314" width="52.25" customWidth="1"/>
    <col min="13315" max="13315" width="20.5" customWidth="1"/>
    <col min="13570" max="13570" width="52.25" customWidth="1"/>
    <col min="13571" max="13571" width="20.5" customWidth="1"/>
    <col min="13826" max="13826" width="52.25" customWidth="1"/>
    <col min="13827" max="13827" width="20.5" customWidth="1"/>
    <col min="14082" max="14082" width="52.25" customWidth="1"/>
    <col min="14083" max="14083" width="20.5" customWidth="1"/>
    <col min="14338" max="14338" width="52.25" customWidth="1"/>
    <col min="14339" max="14339" width="20.5" customWidth="1"/>
    <col min="14594" max="14594" width="52.25" customWidth="1"/>
    <col min="14595" max="14595" width="20.5" customWidth="1"/>
    <col min="14850" max="14850" width="52.25" customWidth="1"/>
    <col min="14851" max="14851" width="20.5" customWidth="1"/>
    <col min="15106" max="15106" width="52.25" customWidth="1"/>
    <col min="15107" max="15107" width="20.5" customWidth="1"/>
    <col min="15362" max="15362" width="52.25" customWidth="1"/>
    <col min="15363" max="15363" width="20.5" customWidth="1"/>
    <col min="15618" max="15618" width="52.25" customWidth="1"/>
    <col min="15619" max="15619" width="20.5" customWidth="1"/>
    <col min="15874" max="15874" width="52.25" customWidth="1"/>
    <col min="15875" max="15875" width="20.5" customWidth="1"/>
    <col min="16130" max="16130" width="52.25" customWidth="1"/>
    <col min="16131" max="16131" width="20.5" customWidth="1"/>
  </cols>
  <sheetData>
    <row r="1" ht="29.1" customHeight="1" spans="1:3">
      <c r="B1" s="77" t="s">
        <v>3708</v>
      </c>
      <c r="C1" s="77"/>
    </row>
    <row r="2" ht="17.1" customHeight="1" spans="1:3">
      <c r="B2" s="2" t="s">
        <v>3709</v>
      </c>
      <c r="C2" s="2"/>
    </row>
    <row r="3" ht="17.1" customHeight="1" spans="1:3">
      <c r="B3" s="2" t="s">
        <v>2607</v>
      </c>
      <c r="C3" s="2"/>
    </row>
    <row r="4" ht="17.1" customHeight="1" spans="1:3">
      <c r="B4" s="3" t="s">
        <v>3673</v>
      </c>
      <c r="C4" s="3" t="s">
        <v>129</v>
      </c>
    </row>
    <row r="5" ht="17.1" customHeight="1" spans="1:3">
      <c r="A5" s="114">
        <v>201</v>
      </c>
      <c r="B5" s="4" t="s">
        <v>137</v>
      </c>
      <c r="C5" s="5">
        <v>3885069</v>
      </c>
    </row>
    <row r="6" ht="17.1" customHeight="1" spans="1:3">
      <c r="A6" s="114">
        <v>20101</v>
      </c>
      <c r="B6" s="4" t="s">
        <v>139</v>
      </c>
      <c r="C6" s="5">
        <v>116631</v>
      </c>
    </row>
    <row r="7" ht="17.1" customHeight="1" spans="1:3">
      <c r="A7" s="114">
        <v>2010101</v>
      </c>
      <c r="B7" s="4" t="s">
        <v>141</v>
      </c>
      <c r="C7" s="5">
        <v>75262</v>
      </c>
    </row>
    <row r="8" ht="17.1" customHeight="1" spans="1:3">
      <c r="A8" s="114">
        <v>2010102</v>
      </c>
      <c r="B8" s="4" t="s">
        <v>143</v>
      </c>
      <c r="C8" s="5">
        <v>10673</v>
      </c>
    </row>
    <row r="9" ht="17.1" customHeight="1" spans="1:3">
      <c r="A9" s="114">
        <v>2010103</v>
      </c>
      <c r="B9" s="4" t="s">
        <v>145</v>
      </c>
      <c r="C9" s="5">
        <v>802</v>
      </c>
    </row>
    <row r="10" ht="17.1" customHeight="1" spans="1:3">
      <c r="A10" s="114">
        <v>2010104</v>
      </c>
      <c r="B10" s="4" t="s">
        <v>148</v>
      </c>
      <c r="C10" s="5">
        <v>10770</v>
      </c>
    </row>
    <row r="11" ht="17.1" customHeight="1" spans="1:3">
      <c r="A11" s="114">
        <v>2010105</v>
      </c>
      <c r="B11" s="4" t="s">
        <v>150</v>
      </c>
      <c r="C11" s="5">
        <v>1148</v>
      </c>
    </row>
    <row r="12" ht="17.1" customHeight="1" spans="1:3">
      <c r="A12" s="114">
        <v>2010106</v>
      </c>
      <c r="B12" s="4" t="s">
        <v>152</v>
      </c>
      <c r="C12" s="5">
        <v>923</v>
      </c>
    </row>
    <row r="13" ht="17.1" customHeight="1" spans="1:3">
      <c r="A13" s="114">
        <v>2010107</v>
      </c>
      <c r="B13" s="4" t="s">
        <v>154</v>
      </c>
      <c r="C13" s="5">
        <v>1397</v>
      </c>
    </row>
    <row r="14" ht="17.1" customHeight="1" spans="1:3">
      <c r="A14" s="114">
        <v>2010108</v>
      </c>
      <c r="B14" s="4" t="s">
        <v>156</v>
      </c>
      <c r="C14" s="5">
        <v>7578</v>
      </c>
    </row>
    <row r="15" ht="17.1" customHeight="1" spans="1:3">
      <c r="A15" s="114">
        <v>2010109</v>
      </c>
      <c r="B15" s="4" t="s">
        <v>158</v>
      </c>
      <c r="C15" s="5">
        <v>167</v>
      </c>
    </row>
    <row r="16" ht="17.1" customHeight="1" spans="1:3">
      <c r="A16" s="114">
        <v>2010150</v>
      </c>
      <c r="B16" s="4" t="s">
        <v>160</v>
      </c>
      <c r="C16" s="5">
        <v>153</v>
      </c>
    </row>
    <row r="17" ht="17.1" customHeight="1" spans="1:3">
      <c r="A17" s="114">
        <v>2010199</v>
      </c>
      <c r="B17" s="4" t="s">
        <v>162</v>
      </c>
      <c r="C17" s="5">
        <v>7758</v>
      </c>
    </row>
    <row r="18" ht="17.1" customHeight="1" spans="1:3">
      <c r="A18" s="114">
        <v>20102</v>
      </c>
      <c r="B18" s="4" t="s">
        <v>164</v>
      </c>
      <c r="C18" s="5">
        <v>90754</v>
      </c>
    </row>
    <row r="19" ht="17.1" customHeight="1" spans="1:3">
      <c r="A19" s="114">
        <v>2010201</v>
      </c>
      <c r="B19" s="4" t="s">
        <v>141</v>
      </c>
      <c r="C19" s="5">
        <v>57789</v>
      </c>
    </row>
    <row r="20" ht="17.1" customHeight="1" spans="1:3">
      <c r="A20" s="114">
        <v>2010202</v>
      </c>
      <c r="B20" s="4" t="s">
        <v>143</v>
      </c>
      <c r="C20" s="5">
        <v>11464</v>
      </c>
    </row>
    <row r="21" ht="17.1" customHeight="1" spans="1:3">
      <c r="A21" s="114">
        <v>2010203</v>
      </c>
      <c r="B21" s="4" t="s">
        <v>145</v>
      </c>
      <c r="C21" s="5">
        <v>281</v>
      </c>
    </row>
    <row r="22" ht="17.1" customHeight="1" spans="1:3">
      <c r="A22" s="114">
        <v>2010204</v>
      </c>
      <c r="B22" s="4" t="s">
        <v>169</v>
      </c>
      <c r="C22" s="5">
        <v>7702</v>
      </c>
    </row>
    <row r="23" ht="17.1" customHeight="1" spans="1:3">
      <c r="A23" s="114">
        <v>2010205</v>
      </c>
      <c r="B23" s="4" t="s">
        <v>171</v>
      </c>
      <c r="C23" s="5">
        <v>3081</v>
      </c>
    </row>
    <row r="24" ht="17.1" customHeight="1" spans="1:3">
      <c r="A24" s="114">
        <v>2010206</v>
      </c>
      <c r="B24" s="4" t="s">
        <v>173</v>
      </c>
      <c r="C24" s="5">
        <v>1875</v>
      </c>
    </row>
    <row r="25" ht="17.1" customHeight="1" spans="1:3">
      <c r="A25" s="114">
        <v>2010250</v>
      </c>
      <c r="B25" s="4" t="s">
        <v>160</v>
      </c>
      <c r="C25" s="5">
        <v>217</v>
      </c>
    </row>
    <row r="26" ht="17.1" customHeight="1" spans="1:3">
      <c r="A26" s="114">
        <v>2010299</v>
      </c>
      <c r="B26" s="4" t="s">
        <v>176</v>
      </c>
      <c r="C26" s="5">
        <v>8345</v>
      </c>
    </row>
    <row r="27" ht="17.1" customHeight="1" spans="1:3">
      <c r="A27" s="114">
        <v>20103</v>
      </c>
      <c r="B27" s="4" t="s">
        <v>178</v>
      </c>
      <c r="C27" s="5">
        <v>1043025</v>
      </c>
    </row>
    <row r="28" ht="17.1" customHeight="1" spans="1:3">
      <c r="A28" s="114">
        <v>2010301</v>
      </c>
      <c r="B28" s="4" t="s">
        <v>141</v>
      </c>
      <c r="C28" s="5">
        <v>621266</v>
      </c>
    </row>
    <row r="29" ht="17.1" customHeight="1" spans="1:3">
      <c r="A29" s="114">
        <v>2010302</v>
      </c>
      <c r="B29" s="4" t="s">
        <v>143</v>
      </c>
      <c r="C29" s="5">
        <v>150477</v>
      </c>
    </row>
    <row r="30" ht="17.1" customHeight="1" spans="1:3">
      <c r="A30" s="114">
        <v>2010303</v>
      </c>
      <c r="B30" s="4" t="s">
        <v>145</v>
      </c>
      <c r="C30" s="5">
        <v>17332</v>
      </c>
    </row>
    <row r="31" ht="17.1" customHeight="1" spans="1:3">
      <c r="A31" s="114">
        <v>2010304</v>
      </c>
      <c r="B31" s="4" t="s">
        <v>183</v>
      </c>
      <c r="C31" s="5">
        <v>534</v>
      </c>
    </row>
    <row r="32" ht="17.1" customHeight="1" spans="1:3">
      <c r="A32" s="114">
        <v>2010305</v>
      </c>
      <c r="B32" s="4" t="s">
        <v>185</v>
      </c>
      <c r="C32" s="5">
        <v>3076</v>
      </c>
    </row>
    <row r="33" ht="17.1" customHeight="1" spans="1:3">
      <c r="A33" s="114">
        <v>2010306</v>
      </c>
      <c r="B33" s="4" t="s">
        <v>187</v>
      </c>
      <c r="C33" s="5">
        <v>1279</v>
      </c>
    </row>
    <row r="34" ht="17.1" customHeight="1" spans="1:3">
      <c r="A34" s="114">
        <v>2010307</v>
      </c>
      <c r="B34" s="4" t="s">
        <v>189</v>
      </c>
      <c r="C34" s="5">
        <v>2387</v>
      </c>
    </row>
    <row r="35" ht="17.1" customHeight="1" spans="1:3">
      <c r="A35" s="114">
        <v>2010308</v>
      </c>
      <c r="B35" s="4" t="s">
        <v>191</v>
      </c>
      <c r="C35" s="5">
        <v>12240</v>
      </c>
    </row>
    <row r="36" ht="17.1" customHeight="1" spans="1:3">
      <c r="A36" s="114">
        <v>2010309</v>
      </c>
      <c r="B36" s="4" t="s">
        <v>193</v>
      </c>
      <c r="C36" s="5">
        <v>1712</v>
      </c>
    </row>
    <row r="37" ht="17.1" customHeight="1" spans="1:3">
      <c r="A37" s="114">
        <v>2010350</v>
      </c>
      <c r="B37" s="4" t="s">
        <v>160</v>
      </c>
      <c r="C37" s="5">
        <v>19030</v>
      </c>
    </row>
    <row r="38" ht="17.1" customHeight="1" spans="1:3">
      <c r="A38" s="114">
        <v>2010399</v>
      </c>
      <c r="B38" s="4" t="s">
        <v>196</v>
      </c>
      <c r="C38" s="5">
        <v>213692</v>
      </c>
    </row>
    <row r="39" ht="17.1" customHeight="1" spans="1:3">
      <c r="A39" s="114">
        <v>20104</v>
      </c>
      <c r="B39" s="4" t="s">
        <v>198</v>
      </c>
      <c r="C39" s="5">
        <v>246725</v>
      </c>
    </row>
    <row r="40" ht="17.1" customHeight="1" spans="1:3">
      <c r="A40" s="114">
        <v>2010401</v>
      </c>
      <c r="B40" s="4" t="s">
        <v>141</v>
      </c>
      <c r="C40" s="5">
        <v>58684</v>
      </c>
    </row>
    <row r="41" ht="17.1" customHeight="1" spans="1:3">
      <c r="A41" s="114">
        <v>2010402</v>
      </c>
      <c r="B41" s="4" t="s">
        <v>143</v>
      </c>
      <c r="C41" s="5">
        <v>19171</v>
      </c>
    </row>
    <row r="42" ht="17.1" customHeight="1" spans="1:3">
      <c r="A42" s="114">
        <v>2010403</v>
      </c>
      <c r="B42" s="4" t="s">
        <v>145</v>
      </c>
      <c r="C42" s="5">
        <v>329</v>
      </c>
    </row>
    <row r="43" ht="17.1" customHeight="1" spans="1:3">
      <c r="A43" s="114">
        <v>2010404</v>
      </c>
      <c r="B43" s="4" t="s">
        <v>203</v>
      </c>
      <c r="C43" s="5">
        <v>85483</v>
      </c>
    </row>
    <row r="44" ht="17.1" customHeight="1" spans="1:3">
      <c r="A44" s="114">
        <v>2010405</v>
      </c>
      <c r="B44" s="4" t="s">
        <v>205</v>
      </c>
      <c r="C44" s="5">
        <v>586</v>
      </c>
    </row>
    <row r="45" ht="17.1" customHeight="1" spans="1:3">
      <c r="A45" s="114">
        <v>2010406</v>
      </c>
      <c r="B45" s="4" t="s">
        <v>207</v>
      </c>
      <c r="C45" s="5">
        <v>9215</v>
      </c>
    </row>
    <row r="46" ht="17.1" customHeight="1" spans="1:3">
      <c r="A46" s="114">
        <v>2010407</v>
      </c>
      <c r="B46" s="4" t="s">
        <v>209</v>
      </c>
      <c r="C46" s="5">
        <v>590</v>
      </c>
    </row>
    <row r="47" ht="17.1" customHeight="1" spans="1:3">
      <c r="A47" s="114">
        <v>2010408</v>
      </c>
      <c r="B47" s="4" t="s">
        <v>212</v>
      </c>
      <c r="C47" s="5">
        <v>2909</v>
      </c>
    </row>
    <row r="48" ht="17.1" customHeight="1" spans="1:3">
      <c r="A48" s="114">
        <v>2010409</v>
      </c>
      <c r="B48" s="4" t="s">
        <v>214</v>
      </c>
      <c r="C48" s="5">
        <v>9</v>
      </c>
    </row>
    <row r="49" ht="17.1" customHeight="1" spans="1:3">
      <c r="A49" s="114">
        <v>2010450</v>
      </c>
      <c r="B49" s="4" t="s">
        <v>160</v>
      </c>
      <c r="C49" s="5">
        <v>4576</v>
      </c>
    </row>
    <row r="50" ht="17.1" customHeight="1" spans="1:3">
      <c r="A50" s="114">
        <v>2010499</v>
      </c>
      <c r="B50" s="4" t="s">
        <v>217</v>
      </c>
      <c r="C50" s="5">
        <v>65173</v>
      </c>
    </row>
    <row r="51" ht="17.1" customHeight="1" spans="1:3">
      <c r="A51" s="114">
        <v>20105</v>
      </c>
      <c r="B51" s="4" t="s">
        <v>219</v>
      </c>
      <c r="C51" s="5">
        <v>52757</v>
      </c>
    </row>
    <row r="52" ht="17.1" customHeight="1" spans="1:3">
      <c r="A52" s="114">
        <v>2010501</v>
      </c>
      <c r="B52" s="4" t="s">
        <v>141</v>
      </c>
      <c r="C52" s="5">
        <v>28158</v>
      </c>
    </row>
    <row r="53" ht="17.1" customHeight="1" spans="1:3">
      <c r="A53" s="114">
        <v>2010502</v>
      </c>
      <c r="B53" s="4" t="s">
        <v>143</v>
      </c>
      <c r="C53" s="5">
        <v>1854</v>
      </c>
    </row>
    <row r="54" ht="17.1" customHeight="1" spans="1:3">
      <c r="A54" s="114">
        <v>2010503</v>
      </c>
      <c r="B54" s="4" t="s">
        <v>145</v>
      </c>
      <c r="C54" s="5">
        <v>187</v>
      </c>
    </row>
    <row r="55" ht="17.1" customHeight="1" spans="1:3">
      <c r="A55" s="114">
        <v>2010504</v>
      </c>
      <c r="B55" s="4" t="s">
        <v>224</v>
      </c>
      <c r="C55" s="5">
        <v>1195</v>
      </c>
    </row>
    <row r="56" ht="17.1" customHeight="1" spans="1:3">
      <c r="A56" s="114">
        <v>2010505</v>
      </c>
      <c r="B56" s="4" t="s">
        <v>226</v>
      </c>
      <c r="C56" s="5">
        <v>4225</v>
      </c>
    </row>
    <row r="57" ht="17.1" customHeight="1" spans="1:3">
      <c r="A57" s="114">
        <v>2010506</v>
      </c>
      <c r="B57" s="4" t="s">
        <v>228</v>
      </c>
      <c r="C57" s="5">
        <v>1007</v>
      </c>
    </row>
    <row r="58" ht="17.1" customHeight="1" spans="1:3">
      <c r="A58" s="114">
        <v>2010507</v>
      </c>
      <c r="B58" s="4" t="s">
        <v>230</v>
      </c>
      <c r="C58" s="5">
        <v>2306</v>
      </c>
    </row>
    <row r="59" ht="17.1" customHeight="1" spans="1:3">
      <c r="A59" s="114">
        <v>2010508</v>
      </c>
      <c r="B59" s="4" t="s">
        <v>232</v>
      </c>
      <c r="C59" s="5">
        <v>5266</v>
      </c>
    </row>
    <row r="60" ht="17.1" customHeight="1" spans="1:3">
      <c r="A60" s="114">
        <v>2010550</v>
      </c>
      <c r="B60" s="4" t="s">
        <v>160</v>
      </c>
      <c r="C60" s="5">
        <v>3624</v>
      </c>
    </row>
    <row r="61" ht="17.1" customHeight="1" spans="1:3">
      <c r="A61" s="114">
        <v>2010599</v>
      </c>
      <c r="B61" s="4" t="s">
        <v>235</v>
      </c>
      <c r="C61" s="5">
        <v>4935</v>
      </c>
    </row>
    <row r="62" ht="17.1" customHeight="1" spans="1:3">
      <c r="A62" s="114">
        <v>20106</v>
      </c>
      <c r="B62" s="4" t="s">
        <v>237</v>
      </c>
      <c r="C62" s="5">
        <v>206340</v>
      </c>
    </row>
    <row r="63" ht="17.1" customHeight="1" spans="1:3">
      <c r="A63" s="114">
        <v>2010601</v>
      </c>
      <c r="B63" s="4" t="s">
        <v>141</v>
      </c>
      <c r="C63" s="5">
        <v>122671</v>
      </c>
    </row>
    <row r="64" ht="17.1" customHeight="1" spans="1:3">
      <c r="A64" s="114">
        <v>2010602</v>
      </c>
      <c r="B64" s="4" t="s">
        <v>143</v>
      </c>
      <c r="C64" s="5">
        <v>17223</v>
      </c>
    </row>
    <row r="65" ht="17.1" customHeight="1" spans="1:3">
      <c r="A65" s="114">
        <v>2010603</v>
      </c>
      <c r="B65" s="4" t="s">
        <v>145</v>
      </c>
      <c r="C65" s="5">
        <v>204</v>
      </c>
    </row>
    <row r="66" ht="17.1" customHeight="1" spans="1:3">
      <c r="A66" s="114">
        <v>2010604</v>
      </c>
      <c r="B66" s="115" t="s">
        <v>242</v>
      </c>
      <c r="C66" s="100">
        <v>1398</v>
      </c>
    </row>
    <row r="67" ht="17.1" customHeight="1" spans="1:3">
      <c r="A67" s="114">
        <v>2010605</v>
      </c>
      <c r="B67" s="4" t="s">
        <v>244</v>
      </c>
      <c r="C67" s="5">
        <v>4737</v>
      </c>
    </row>
    <row r="68" ht="17.1" customHeight="1" spans="1:3">
      <c r="A68" s="114">
        <v>2010606</v>
      </c>
      <c r="B68" s="4" t="s">
        <v>246</v>
      </c>
      <c r="C68" s="5">
        <v>130</v>
      </c>
    </row>
    <row r="69" ht="17.1" customHeight="1" spans="1:3">
      <c r="A69" s="114">
        <v>2010607</v>
      </c>
      <c r="B69" s="4" t="s">
        <v>248</v>
      </c>
      <c r="C69" s="5">
        <v>5267</v>
      </c>
    </row>
    <row r="70" ht="17.1" customHeight="1" spans="1:3">
      <c r="A70" s="114">
        <v>2010608</v>
      </c>
      <c r="B70" s="4" t="s">
        <v>250</v>
      </c>
      <c r="C70" s="5">
        <v>2477</v>
      </c>
    </row>
    <row r="71" ht="17.1" customHeight="1" spans="1:3">
      <c r="A71" s="114">
        <v>2010650</v>
      </c>
      <c r="B71" s="4" t="s">
        <v>160</v>
      </c>
      <c r="C71" s="5">
        <v>6837</v>
      </c>
    </row>
    <row r="72" ht="17.1" customHeight="1" spans="1:3">
      <c r="A72" s="114">
        <v>2010699</v>
      </c>
      <c r="B72" s="4" t="s">
        <v>253</v>
      </c>
      <c r="C72" s="5">
        <v>45396</v>
      </c>
    </row>
    <row r="73" ht="17.1" customHeight="1" spans="1:3">
      <c r="A73" s="114">
        <v>20107</v>
      </c>
      <c r="B73" s="4" t="s">
        <v>255</v>
      </c>
      <c r="C73" s="5">
        <v>305379</v>
      </c>
    </row>
    <row r="74" ht="17.1" customHeight="1" spans="1:3">
      <c r="A74" s="114">
        <v>2010701</v>
      </c>
      <c r="B74" s="4" t="s">
        <v>141</v>
      </c>
      <c r="C74" s="5">
        <v>130972</v>
      </c>
    </row>
    <row r="75" ht="17.1" customHeight="1" spans="1:3">
      <c r="A75" s="114">
        <v>2010702</v>
      </c>
      <c r="B75" s="4" t="s">
        <v>143</v>
      </c>
      <c r="C75" s="5">
        <v>31034</v>
      </c>
    </row>
    <row r="76" ht="17.1" customHeight="1" spans="1:3">
      <c r="A76" s="114">
        <v>2010703</v>
      </c>
      <c r="B76" s="4" t="s">
        <v>145</v>
      </c>
      <c r="C76" s="5">
        <v>58</v>
      </c>
    </row>
    <row r="77" ht="17.1" customHeight="1" spans="1:3">
      <c r="A77" s="114">
        <v>2010704</v>
      </c>
      <c r="B77" s="4" t="s">
        <v>260</v>
      </c>
      <c r="C77" s="5">
        <v>5032</v>
      </c>
    </row>
    <row r="78" ht="17.1" customHeight="1" spans="1:3">
      <c r="A78" s="114">
        <v>2010705</v>
      </c>
      <c r="B78" s="4" t="s">
        <v>262</v>
      </c>
      <c r="C78" s="5">
        <v>2583</v>
      </c>
    </row>
    <row r="79" ht="17.1" customHeight="1" spans="1:3">
      <c r="A79" s="114">
        <v>2010706</v>
      </c>
      <c r="B79" s="4" t="s">
        <v>264</v>
      </c>
      <c r="C79" s="5">
        <v>38144</v>
      </c>
    </row>
    <row r="80" ht="17.1" customHeight="1" spans="1:3">
      <c r="A80" s="114">
        <v>2010707</v>
      </c>
      <c r="B80" s="4" t="s">
        <v>266</v>
      </c>
      <c r="C80" s="5">
        <v>3424</v>
      </c>
    </row>
    <row r="81" ht="17.1" customHeight="1" spans="1:3">
      <c r="A81" s="114">
        <v>2010708</v>
      </c>
      <c r="B81" s="4" t="s">
        <v>268</v>
      </c>
      <c r="C81" s="5">
        <v>11079</v>
      </c>
    </row>
    <row r="82" ht="17.1" customHeight="1" spans="1:3">
      <c r="A82" s="114">
        <v>2010709</v>
      </c>
      <c r="B82" s="4" t="s">
        <v>248</v>
      </c>
      <c r="C82" s="5">
        <v>5819</v>
      </c>
    </row>
    <row r="83" ht="17.1" customHeight="1" spans="1:3">
      <c r="A83" s="114">
        <v>2010750</v>
      </c>
      <c r="B83" s="4" t="s">
        <v>160</v>
      </c>
      <c r="C83" s="5">
        <v>140</v>
      </c>
    </row>
    <row r="84" ht="17.1" customHeight="1" spans="1:3">
      <c r="A84" s="114">
        <v>2010799</v>
      </c>
      <c r="B84" s="4" t="s">
        <v>272</v>
      </c>
      <c r="C84" s="5">
        <v>77094</v>
      </c>
    </row>
    <row r="85" ht="17.1" customHeight="1" spans="1:3">
      <c r="A85" s="114">
        <v>20108</v>
      </c>
      <c r="B85" s="4" t="s">
        <v>274</v>
      </c>
      <c r="C85" s="5">
        <v>62089</v>
      </c>
    </row>
    <row r="86" ht="17.1" customHeight="1" spans="1:3">
      <c r="A86" s="114">
        <v>2010801</v>
      </c>
      <c r="B86" s="4" t="s">
        <v>141</v>
      </c>
      <c r="C86" s="5">
        <v>32209</v>
      </c>
    </row>
    <row r="87" ht="17.1" customHeight="1" spans="1:3">
      <c r="A87" s="114">
        <v>2010802</v>
      </c>
      <c r="B87" s="4" t="s">
        <v>143</v>
      </c>
      <c r="C87" s="5">
        <v>4301</v>
      </c>
    </row>
    <row r="88" ht="17.1" customHeight="1" spans="1:3">
      <c r="A88" s="114">
        <v>2010803</v>
      </c>
      <c r="B88" s="4" t="s">
        <v>145</v>
      </c>
      <c r="C88" s="5">
        <v>199</v>
      </c>
    </row>
    <row r="89" ht="17.1" customHeight="1" spans="1:3">
      <c r="A89" s="114">
        <v>2010804</v>
      </c>
      <c r="B89" s="4" t="s">
        <v>279</v>
      </c>
      <c r="C89" s="5">
        <v>16148</v>
      </c>
    </row>
    <row r="90" ht="17.1" customHeight="1" spans="1:3">
      <c r="A90" s="114">
        <v>2010805</v>
      </c>
      <c r="B90" s="4" t="s">
        <v>281</v>
      </c>
      <c r="C90" s="5">
        <v>953</v>
      </c>
    </row>
    <row r="91" ht="17.1" customHeight="1" spans="1:3">
      <c r="A91" s="114">
        <v>2010806</v>
      </c>
      <c r="B91" s="4" t="s">
        <v>248</v>
      </c>
      <c r="C91" s="5">
        <v>1846</v>
      </c>
    </row>
    <row r="92" ht="17.1" customHeight="1" spans="1:3">
      <c r="A92" s="114">
        <v>2010850</v>
      </c>
      <c r="B92" s="4" t="s">
        <v>160</v>
      </c>
      <c r="C92" s="5">
        <v>1818</v>
      </c>
    </row>
    <row r="93" ht="17.1" customHeight="1" spans="1:3">
      <c r="A93" s="114">
        <v>2010899</v>
      </c>
      <c r="B93" s="4" t="s">
        <v>285</v>
      </c>
      <c r="C93" s="5">
        <v>4615</v>
      </c>
    </row>
    <row r="94" ht="17.1" customHeight="1" spans="1:3">
      <c r="A94" s="114">
        <v>20109</v>
      </c>
      <c r="B94" s="4" t="s">
        <v>287</v>
      </c>
      <c r="C94" s="5">
        <v>2136</v>
      </c>
    </row>
    <row r="95" ht="17.1" customHeight="1" spans="1:3">
      <c r="A95" s="114">
        <v>2010901</v>
      </c>
      <c r="B95" s="4" t="s">
        <v>141</v>
      </c>
      <c r="C95" s="5">
        <v>243</v>
      </c>
    </row>
    <row r="96" ht="17.1" customHeight="1" spans="1:3">
      <c r="A96" s="114">
        <v>2010902</v>
      </c>
      <c r="B96" s="4" t="s">
        <v>143</v>
      </c>
      <c r="C96" s="5">
        <v>466</v>
      </c>
    </row>
    <row r="97" ht="17.1" customHeight="1" spans="1:3">
      <c r="A97" s="114">
        <v>2010903</v>
      </c>
      <c r="B97" s="4" t="s">
        <v>145</v>
      </c>
      <c r="C97" s="5">
        <v>0</v>
      </c>
    </row>
    <row r="98" ht="17.1" customHeight="1" spans="1:3">
      <c r="A98" s="114">
        <v>2010904</v>
      </c>
      <c r="B98" s="4" t="s">
        <v>292</v>
      </c>
      <c r="C98" s="5">
        <v>0</v>
      </c>
    </row>
    <row r="99" ht="17.1" customHeight="1" spans="1:3">
      <c r="A99" s="114">
        <v>2010905</v>
      </c>
      <c r="B99" s="4" t="s">
        <v>294</v>
      </c>
      <c r="C99" s="5">
        <v>1073</v>
      </c>
    </row>
    <row r="100" ht="17.1" customHeight="1" spans="1:3">
      <c r="A100" s="114">
        <v>2010907</v>
      </c>
      <c r="B100" s="4" t="s">
        <v>296</v>
      </c>
      <c r="C100" s="5">
        <v>0</v>
      </c>
    </row>
    <row r="101" ht="17.1" customHeight="1" spans="1:3">
      <c r="A101" s="114">
        <v>2010908</v>
      </c>
      <c r="B101" s="4" t="s">
        <v>248</v>
      </c>
      <c r="C101" s="5">
        <v>129</v>
      </c>
    </row>
    <row r="102" ht="17.1" customHeight="1" spans="1:3">
      <c r="A102" s="114">
        <v>2010950</v>
      </c>
      <c r="B102" s="4" t="s">
        <v>160</v>
      </c>
      <c r="C102" s="5">
        <v>0</v>
      </c>
    </row>
    <row r="103" ht="17.1" customHeight="1" spans="1:3">
      <c r="A103" s="114">
        <v>2010999</v>
      </c>
      <c r="B103" s="4" t="s">
        <v>300</v>
      </c>
      <c r="C103" s="5">
        <v>225</v>
      </c>
    </row>
    <row r="104" ht="17.1" customHeight="1" spans="1:3">
      <c r="A104" s="114">
        <v>20110</v>
      </c>
      <c r="B104" s="4" t="s">
        <v>302</v>
      </c>
      <c r="C104" s="5">
        <v>108224</v>
      </c>
    </row>
    <row r="105" ht="17.1" customHeight="1" spans="1:3">
      <c r="A105" s="114">
        <v>2011001</v>
      </c>
      <c r="B105" s="4" t="s">
        <v>141</v>
      </c>
      <c r="C105" s="5">
        <v>32302</v>
      </c>
    </row>
    <row r="106" ht="17.1" customHeight="1" spans="1:3">
      <c r="A106" s="114">
        <v>2011002</v>
      </c>
      <c r="B106" s="4" t="s">
        <v>143</v>
      </c>
      <c r="C106" s="5">
        <v>3456</v>
      </c>
    </row>
    <row r="107" ht="17.1" customHeight="1" spans="1:3">
      <c r="A107" s="114">
        <v>2011003</v>
      </c>
      <c r="B107" s="4" t="s">
        <v>145</v>
      </c>
      <c r="C107" s="5">
        <v>8</v>
      </c>
    </row>
    <row r="108" ht="17.1" customHeight="1" spans="1:3">
      <c r="A108" s="114">
        <v>2011004</v>
      </c>
      <c r="B108" s="4" t="s">
        <v>307</v>
      </c>
      <c r="C108" s="5">
        <v>18</v>
      </c>
    </row>
    <row r="109" ht="17.1" customHeight="1" spans="1:3">
      <c r="A109" s="114">
        <v>2011005</v>
      </c>
      <c r="B109" s="4" t="s">
        <v>309</v>
      </c>
      <c r="C109" s="5">
        <v>0</v>
      </c>
    </row>
    <row r="110" ht="17.1" customHeight="1" spans="1:3">
      <c r="A110" s="114">
        <v>2011006</v>
      </c>
      <c r="B110" s="4" t="s">
        <v>311</v>
      </c>
      <c r="C110" s="5">
        <v>54513</v>
      </c>
    </row>
    <row r="111" ht="17.1" customHeight="1" spans="1:3">
      <c r="A111" s="114">
        <v>2011007</v>
      </c>
      <c r="B111" s="4" t="s">
        <v>313</v>
      </c>
      <c r="C111" s="5">
        <v>175</v>
      </c>
    </row>
    <row r="112" ht="17.1" customHeight="1" spans="1:3">
      <c r="A112" s="114">
        <v>2011008</v>
      </c>
      <c r="B112" s="4" t="s">
        <v>315</v>
      </c>
      <c r="C112" s="5">
        <v>2991</v>
      </c>
    </row>
    <row r="113" ht="17.1" customHeight="1" spans="1:3">
      <c r="A113" s="114">
        <v>2011009</v>
      </c>
      <c r="B113" s="4" t="s">
        <v>317</v>
      </c>
      <c r="C113" s="5">
        <v>332</v>
      </c>
    </row>
    <row r="114" ht="17.1" customHeight="1" spans="1:3">
      <c r="A114" s="114">
        <v>2011010</v>
      </c>
      <c r="B114" s="4" t="s">
        <v>319</v>
      </c>
      <c r="C114" s="5">
        <v>336</v>
      </c>
    </row>
    <row r="115" ht="17.1" customHeight="1" spans="1:3">
      <c r="A115" s="114">
        <v>2011011</v>
      </c>
      <c r="B115" s="4" t="s">
        <v>321</v>
      </c>
      <c r="C115" s="5">
        <v>1326</v>
      </c>
    </row>
    <row r="116" ht="17.1" customHeight="1" spans="1:3">
      <c r="A116" s="114">
        <v>2011012</v>
      </c>
      <c r="B116" s="4" t="s">
        <v>323</v>
      </c>
      <c r="C116" s="5">
        <v>15</v>
      </c>
    </row>
    <row r="117" ht="17.1" customHeight="1" spans="1:3">
      <c r="A117" s="114">
        <v>2011050</v>
      </c>
      <c r="B117" s="4" t="s">
        <v>160</v>
      </c>
      <c r="C117" s="5">
        <v>3665</v>
      </c>
    </row>
    <row r="118" ht="17.1" customHeight="1" spans="1:3">
      <c r="A118" s="114">
        <v>2011099</v>
      </c>
      <c r="B118" s="4" t="s">
        <v>326</v>
      </c>
      <c r="C118" s="5">
        <v>9087</v>
      </c>
    </row>
    <row r="119" ht="17.1" customHeight="1" spans="1:3">
      <c r="A119" s="114">
        <v>20111</v>
      </c>
      <c r="B119" s="4" t="s">
        <v>328</v>
      </c>
      <c r="C119" s="5">
        <v>129314</v>
      </c>
    </row>
    <row r="120" ht="17.1" customHeight="1" spans="1:3">
      <c r="A120" s="114">
        <v>2011101</v>
      </c>
      <c r="B120" s="4" t="s">
        <v>141</v>
      </c>
      <c r="C120" s="5">
        <v>89776</v>
      </c>
    </row>
    <row r="121" ht="17.1" customHeight="1" spans="1:3">
      <c r="A121" s="114">
        <v>2011102</v>
      </c>
      <c r="B121" s="4" t="s">
        <v>143</v>
      </c>
      <c r="C121" s="5">
        <v>18293</v>
      </c>
    </row>
    <row r="122" ht="17.1" customHeight="1" spans="1:3">
      <c r="A122" s="114">
        <v>2011103</v>
      </c>
      <c r="B122" s="4" t="s">
        <v>145</v>
      </c>
      <c r="C122" s="5">
        <v>47</v>
      </c>
    </row>
    <row r="123" ht="17.1" customHeight="1" spans="1:3">
      <c r="A123" s="114">
        <v>2011104</v>
      </c>
      <c r="B123" s="4" t="s">
        <v>333</v>
      </c>
      <c r="C123" s="5">
        <v>1348</v>
      </c>
    </row>
    <row r="124" ht="17.1" customHeight="1" spans="1:3">
      <c r="A124" s="114">
        <v>2011105</v>
      </c>
      <c r="B124" s="4" t="s">
        <v>335</v>
      </c>
      <c r="C124" s="5">
        <v>984</v>
      </c>
    </row>
    <row r="125" ht="17.1" customHeight="1" spans="1:3">
      <c r="A125" s="114">
        <v>2011106</v>
      </c>
      <c r="B125" s="4" t="s">
        <v>337</v>
      </c>
      <c r="C125" s="5">
        <v>0</v>
      </c>
    </row>
    <row r="126" ht="17.1" customHeight="1" spans="1:3">
      <c r="A126" s="114">
        <v>2011150</v>
      </c>
      <c r="B126" s="4" t="s">
        <v>160</v>
      </c>
      <c r="C126" s="5">
        <v>354</v>
      </c>
    </row>
    <row r="127" ht="17.1" customHeight="1" spans="1:3">
      <c r="A127" s="114">
        <v>2011199</v>
      </c>
      <c r="B127" s="4" t="s">
        <v>340</v>
      </c>
      <c r="C127" s="5">
        <v>18512</v>
      </c>
    </row>
    <row r="128" ht="17.1" customHeight="1" spans="1:3">
      <c r="A128" s="114">
        <v>20113</v>
      </c>
      <c r="B128" s="4" t="s">
        <v>342</v>
      </c>
      <c r="C128" s="5">
        <v>138891</v>
      </c>
    </row>
    <row r="129" ht="17.1" customHeight="1" spans="1:3">
      <c r="A129" s="114">
        <v>2011301</v>
      </c>
      <c r="B129" s="4" t="s">
        <v>141</v>
      </c>
      <c r="C129" s="5">
        <v>35976</v>
      </c>
    </row>
    <row r="130" ht="17.1" customHeight="1" spans="1:3">
      <c r="A130" s="114">
        <v>2011302</v>
      </c>
      <c r="B130" s="4" t="s">
        <v>143</v>
      </c>
      <c r="C130" s="5">
        <v>7471</v>
      </c>
    </row>
    <row r="131" ht="17.1" customHeight="1" spans="1:3">
      <c r="A131" s="114">
        <v>2011303</v>
      </c>
      <c r="B131" s="4" t="s">
        <v>145</v>
      </c>
      <c r="C131" s="5">
        <v>286</v>
      </c>
    </row>
    <row r="132" ht="17.1" customHeight="1" spans="1:3">
      <c r="A132" s="114">
        <v>2011304</v>
      </c>
      <c r="B132" s="4" t="s">
        <v>347</v>
      </c>
      <c r="C132" s="5">
        <v>2711</v>
      </c>
    </row>
    <row r="133" ht="17.1" customHeight="1" spans="1:3">
      <c r="A133" s="114">
        <v>2011305</v>
      </c>
      <c r="B133" s="4" t="s">
        <v>349</v>
      </c>
      <c r="C133" s="5">
        <v>39</v>
      </c>
    </row>
    <row r="134" ht="17.1" customHeight="1" spans="1:3">
      <c r="A134" s="114">
        <v>2011306</v>
      </c>
      <c r="B134" s="4" t="s">
        <v>351</v>
      </c>
      <c r="C134" s="5">
        <v>980</v>
      </c>
    </row>
    <row r="135" ht="17.1" customHeight="1" spans="1:3">
      <c r="A135" s="114">
        <v>2011307</v>
      </c>
      <c r="B135" s="4" t="s">
        <v>353</v>
      </c>
      <c r="C135" s="5">
        <v>12387</v>
      </c>
    </row>
    <row r="136" ht="17.1" customHeight="1" spans="1:3">
      <c r="A136" s="114">
        <v>2011308</v>
      </c>
      <c r="B136" s="4" t="s">
        <v>355</v>
      </c>
      <c r="C136" s="5">
        <v>54532</v>
      </c>
    </row>
    <row r="137" ht="17.1" customHeight="1" spans="1:3">
      <c r="A137" s="114">
        <v>2011350</v>
      </c>
      <c r="B137" s="4" t="s">
        <v>160</v>
      </c>
      <c r="C137" s="5">
        <v>1943</v>
      </c>
    </row>
    <row r="138" ht="17.1" customHeight="1" spans="1:3">
      <c r="A138" s="114">
        <v>2011399</v>
      </c>
      <c r="B138" s="4" t="s">
        <v>358</v>
      </c>
      <c r="C138" s="5">
        <v>22566</v>
      </c>
    </row>
    <row r="139" ht="17.1" customHeight="1" spans="1:3">
      <c r="A139" s="114">
        <v>20114</v>
      </c>
      <c r="B139" s="4" t="s">
        <v>360</v>
      </c>
      <c r="C139" s="5">
        <v>2031</v>
      </c>
    </row>
    <row r="140" ht="17.1" customHeight="1" spans="1:3">
      <c r="A140" s="114">
        <v>2011401</v>
      </c>
      <c r="B140" s="4" t="s">
        <v>141</v>
      </c>
      <c r="C140" s="5">
        <v>596</v>
      </c>
    </row>
    <row r="141" ht="17.1" customHeight="1" spans="1:3">
      <c r="A141" s="114">
        <v>2011402</v>
      </c>
      <c r="B141" s="4" t="s">
        <v>143</v>
      </c>
      <c r="C141" s="5">
        <v>965</v>
      </c>
    </row>
    <row r="142" ht="17.1" customHeight="1" spans="1:3">
      <c r="A142" s="114">
        <v>2011403</v>
      </c>
      <c r="B142" s="4" t="s">
        <v>145</v>
      </c>
      <c r="C142" s="5">
        <v>0</v>
      </c>
    </row>
    <row r="143" ht="17.1" customHeight="1" spans="1:3">
      <c r="A143" s="114">
        <v>2011404</v>
      </c>
      <c r="B143" s="4" t="s">
        <v>365</v>
      </c>
      <c r="C143" s="5">
        <v>0</v>
      </c>
    </row>
    <row r="144" ht="17.1" customHeight="1" spans="1:3">
      <c r="A144" s="114">
        <v>2011405</v>
      </c>
      <c r="B144" s="4" t="s">
        <v>367</v>
      </c>
      <c r="C144" s="5">
        <v>261</v>
      </c>
    </row>
    <row r="145" ht="17.1" customHeight="1" spans="1:3">
      <c r="A145" s="114">
        <v>2011406</v>
      </c>
      <c r="B145" s="4" t="s">
        <v>369</v>
      </c>
      <c r="C145" s="5">
        <v>21</v>
      </c>
    </row>
    <row r="146" ht="17.1" customHeight="1" spans="1:3">
      <c r="A146" s="114">
        <v>2011407</v>
      </c>
      <c r="B146" s="4" t="s">
        <v>371</v>
      </c>
      <c r="C146" s="5">
        <v>0</v>
      </c>
    </row>
    <row r="147" ht="17.1" customHeight="1" spans="1:3">
      <c r="A147" s="114">
        <v>2011408</v>
      </c>
      <c r="B147" s="4" t="s">
        <v>373</v>
      </c>
      <c r="C147" s="5">
        <v>0</v>
      </c>
    </row>
    <row r="148" ht="17.1" customHeight="1" spans="1:3">
      <c r="A148" s="114">
        <v>2011409</v>
      </c>
      <c r="B148" s="4" t="s">
        <v>375</v>
      </c>
      <c r="C148" s="5">
        <v>7</v>
      </c>
    </row>
    <row r="149" ht="17.1" customHeight="1" spans="1:3">
      <c r="A149" s="114">
        <v>2011450</v>
      </c>
      <c r="B149" s="4" t="s">
        <v>160</v>
      </c>
      <c r="C149" s="5">
        <v>113</v>
      </c>
    </row>
    <row r="150" ht="17.1" customHeight="1" spans="1:3">
      <c r="A150" s="114">
        <v>2011499</v>
      </c>
      <c r="B150" s="4" t="s">
        <v>378</v>
      </c>
      <c r="C150" s="5">
        <v>68</v>
      </c>
    </row>
    <row r="151" ht="17.1" customHeight="1" spans="1:3">
      <c r="A151" s="114">
        <v>20115</v>
      </c>
      <c r="B151" s="4" t="s">
        <v>380</v>
      </c>
      <c r="C151" s="5">
        <v>108575</v>
      </c>
    </row>
    <row r="152" ht="17.1" customHeight="1" spans="1:3">
      <c r="A152" s="114">
        <v>2011501</v>
      </c>
      <c r="B152" s="4" t="s">
        <v>141</v>
      </c>
      <c r="C152" s="5">
        <v>82465</v>
      </c>
    </row>
    <row r="153" ht="17.1" customHeight="1" spans="1:3">
      <c r="A153" s="114">
        <v>2011502</v>
      </c>
      <c r="B153" s="4" t="s">
        <v>143</v>
      </c>
      <c r="C153" s="5">
        <v>5851</v>
      </c>
    </row>
    <row r="154" ht="17.1" customHeight="1" spans="1:3">
      <c r="A154" s="114">
        <v>2011503</v>
      </c>
      <c r="B154" s="4" t="s">
        <v>145</v>
      </c>
      <c r="C154" s="5">
        <v>415</v>
      </c>
    </row>
    <row r="155" ht="17.1" customHeight="1" spans="1:3">
      <c r="A155" s="114">
        <v>2011504</v>
      </c>
      <c r="B155" s="4" t="s">
        <v>385</v>
      </c>
      <c r="C155" s="5">
        <v>4446</v>
      </c>
    </row>
    <row r="156" ht="17.1" customHeight="1" spans="1:3">
      <c r="A156" s="114">
        <v>2011505</v>
      </c>
      <c r="B156" s="4" t="s">
        <v>387</v>
      </c>
      <c r="C156" s="5">
        <v>4765</v>
      </c>
    </row>
    <row r="157" ht="17.1" customHeight="1" spans="1:3">
      <c r="A157" s="114">
        <v>2011506</v>
      </c>
      <c r="B157" s="4" t="s">
        <v>389</v>
      </c>
      <c r="C157" s="5">
        <v>1475</v>
      </c>
    </row>
    <row r="158" ht="17.1" customHeight="1" spans="1:3">
      <c r="A158" s="114">
        <v>2011507</v>
      </c>
      <c r="B158" s="4" t="s">
        <v>248</v>
      </c>
      <c r="C158" s="5">
        <v>529</v>
      </c>
    </row>
    <row r="159" ht="17.1" customHeight="1" spans="1:3">
      <c r="A159" s="114">
        <v>2011550</v>
      </c>
      <c r="B159" s="4" t="s">
        <v>160</v>
      </c>
      <c r="C159" s="5">
        <v>2370</v>
      </c>
    </row>
    <row r="160" ht="17.1" customHeight="1" spans="1:3">
      <c r="A160" s="114">
        <v>2011599</v>
      </c>
      <c r="B160" s="4" t="s">
        <v>393</v>
      </c>
      <c r="C160" s="5">
        <v>6259</v>
      </c>
    </row>
    <row r="161" ht="17.1" customHeight="1" spans="1:3">
      <c r="A161" s="114">
        <v>20117</v>
      </c>
      <c r="B161" s="4" t="s">
        <v>395</v>
      </c>
      <c r="C161" s="5">
        <v>56230</v>
      </c>
    </row>
    <row r="162" ht="17.1" customHeight="1" spans="1:3">
      <c r="A162" s="114">
        <v>2011701</v>
      </c>
      <c r="B162" s="4" t="s">
        <v>141</v>
      </c>
      <c r="C162" s="5">
        <v>18105</v>
      </c>
    </row>
    <row r="163" ht="17.1" customHeight="1" spans="1:3">
      <c r="A163" s="114">
        <v>2011702</v>
      </c>
      <c r="B163" s="4" t="s">
        <v>143</v>
      </c>
      <c r="C163" s="5">
        <v>1094</v>
      </c>
    </row>
    <row r="164" ht="17.1" customHeight="1" spans="1:3">
      <c r="A164" s="114">
        <v>2011703</v>
      </c>
      <c r="B164" s="4" t="s">
        <v>145</v>
      </c>
      <c r="C164" s="5">
        <v>73</v>
      </c>
    </row>
    <row r="165" ht="17.1" customHeight="1" spans="1:3">
      <c r="A165" s="114">
        <v>2011704</v>
      </c>
      <c r="B165" s="4" t="s">
        <v>400</v>
      </c>
      <c r="C165" s="5">
        <v>113</v>
      </c>
    </row>
    <row r="166" ht="17.1" customHeight="1" spans="1:3">
      <c r="A166" s="114">
        <v>2011705</v>
      </c>
      <c r="B166" s="4" t="s">
        <v>402</v>
      </c>
      <c r="C166" s="5">
        <v>2</v>
      </c>
    </row>
    <row r="167" ht="17.1" customHeight="1" spans="1:3">
      <c r="A167" s="114">
        <v>2011706</v>
      </c>
      <c r="B167" s="4" t="s">
        <v>404</v>
      </c>
      <c r="C167" s="5">
        <v>8698</v>
      </c>
    </row>
    <row r="168" ht="17.1" customHeight="1" spans="1:3">
      <c r="A168" s="114">
        <v>2011707</v>
      </c>
      <c r="B168" s="4" t="s">
        <v>406</v>
      </c>
      <c r="C168" s="5">
        <v>514</v>
      </c>
    </row>
    <row r="169" ht="17.1" customHeight="1" spans="1:3">
      <c r="A169" s="114">
        <v>2011708</v>
      </c>
      <c r="B169" s="4" t="s">
        <v>408</v>
      </c>
      <c r="C169" s="5">
        <v>14</v>
      </c>
    </row>
    <row r="170" ht="17.1" customHeight="1" spans="1:3">
      <c r="A170" s="114">
        <v>2011709</v>
      </c>
      <c r="B170" s="4" t="s">
        <v>410</v>
      </c>
      <c r="C170" s="5">
        <v>1134</v>
      </c>
    </row>
    <row r="171" ht="17.1" customHeight="1" spans="1:3">
      <c r="A171" s="114">
        <v>2011710</v>
      </c>
      <c r="B171" s="4" t="s">
        <v>248</v>
      </c>
      <c r="C171" s="5">
        <v>598</v>
      </c>
    </row>
    <row r="172" ht="17.1" customHeight="1" spans="1:3">
      <c r="A172" s="114">
        <v>2011750</v>
      </c>
      <c r="B172" s="4" t="s">
        <v>160</v>
      </c>
      <c r="C172" s="5">
        <v>11748</v>
      </c>
    </row>
    <row r="173" ht="17.1" customHeight="1" spans="1:3">
      <c r="A173" s="114">
        <v>2011799</v>
      </c>
      <c r="B173" s="4" t="s">
        <v>414</v>
      </c>
      <c r="C173" s="5">
        <v>14137</v>
      </c>
    </row>
    <row r="174" ht="17.1" customHeight="1" spans="1:3">
      <c r="A174" s="114">
        <v>20123</v>
      </c>
      <c r="B174" s="4" t="s">
        <v>416</v>
      </c>
      <c r="C174" s="5">
        <v>61404</v>
      </c>
    </row>
    <row r="175" ht="17.1" customHeight="1" spans="1:3">
      <c r="A175" s="114">
        <v>2012301</v>
      </c>
      <c r="B175" s="4" t="s">
        <v>141</v>
      </c>
      <c r="C175" s="5">
        <v>15251</v>
      </c>
    </row>
    <row r="176" ht="17.1" customHeight="1" spans="1:3">
      <c r="A176" s="114">
        <v>2012302</v>
      </c>
      <c r="B176" s="4" t="s">
        <v>143</v>
      </c>
      <c r="C176" s="5">
        <v>1774</v>
      </c>
    </row>
    <row r="177" ht="17.1" customHeight="1" spans="1:3">
      <c r="A177" s="114">
        <v>2012303</v>
      </c>
      <c r="B177" s="4" t="s">
        <v>145</v>
      </c>
      <c r="C177" s="5">
        <v>157</v>
      </c>
    </row>
    <row r="178" ht="17.1" customHeight="1" spans="1:3">
      <c r="A178" s="114">
        <v>2012304</v>
      </c>
      <c r="B178" s="4" t="s">
        <v>421</v>
      </c>
      <c r="C178" s="5">
        <v>21370</v>
      </c>
    </row>
    <row r="179" ht="17.1" customHeight="1" spans="1:3">
      <c r="A179" s="114">
        <v>2012350</v>
      </c>
      <c r="B179" s="4" t="s">
        <v>160</v>
      </c>
      <c r="C179" s="5">
        <v>1054</v>
      </c>
    </row>
    <row r="180" ht="17.1" customHeight="1" spans="1:3">
      <c r="A180" s="114">
        <v>2012399</v>
      </c>
      <c r="B180" s="4" t="s">
        <v>424</v>
      </c>
      <c r="C180" s="5">
        <v>21798</v>
      </c>
    </row>
    <row r="181" ht="17.1" customHeight="1" spans="1:3">
      <c r="A181" s="114">
        <v>20124</v>
      </c>
      <c r="B181" s="4" t="s">
        <v>426</v>
      </c>
      <c r="C181" s="5">
        <v>21993</v>
      </c>
    </row>
    <row r="182" ht="17.1" customHeight="1" spans="1:3">
      <c r="A182" s="114">
        <v>2012401</v>
      </c>
      <c r="B182" s="4" t="s">
        <v>141</v>
      </c>
      <c r="C182" s="5">
        <v>2514</v>
      </c>
    </row>
    <row r="183" ht="17.1" customHeight="1" spans="1:3">
      <c r="A183" s="114">
        <v>2012402</v>
      </c>
      <c r="B183" s="4" t="s">
        <v>143</v>
      </c>
      <c r="C183" s="5">
        <v>407</v>
      </c>
    </row>
    <row r="184" ht="17.1" customHeight="1" spans="1:3">
      <c r="A184" s="114">
        <v>2012403</v>
      </c>
      <c r="B184" s="4" t="s">
        <v>145</v>
      </c>
      <c r="C184" s="5">
        <v>0</v>
      </c>
    </row>
    <row r="185" ht="17.1" customHeight="1" spans="1:3">
      <c r="A185" s="114">
        <v>2012404</v>
      </c>
      <c r="B185" s="4" t="s">
        <v>431</v>
      </c>
      <c r="C185" s="5">
        <v>5434</v>
      </c>
    </row>
    <row r="186" ht="17.1" customHeight="1" spans="1:3">
      <c r="A186" s="114">
        <v>2012450</v>
      </c>
      <c r="B186" s="4" t="s">
        <v>160</v>
      </c>
      <c r="C186" s="5">
        <v>305</v>
      </c>
    </row>
    <row r="187" ht="17.1" customHeight="1" spans="1:3">
      <c r="A187" s="114">
        <v>2012499</v>
      </c>
      <c r="B187" s="4" t="s">
        <v>434</v>
      </c>
      <c r="C187" s="5">
        <v>13333</v>
      </c>
    </row>
    <row r="188" ht="17.1" customHeight="1" spans="1:3">
      <c r="A188" s="114">
        <v>20125</v>
      </c>
      <c r="B188" s="4" t="s">
        <v>436</v>
      </c>
      <c r="C188" s="5">
        <v>12603</v>
      </c>
    </row>
    <row r="189" ht="17.1" customHeight="1" spans="1:3">
      <c r="A189" s="114">
        <v>2012501</v>
      </c>
      <c r="B189" s="4" t="s">
        <v>141</v>
      </c>
      <c r="C189" s="5">
        <v>3393</v>
      </c>
    </row>
    <row r="190" ht="17.1" customHeight="1" spans="1:3">
      <c r="A190" s="114">
        <v>2012502</v>
      </c>
      <c r="B190" s="4" t="s">
        <v>143</v>
      </c>
      <c r="C190" s="5">
        <v>154</v>
      </c>
    </row>
    <row r="191" ht="17.1" customHeight="1" spans="1:3">
      <c r="A191" s="114">
        <v>2012503</v>
      </c>
      <c r="B191" s="4" t="s">
        <v>145</v>
      </c>
      <c r="C191" s="5">
        <v>63</v>
      </c>
    </row>
    <row r="192" ht="17.1" customHeight="1" spans="1:3">
      <c r="A192" s="114">
        <v>2012504</v>
      </c>
      <c r="B192" s="4" t="s">
        <v>441</v>
      </c>
      <c r="C192" s="5">
        <v>2</v>
      </c>
    </row>
    <row r="193" ht="17.1" customHeight="1" spans="1:3">
      <c r="A193" s="114">
        <v>2012505</v>
      </c>
      <c r="B193" s="4" t="s">
        <v>443</v>
      </c>
      <c r="C193" s="5">
        <v>712</v>
      </c>
    </row>
    <row r="194" ht="17.1" customHeight="1" spans="1:3">
      <c r="A194" s="114">
        <v>2012506</v>
      </c>
      <c r="B194" s="4" t="s">
        <v>445</v>
      </c>
      <c r="C194" s="5">
        <v>6205</v>
      </c>
    </row>
    <row r="195" ht="17.1" customHeight="1" spans="1:3">
      <c r="A195" s="114">
        <v>2012550</v>
      </c>
      <c r="B195" s="4" t="s">
        <v>160</v>
      </c>
      <c r="C195" s="5">
        <v>784</v>
      </c>
    </row>
    <row r="196" ht="17.1" customHeight="1" spans="1:3">
      <c r="A196" s="114">
        <v>2012599</v>
      </c>
      <c r="B196" s="4" t="s">
        <v>448</v>
      </c>
      <c r="C196" s="5">
        <v>1290</v>
      </c>
    </row>
    <row r="197" ht="17.1" customHeight="1" spans="1:3">
      <c r="A197" s="114">
        <v>20126</v>
      </c>
      <c r="B197" s="4" t="s">
        <v>450</v>
      </c>
      <c r="C197" s="5">
        <v>41357</v>
      </c>
    </row>
    <row r="198" ht="17.1" customHeight="1" spans="1:3">
      <c r="A198" s="114">
        <v>2012601</v>
      </c>
      <c r="B198" s="4" t="s">
        <v>141</v>
      </c>
      <c r="C198" s="5">
        <v>12681</v>
      </c>
    </row>
    <row r="199" ht="17.1" customHeight="1" spans="1:3">
      <c r="A199" s="114">
        <v>2012602</v>
      </c>
      <c r="B199" s="4" t="s">
        <v>143</v>
      </c>
      <c r="C199" s="5">
        <v>1729</v>
      </c>
    </row>
    <row r="200" ht="17.1" customHeight="1" spans="1:3">
      <c r="A200" s="114">
        <v>2012603</v>
      </c>
      <c r="B200" s="4" t="s">
        <v>145</v>
      </c>
      <c r="C200" s="5">
        <v>0</v>
      </c>
    </row>
    <row r="201" ht="17.1" customHeight="1" spans="1:3">
      <c r="A201" s="114">
        <v>2012604</v>
      </c>
      <c r="B201" s="4" t="s">
        <v>455</v>
      </c>
      <c r="C201" s="5">
        <v>25972</v>
      </c>
    </row>
    <row r="202" ht="17.1" customHeight="1" spans="1:3">
      <c r="A202" s="114">
        <v>2012699</v>
      </c>
      <c r="B202" s="4" t="s">
        <v>457</v>
      </c>
      <c r="C202" s="5">
        <v>975</v>
      </c>
    </row>
    <row r="203" ht="17.1" customHeight="1" spans="1:3">
      <c r="A203" s="114">
        <v>20128</v>
      </c>
      <c r="B203" s="4" t="s">
        <v>459</v>
      </c>
      <c r="C203" s="5">
        <v>20412</v>
      </c>
    </row>
    <row r="204" ht="17.1" customHeight="1" spans="1:3">
      <c r="A204" s="114">
        <v>2012801</v>
      </c>
      <c r="B204" s="4" t="s">
        <v>141</v>
      </c>
      <c r="C204" s="5">
        <v>13956</v>
      </c>
    </row>
    <row r="205" ht="17.1" customHeight="1" spans="1:3">
      <c r="A205" s="114">
        <v>2012802</v>
      </c>
      <c r="B205" s="4" t="s">
        <v>143</v>
      </c>
      <c r="C205" s="5">
        <v>2868</v>
      </c>
    </row>
    <row r="206" ht="17.1" customHeight="1" spans="1:3">
      <c r="A206" s="114">
        <v>2012803</v>
      </c>
      <c r="B206" s="4" t="s">
        <v>145</v>
      </c>
      <c r="C206" s="5">
        <v>0</v>
      </c>
    </row>
    <row r="207" ht="17.1" customHeight="1" spans="1:3">
      <c r="A207" s="114">
        <v>2012804</v>
      </c>
      <c r="B207" s="4" t="s">
        <v>173</v>
      </c>
      <c r="C207" s="5">
        <v>186</v>
      </c>
    </row>
    <row r="208" ht="17.1" customHeight="1" spans="1:3">
      <c r="A208" s="114">
        <v>2012850</v>
      </c>
      <c r="B208" s="4" t="s">
        <v>160</v>
      </c>
      <c r="C208" s="5">
        <v>83</v>
      </c>
    </row>
    <row r="209" ht="17.1" customHeight="1" spans="1:3">
      <c r="A209" s="114">
        <v>2012899</v>
      </c>
      <c r="B209" s="4" t="s">
        <v>466</v>
      </c>
      <c r="C209" s="5">
        <v>3319</v>
      </c>
    </row>
    <row r="210" ht="17.1" customHeight="1" spans="1:3">
      <c r="A210" s="114">
        <v>20129</v>
      </c>
      <c r="B210" s="4" t="s">
        <v>468</v>
      </c>
      <c r="C210" s="5">
        <v>83966</v>
      </c>
    </row>
    <row r="211" ht="17.1" customHeight="1" spans="1:3">
      <c r="A211" s="114">
        <v>2012901</v>
      </c>
      <c r="B211" s="4" t="s">
        <v>141</v>
      </c>
      <c r="C211" s="5">
        <v>42328</v>
      </c>
    </row>
    <row r="212" ht="17.1" customHeight="1" spans="1:3">
      <c r="A212" s="114">
        <v>2012902</v>
      </c>
      <c r="B212" s="4" t="s">
        <v>143</v>
      </c>
      <c r="C212" s="5">
        <v>14542</v>
      </c>
    </row>
    <row r="213" ht="17.1" customHeight="1" spans="1:3">
      <c r="A213" s="114">
        <v>2012903</v>
      </c>
      <c r="B213" s="4" t="s">
        <v>145</v>
      </c>
      <c r="C213" s="5">
        <v>67</v>
      </c>
    </row>
    <row r="214" ht="17.1" customHeight="1" spans="1:3">
      <c r="A214" s="114">
        <v>2012904</v>
      </c>
      <c r="B214" s="4" t="s">
        <v>473</v>
      </c>
      <c r="C214" s="5">
        <v>12</v>
      </c>
    </row>
    <row r="215" ht="17.1" customHeight="1" spans="1:3">
      <c r="A215" s="114">
        <v>2012905</v>
      </c>
      <c r="B215" s="4" t="s">
        <v>475</v>
      </c>
      <c r="C215" s="5">
        <v>188</v>
      </c>
    </row>
    <row r="216" ht="17.1" customHeight="1" spans="1:3">
      <c r="A216" s="114">
        <v>2012950</v>
      </c>
      <c r="B216" s="4" t="s">
        <v>160</v>
      </c>
      <c r="C216" s="5">
        <v>1109</v>
      </c>
    </row>
    <row r="217" ht="17.1" customHeight="1" spans="1:3">
      <c r="A217" s="114">
        <v>2012999</v>
      </c>
      <c r="B217" s="4" t="s">
        <v>478</v>
      </c>
      <c r="C217" s="5">
        <v>25720</v>
      </c>
    </row>
    <row r="218" ht="17.1" customHeight="1" spans="1:3">
      <c r="A218" s="114">
        <v>20131</v>
      </c>
      <c r="B218" s="4" t="s">
        <v>480</v>
      </c>
      <c r="C218" s="5">
        <v>271347</v>
      </c>
    </row>
    <row r="219" ht="17.1" customHeight="1" spans="1:3">
      <c r="A219" s="114">
        <v>2013101</v>
      </c>
      <c r="B219" s="4" t="s">
        <v>141</v>
      </c>
      <c r="C219" s="5">
        <v>185473</v>
      </c>
    </row>
    <row r="220" ht="17.1" customHeight="1" spans="1:3">
      <c r="A220" s="114">
        <v>2013102</v>
      </c>
      <c r="B220" s="4" t="s">
        <v>143</v>
      </c>
      <c r="C220" s="5">
        <v>40334</v>
      </c>
    </row>
    <row r="221" ht="17.1" customHeight="1" spans="1:3">
      <c r="A221" s="114">
        <v>2013103</v>
      </c>
      <c r="B221" s="4" t="s">
        <v>145</v>
      </c>
      <c r="C221" s="5">
        <v>1498</v>
      </c>
    </row>
    <row r="222" ht="17.1" customHeight="1" spans="1:3">
      <c r="A222" s="114">
        <v>2013105</v>
      </c>
      <c r="B222" s="4" t="s">
        <v>485</v>
      </c>
      <c r="C222" s="5">
        <v>9837</v>
      </c>
    </row>
    <row r="223" ht="17.1" customHeight="1" spans="1:3">
      <c r="A223" s="114">
        <v>2013150</v>
      </c>
      <c r="B223" s="4" t="s">
        <v>160</v>
      </c>
      <c r="C223" s="5">
        <v>1756</v>
      </c>
    </row>
    <row r="224" ht="17.1" customHeight="1" spans="1:3">
      <c r="A224" s="114">
        <v>2013199</v>
      </c>
      <c r="B224" s="4" t="s">
        <v>488</v>
      </c>
      <c r="C224" s="5">
        <v>32449</v>
      </c>
    </row>
    <row r="225" ht="17.1" customHeight="1" spans="1:3">
      <c r="A225" s="114">
        <v>20132</v>
      </c>
      <c r="B225" s="4" t="s">
        <v>490</v>
      </c>
      <c r="C225" s="5">
        <v>113522</v>
      </c>
    </row>
    <row r="226" ht="17.1" customHeight="1" spans="1:3">
      <c r="A226" s="114">
        <v>2013201</v>
      </c>
      <c r="B226" s="4" t="s">
        <v>141</v>
      </c>
      <c r="C226" s="5">
        <v>36630</v>
      </c>
    </row>
    <row r="227" ht="17.1" customHeight="1" spans="1:3">
      <c r="A227" s="114">
        <v>2013202</v>
      </c>
      <c r="B227" s="4" t="s">
        <v>143</v>
      </c>
      <c r="C227" s="5">
        <v>34997</v>
      </c>
    </row>
    <row r="228" ht="17.1" customHeight="1" spans="1:3">
      <c r="A228" s="114">
        <v>2013203</v>
      </c>
      <c r="B228" s="4" t="s">
        <v>145</v>
      </c>
      <c r="C228" s="5">
        <v>0</v>
      </c>
    </row>
    <row r="229" ht="17.1" customHeight="1" spans="1:3">
      <c r="A229" s="114">
        <v>2013250</v>
      </c>
      <c r="B229" s="4" t="s">
        <v>160</v>
      </c>
      <c r="C229" s="5">
        <v>414</v>
      </c>
    </row>
    <row r="230" ht="17.1" customHeight="1" spans="1:3">
      <c r="A230" s="114">
        <v>2013299</v>
      </c>
      <c r="B230" s="4" t="s">
        <v>496</v>
      </c>
      <c r="C230" s="5">
        <v>41481</v>
      </c>
    </row>
    <row r="231" ht="17.1" customHeight="1" spans="1:3">
      <c r="A231" s="114">
        <v>20133</v>
      </c>
      <c r="B231" s="4" t="s">
        <v>498</v>
      </c>
      <c r="C231" s="5">
        <v>74042</v>
      </c>
    </row>
    <row r="232" ht="17.1" customHeight="1" spans="1:3">
      <c r="A232" s="114">
        <v>2013301</v>
      </c>
      <c r="B232" s="4" t="s">
        <v>141</v>
      </c>
      <c r="C232" s="5">
        <v>31447</v>
      </c>
    </row>
    <row r="233" ht="17.1" customHeight="1" spans="1:3">
      <c r="A233" s="114">
        <v>2013302</v>
      </c>
      <c r="B233" s="4" t="s">
        <v>143</v>
      </c>
      <c r="C233" s="5">
        <v>16879</v>
      </c>
    </row>
    <row r="234" ht="17.1" customHeight="1" spans="1:3">
      <c r="A234" s="114">
        <v>2013303</v>
      </c>
      <c r="B234" s="4" t="s">
        <v>145</v>
      </c>
      <c r="C234" s="5">
        <v>0</v>
      </c>
    </row>
    <row r="235" ht="17.1" customHeight="1" spans="1:3">
      <c r="A235" s="114">
        <v>2013350</v>
      </c>
      <c r="B235" s="4" t="s">
        <v>160</v>
      </c>
      <c r="C235" s="5">
        <v>1688</v>
      </c>
    </row>
    <row r="236" ht="17.1" customHeight="1" spans="1:3">
      <c r="A236" s="114">
        <v>2013399</v>
      </c>
      <c r="B236" s="4" t="s">
        <v>504</v>
      </c>
      <c r="C236" s="5">
        <v>24028</v>
      </c>
    </row>
    <row r="237" ht="17.1" customHeight="1" spans="1:3">
      <c r="A237" s="114">
        <v>20134</v>
      </c>
      <c r="B237" s="4" t="s">
        <v>506</v>
      </c>
      <c r="C237" s="5">
        <v>25682</v>
      </c>
    </row>
    <row r="238" ht="17.1" customHeight="1" spans="1:3">
      <c r="A238" s="114">
        <v>2013401</v>
      </c>
      <c r="B238" s="4" t="s">
        <v>141</v>
      </c>
      <c r="C238" s="5">
        <v>14209</v>
      </c>
    </row>
    <row r="239" ht="17.1" customHeight="1" spans="1:3">
      <c r="A239" s="114">
        <v>2013402</v>
      </c>
      <c r="B239" s="4" t="s">
        <v>143</v>
      </c>
      <c r="C239" s="5">
        <v>4697</v>
      </c>
    </row>
    <row r="240" ht="17.1" customHeight="1" spans="1:3">
      <c r="A240" s="114">
        <v>2013403</v>
      </c>
      <c r="B240" s="4" t="s">
        <v>145</v>
      </c>
      <c r="C240" s="5">
        <v>0</v>
      </c>
    </row>
    <row r="241" ht="17.1" customHeight="1" spans="1:3">
      <c r="A241" s="114">
        <v>2013450</v>
      </c>
      <c r="B241" s="4" t="s">
        <v>160</v>
      </c>
      <c r="C241" s="5">
        <v>63</v>
      </c>
    </row>
    <row r="242" ht="17.1" customHeight="1" spans="1:3">
      <c r="A242" s="114">
        <v>2013499</v>
      </c>
      <c r="B242" s="4" t="s">
        <v>512</v>
      </c>
      <c r="C242" s="5">
        <v>6713</v>
      </c>
    </row>
    <row r="243" ht="17.1" customHeight="1" spans="1:3">
      <c r="A243" s="114">
        <v>20135</v>
      </c>
      <c r="B243" s="4" t="s">
        <v>514</v>
      </c>
      <c r="C243" s="5">
        <v>1095</v>
      </c>
    </row>
    <row r="244" ht="17.1" customHeight="1" spans="1:3">
      <c r="A244" s="114">
        <v>2013501</v>
      </c>
      <c r="B244" s="4" t="s">
        <v>141</v>
      </c>
      <c r="C244" s="5">
        <v>689</v>
      </c>
    </row>
    <row r="245" ht="17.1" customHeight="1" spans="1:3">
      <c r="A245" s="114">
        <v>2013502</v>
      </c>
      <c r="B245" s="4" t="s">
        <v>143</v>
      </c>
      <c r="C245" s="5">
        <v>172</v>
      </c>
    </row>
    <row r="246" ht="17.1" customHeight="1" spans="1:3">
      <c r="A246" s="114">
        <v>2013503</v>
      </c>
      <c r="B246" s="4" t="s">
        <v>145</v>
      </c>
      <c r="C246" s="5">
        <v>4</v>
      </c>
    </row>
    <row r="247" ht="17.1" customHeight="1" spans="1:3">
      <c r="A247" s="114">
        <v>2013550</v>
      </c>
      <c r="B247" s="4" t="s">
        <v>160</v>
      </c>
      <c r="C247" s="5">
        <v>3</v>
      </c>
    </row>
    <row r="248" ht="17.1" customHeight="1" spans="1:3">
      <c r="A248" s="114">
        <v>2013599</v>
      </c>
      <c r="B248" s="4" t="s">
        <v>520</v>
      </c>
      <c r="C248" s="5">
        <v>227</v>
      </c>
    </row>
    <row r="249" ht="17.1" customHeight="1" spans="1:3">
      <c r="A249" s="114">
        <v>20136</v>
      </c>
      <c r="B249" s="4" t="s">
        <v>522</v>
      </c>
      <c r="C249" s="5">
        <v>51466</v>
      </c>
    </row>
    <row r="250" ht="17.1" customHeight="1" spans="1:3">
      <c r="A250" s="114">
        <v>2013601</v>
      </c>
      <c r="B250" s="4" t="s">
        <v>141</v>
      </c>
      <c r="C250" s="5">
        <v>24195</v>
      </c>
    </row>
    <row r="251" ht="17.1" customHeight="1" spans="1:3">
      <c r="A251" s="114">
        <v>2013602</v>
      </c>
      <c r="B251" s="4" t="s">
        <v>143</v>
      </c>
      <c r="C251" s="5">
        <v>8238</v>
      </c>
    </row>
    <row r="252" ht="17.1" customHeight="1" spans="1:3">
      <c r="A252" s="114">
        <v>2013603</v>
      </c>
      <c r="B252" s="4" t="s">
        <v>145</v>
      </c>
      <c r="C252" s="5">
        <v>6</v>
      </c>
    </row>
    <row r="253" ht="17.1" customHeight="1" spans="1:3">
      <c r="A253" s="114">
        <v>2013650</v>
      </c>
      <c r="B253" s="4" t="s">
        <v>160</v>
      </c>
      <c r="C253" s="5">
        <v>234</v>
      </c>
    </row>
    <row r="254" ht="17.1" customHeight="1" spans="1:3">
      <c r="A254" s="114">
        <v>2013699</v>
      </c>
      <c r="B254" s="4" t="s">
        <v>528</v>
      </c>
      <c r="C254" s="5">
        <v>18793</v>
      </c>
    </row>
    <row r="255" ht="17.1" customHeight="1" spans="1:3">
      <c r="A255" s="114">
        <v>20199</v>
      </c>
      <c r="B255" s="4" t="s">
        <v>530</v>
      </c>
      <c r="C255" s="5">
        <v>437079</v>
      </c>
    </row>
    <row r="256" ht="17.1" customHeight="1" spans="1:3">
      <c r="A256" s="114">
        <v>2019901</v>
      </c>
      <c r="B256" s="4" t="s">
        <v>532</v>
      </c>
      <c r="C256" s="5">
        <v>181</v>
      </c>
    </row>
    <row r="257" ht="17.1" customHeight="1" spans="1:3">
      <c r="A257" s="114">
        <v>2019999</v>
      </c>
      <c r="B257" s="4" t="s">
        <v>534</v>
      </c>
      <c r="C257" s="5">
        <v>436898</v>
      </c>
    </row>
    <row r="258" ht="17.1" customHeight="1" spans="1:3">
      <c r="A258" s="114">
        <v>202</v>
      </c>
      <c r="B258" s="4" t="s">
        <v>536</v>
      </c>
      <c r="C258" s="5">
        <v>848</v>
      </c>
    </row>
    <row r="259" ht="17.1" customHeight="1" spans="1:3">
      <c r="A259" s="114">
        <v>20201</v>
      </c>
      <c r="B259" s="4" t="s">
        <v>3711</v>
      </c>
      <c r="C259" s="5">
        <v>745</v>
      </c>
    </row>
    <row r="260" ht="17.1" customHeight="1" spans="1:3">
      <c r="A260" s="114">
        <v>2020101</v>
      </c>
      <c r="B260" s="4" t="s">
        <v>141</v>
      </c>
      <c r="C260" s="5">
        <v>0</v>
      </c>
    </row>
    <row r="261" ht="17.1" customHeight="1" spans="1:3">
      <c r="A261" s="114">
        <v>2020102</v>
      </c>
      <c r="B261" s="4" t="s">
        <v>143</v>
      </c>
      <c r="C261" s="5">
        <v>0</v>
      </c>
    </row>
    <row r="262" ht="17.1" customHeight="1" spans="1:3">
      <c r="A262" s="114">
        <v>2020103</v>
      </c>
      <c r="B262" s="4" t="s">
        <v>145</v>
      </c>
      <c r="C262" s="5">
        <v>0</v>
      </c>
    </row>
    <row r="263" ht="17.1" customHeight="1" spans="1:3">
      <c r="A263" s="114">
        <v>2020104</v>
      </c>
      <c r="B263" s="4" t="s">
        <v>485</v>
      </c>
      <c r="C263" s="5">
        <v>0</v>
      </c>
    </row>
    <row r="264" ht="17.1" customHeight="1" spans="1:3">
      <c r="A264" s="114">
        <v>2020150</v>
      </c>
      <c r="B264" s="4" t="s">
        <v>160</v>
      </c>
      <c r="C264" s="5">
        <v>0</v>
      </c>
    </row>
    <row r="265" ht="17.1" customHeight="1" spans="1:3">
      <c r="A265" s="114">
        <v>2020199</v>
      </c>
      <c r="B265" s="4" t="s">
        <v>3680</v>
      </c>
      <c r="C265" s="5">
        <v>745</v>
      </c>
    </row>
    <row r="266" ht="17.1" customHeight="1" spans="1:3">
      <c r="A266" s="114">
        <v>20202</v>
      </c>
      <c r="B266" s="4" t="s">
        <v>3712</v>
      </c>
      <c r="C266" s="5">
        <v>0</v>
      </c>
    </row>
    <row r="267" ht="17.1" customHeight="1" spans="1:3">
      <c r="A267" s="114">
        <v>2020201</v>
      </c>
      <c r="B267" s="4" t="s">
        <v>3713</v>
      </c>
      <c r="C267" s="5">
        <v>0</v>
      </c>
    </row>
    <row r="268" ht="17.1" customHeight="1" spans="1:3">
      <c r="A268" s="114">
        <v>2020202</v>
      </c>
      <c r="B268" s="4" t="s">
        <v>3714</v>
      </c>
      <c r="C268" s="5">
        <v>0</v>
      </c>
    </row>
    <row r="269" ht="17.1" customHeight="1" spans="1:3">
      <c r="A269" s="114">
        <v>20203</v>
      </c>
      <c r="B269" s="4" t="s">
        <v>3715</v>
      </c>
      <c r="C269" s="5">
        <v>0</v>
      </c>
    </row>
    <row r="270" ht="17.1" customHeight="1" spans="1:3">
      <c r="A270" s="114">
        <v>2020301</v>
      </c>
      <c r="B270" s="4" t="s">
        <v>3716</v>
      </c>
      <c r="C270" s="5">
        <v>0</v>
      </c>
    </row>
    <row r="271" ht="17.1" customHeight="1" spans="1:3">
      <c r="A271" s="114">
        <v>2020302</v>
      </c>
      <c r="B271" s="4" t="s">
        <v>3717</v>
      </c>
      <c r="C271" s="5">
        <v>0</v>
      </c>
    </row>
    <row r="272" ht="17.1" customHeight="1" spans="1:3">
      <c r="A272" s="114">
        <v>2020303</v>
      </c>
      <c r="B272" s="4" t="s">
        <v>3718</v>
      </c>
      <c r="C272" s="5">
        <v>0</v>
      </c>
    </row>
    <row r="273" ht="17.1" customHeight="1" spans="1:3">
      <c r="A273" s="114">
        <v>2020304</v>
      </c>
      <c r="B273" s="4" t="s">
        <v>3719</v>
      </c>
      <c r="C273" s="5">
        <v>0</v>
      </c>
    </row>
    <row r="274" ht="17.1" customHeight="1" spans="1:3">
      <c r="A274" s="114">
        <v>2020305</v>
      </c>
      <c r="B274" s="4" t="s">
        <v>3720</v>
      </c>
      <c r="C274" s="5">
        <v>0</v>
      </c>
    </row>
    <row r="275" ht="17.1" customHeight="1" spans="1:3">
      <c r="A275" s="114">
        <v>2020399</v>
      </c>
      <c r="B275" s="4" t="s">
        <v>3721</v>
      </c>
      <c r="C275" s="5">
        <v>0</v>
      </c>
    </row>
    <row r="276" ht="17.1" customHeight="1" spans="1:3">
      <c r="A276" s="114">
        <v>20204</v>
      </c>
      <c r="B276" s="4" t="s">
        <v>3722</v>
      </c>
      <c r="C276" s="5">
        <v>0</v>
      </c>
    </row>
    <row r="277" ht="17.1" customHeight="1" spans="1:3">
      <c r="A277" s="114">
        <v>2020401</v>
      </c>
      <c r="B277" s="4" t="s">
        <v>3723</v>
      </c>
      <c r="C277" s="5">
        <v>0</v>
      </c>
    </row>
    <row r="278" ht="17.1" customHeight="1" spans="1:3">
      <c r="A278" s="114">
        <v>2020402</v>
      </c>
      <c r="B278" s="4" t="s">
        <v>3724</v>
      </c>
      <c r="C278" s="5">
        <v>0</v>
      </c>
    </row>
    <row r="279" ht="17.1" customHeight="1" spans="1:3">
      <c r="A279" s="114">
        <v>2020403</v>
      </c>
      <c r="B279" s="4" t="s">
        <v>3725</v>
      </c>
      <c r="C279" s="5">
        <v>0</v>
      </c>
    </row>
    <row r="280" ht="17.1" customHeight="1" spans="1:3">
      <c r="A280" s="114">
        <v>2020404</v>
      </c>
      <c r="B280" s="4" t="s">
        <v>3726</v>
      </c>
      <c r="C280" s="5">
        <v>0</v>
      </c>
    </row>
    <row r="281" ht="17.1" customHeight="1" spans="1:3">
      <c r="A281" s="114">
        <v>2020499</v>
      </c>
      <c r="B281" s="4" t="s">
        <v>3727</v>
      </c>
      <c r="C281" s="5">
        <v>0</v>
      </c>
    </row>
    <row r="282" ht="17.1" customHeight="1" spans="1:3">
      <c r="A282" s="114">
        <v>20205</v>
      </c>
      <c r="B282" s="4" t="s">
        <v>538</v>
      </c>
      <c r="C282" s="5">
        <v>0</v>
      </c>
    </row>
    <row r="283" ht="17.1" customHeight="1" spans="1:3">
      <c r="A283" s="114">
        <v>2020503</v>
      </c>
      <c r="B283" s="4" t="s">
        <v>3728</v>
      </c>
      <c r="C283" s="5">
        <v>0</v>
      </c>
    </row>
    <row r="284" ht="17.1" customHeight="1" spans="1:3">
      <c r="A284" s="114">
        <v>2020504</v>
      </c>
      <c r="B284" s="4" t="s">
        <v>3729</v>
      </c>
      <c r="C284" s="5">
        <v>0</v>
      </c>
    </row>
    <row r="285" ht="17.1" customHeight="1" spans="1:3">
      <c r="A285" s="114">
        <v>2020599</v>
      </c>
      <c r="B285" s="4" t="s">
        <v>3730</v>
      </c>
      <c r="C285" s="5">
        <v>0</v>
      </c>
    </row>
    <row r="286" ht="17.1" customHeight="1" spans="1:3">
      <c r="A286" s="114">
        <v>20206</v>
      </c>
      <c r="B286" s="4" t="s">
        <v>3731</v>
      </c>
      <c r="C286" s="5">
        <v>0</v>
      </c>
    </row>
    <row r="287" ht="17.1" customHeight="1" spans="1:3">
      <c r="A287" s="114">
        <v>2020601</v>
      </c>
      <c r="B287" s="4" t="s">
        <v>3732</v>
      </c>
      <c r="C287" s="5">
        <v>0</v>
      </c>
    </row>
    <row r="288" ht="17.1" customHeight="1" spans="1:3">
      <c r="A288" s="114">
        <v>20207</v>
      </c>
      <c r="B288" s="4" t="s">
        <v>3733</v>
      </c>
      <c r="C288" s="5">
        <v>0</v>
      </c>
    </row>
    <row r="289" ht="17.1" customHeight="1" spans="1:3">
      <c r="A289" s="114">
        <v>2020701</v>
      </c>
      <c r="B289" s="4" t="s">
        <v>3734</v>
      </c>
      <c r="C289" s="5">
        <v>0</v>
      </c>
    </row>
    <row r="290" ht="17.1" customHeight="1" spans="1:3">
      <c r="A290" s="114">
        <v>2020702</v>
      </c>
      <c r="B290" s="4" t="s">
        <v>3735</v>
      </c>
      <c r="C290" s="5">
        <v>0</v>
      </c>
    </row>
    <row r="291" ht="17.1" customHeight="1" spans="1:3">
      <c r="A291" s="114">
        <v>2020703</v>
      </c>
      <c r="B291" s="4" t="s">
        <v>3736</v>
      </c>
      <c r="C291" s="5">
        <v>0</v>
      </c>
    </row>
    <row r="292" ht="17.1" customHeight="1" spans="1:3">
      <c r="A292" s="114">
        <v>2020799</v>
      </c>
      <c r="B292" s="4" t="s">
        <v>3507</v>
      </c>
      <c r="C292" s="5">
        <v>0</v>
      </c>
    </row>
    <row r="293" ht="17.1" customHeight="1" spans="1:3">
      <c r="A293" s="114">
        <v>20299</v>
      </c>
      <c r="B293" s="4" t="s">
        <v>3737</v>
      </c>
      <c r="C293" s="5">
        <v>103</v>
      </c>
    </row>
    <row r="294" ht="17.1" customHeight="1" spans="1:3">
      <c r="A294" s="114">
        <v>2029901</v>
      </c>
      <c r="B294" s="4" t="s">
        <v>3738</v>
      </c>
      <c r="C294" s="5">
        <v>103</v>
      </c>
    </row>
    <row r="295" ht="17.1" customHeight="1" spans="1:3">
      <c r="A295" s="114">
        <v>203</v>
      </c>
      <c r="B295" s="4" t="s">
        <v>542</v>
      </c>
      <c r="C295" s="5">
        <v>70621</v>
      </c>
    </row>
    <row r="296" ht="17.1" customHeight="1" spans="1:3">
      <c r="A296" s="114">
        <v>20301</v>
      </c>
      <c r="B296" s="4" t="s">
        <v>3740</v>
      </c>
      <c r="C296" s="5">
        <v>0</v>
      </c>
    </row>
    <row r="297" ht="17.1" customHeight="1" spans="1:3">
      <c r="A297" s="114">
        <v>2030101</v>
      </c>
      <c r="B297" s="4" t="s">
        <v>3741</v>
      </c>
      <c r="C297" s="5">
        <v>0</v>
      </c>
    </row>
    <row r="298" ht="17.1" customHeight="1" spans="1:3">
      <c r="A298" s="114">
        <v>20304</v>
      </c>
      <c r="B298" s="4" t="s">
        <v>3742</v>
      </c>
      <c r="C298" s="5">
        <v>0</v>
      </c>
    </row>
    <row r="299" ht="17.1" customHeight="1" spans="1:3">
      <c r="A299" s="114">
        <v>2030401</v>
      </c>
      <c r="B299" s="4" t="s">
        <v>3743</v>
      </c>
      <c r="C299" s="5">
        <v>0</v>
      </c>
    </row>
    <row r="300" ht="17.1" customHeight="1" spans="1:3">
      <c r="A300" s="114">
        <v>20305</v>
      </c>
      <c r="B300" s="4" t="s">
        <v>3744</v>
      </c>
      <c r="C300" s="5">
        <v>0</v>
      </c>
    </row>
    <row r="301" ht="17.1" customHeight="1" spans="1:3">
      <c r="A301" s="114">
        <v>2030501</v>
      </c>
      <c r="B301" s="4" t="s">
        <v>3745</v>
      </c>
      <c r="C301" s="5">
        <v>0</v>
      </c>
    </row>
    <row r="302" ht="17.1" customHeight="1" spans="1:3">
      <c r="A302" s="114">
        <v>20306</v>
      </c>
      <c r="B302" s="4" t="s">
        <v>544</v>
      </c>
      <c r="C302" s="5">
        <v>48368</v>
      </c>
    </row>
    <row r="303" ht="17.1" customHeight="1" spans="1:3">
      <c r="A303" s="114">
        <v>2030601</v>
      </c>
      <c r="B303" s="4" t="s">
        <v>546</v>
      </c>
      <c r="C303" s="5">
        <v>3239</v>
      </c>
    </row>
    <row r="304" ht="17.1" customHeight="1" spans="1:3">
      <c r="A304" s="114">
        <v>2030602</v>
      </c>
      <c r="B304" s="4" t="s">
        <v>548</v>
      </c>
      <c r="C304" s="5">
        <v>28</v>
      </c>
    </row>
    <row r="305" ht="17.1" customHeight="1" spans="1:3">
      <c r="A305" s="114">
        <v>2030603</v>
      </c>
      <c r="B305" s="4" t="s">
        <v>550</v>
      </c>
      <c r="C305" s="5">
        <v>10874</v>
      </c>
    </row>
    <row r="306" ht="17.1" customHeight="1" spans="1:3">
      <c r="A306" s="114">
        <v>2030604</v>
      </c>
      <c r="B306" s="4" t="s">
        <v>552</v>
      </c>
      <c r="C306" s="5">
        <v>45</v>
      </c>
    </row>
    <row r="307" ht="17.1" customHeight="1" spans="1:3">
      <c r="A307" s="114">
        <v>2030605</v>
      </c>
      <c r="B307" s="4" t="s">
        <v>554</v>
      </c>
      <c r="C307" s="5">
        <v>289</v>
      </c>
    </row>
    <row r="308" ht="17.1" customHeight="1" spans="1:3">
      <c r="A308" s="114">
        <v>2030606</v>
      </c>
      <c r="B308" s="4" t="s">
        <v>556</v>
      </c>
      <c r="C308" s="5">
        <v>2656</v>
      </c>
    </row>
    <row r="309" ht="17.1" customHeight="1" spans="1:3">
      <c r="A309" s="114">
        <v>2030607</v>
      </c>
      <c r="B309" s="4" t="s">
        <v>558</v>
      </c>
      <c r="C309" s="5">
        <v>28189</v>
      </c>
    </row>
    <row r="310" ht="17.1" customHeight="1" spans="1:3">
      <c r="A310" s="114">
        <v>2030699</v>
      </c>
      <c r="B310" s="4" t="s">
        <v>560</v>
      </c>
      <c r="C310" s="5">
        <v>3048</v>
      </c>
    </row>
    <row r="311" ht="17.1" customHeight="1" spans="1:3">
      <c r="A311" s="114">
        <v>20399</v>
      </c>
      <c r="B311" s="4" t="s">
        <v>562</v>
      </c>
      <c r="C311" s="5">
        <v>22253</v>
      </c>
    </row>
    <row r="312" ht="17.1" customHeight="1" spans="1:3">
      <c r="A312" s="114">
        <v>2039901</v>
      </c>
      <c r="B312" s="4" t="s">
        <v>3746</v>
      </c>
      <c r="C312" s="5">
        <v>22253</v>
      </c>
    </row>
    <row r="313" ht="17.1" customHeight="1" spans="1:3">
      <c r="A313" s="114">
        <v>204</v>
      </c>
      <c r="B313" s="4" t="s">
        <v>564</v>
      </c>
      <c r="C313" s="5">
        <v>2425373</v>
      </c>
    </row>
    <row r="314" ht="17.1" customHeight="1" spans="1:3">
      <c r="A314" s="114">
        <v>20401</v>
      </c>
      <c r="B314" s="4" t="s">
        <v>566</v>
      </c>
      <c r="C314" s="5">
        <v>182193</v>
      </c>
    </row>
    <row r="315" ht="17.1" customHeight="1" spans="1:3">
      <c r="A315" s="114">
        <v>2040101</v>
      </c>
      <c r="B315" s="4" t="s">
        <v>568</v>
      </c>
      <c r="C315" s="5">
        <v>21595</v>
      </c>
    </row>
    <row r="316" ht="17.1" customHeight="1" spans="1:3">
      <c r="A316" s="114">
        <v>2040102</v>
      </c>
      <c r="B316" s="4" t="s">
        <v>570</v>
      </c>
      <c r="C316" s="5">
        <v>29002</v>
      </c>
    </row>
    <row r="317" ht="17.1" customHeight="1" spans="1:3">
      <c r="A317" s="114">
        <v>2040103</v>
      </c>
      <c r="B317" s="4" t="s">
        <v>572</v>
      </c>
      <c r="C317" s="5">
        <v>100995</v>
      </c>
    </row>
    <row r="318" ht="17.1" customHeight="1" spans="1:3">
      <c r="A318" s="114">
        <v>2040104</v>
      </c>
      <c r="B318" s="4" t="s">
        <v>574</v>
      </c>
      <c r="C318" s="5">
        <v>2019</v>
      </c>
    </row>
    <row r="319" ht="17.1" customHeight="1" spans="1:3">
      <c r="A319" s="114">
        <v>2040105</v>
      </c>
      <c r="B319" s="4" t="s">
        <v>576</v>
      </c>
      <c r="C319" s="5">
        <v>82</v>
      </c>
    </row>
    <row r="320" ht="17.1" customHeight="1" spans="1:3">
      <c r="A320" s="114">
        <v>2040106</v>
      </c>
      <c r="B320" s="4" t="s">
        <v>578</v>
      </c>
      <c r="C320" s="5">
        <v>26561</v>
      </c>
    </row>
    <row r="321" ht="17.1" customHeight="1" spans="1:3">
      <c r="A321" s="114">
        <v>2040107</v>
      </c>
      <c r="B321" s="4" t="s">
        <v>580</v>
      </c>
      <c r="C321" s="5">
        <v>0</v>
      </c>
    </row>
    <row r="322" ht="17.1" customHeight="1" spans="1:3">
      <c r="A322" s="114">
        <v>2040108</v>
      </c>
      <c r="B322" s="4" t="s">
        <v>582</v>
      </c>
      <c r="C322" s="5">
        <v>1</v>
      </c>
    </row>
    <row r="323" ht="17.1" customHeight="1" spans="1:3">
      <c r="A323" s="114">
        <v>2040109</v>
      </c>
      <c r="B323" s="4" t="s">
        <v>584</v>
      </c>
      <c r="C323" s="5">
        <v>0</v>
      </c>
    </row>
    <row r="324" ht="17.1" customHeight="1" spans="1:3">
      <c r="A324" s="114">
        <v>2040199</v>
      </c>
      <c r="B324" s="4" t="s">
        <v>586</v>
      </c>
      <c r="C324" s="5">
        <v>1938</v>
      </c>
    </row>
    <row r="325" ht="17.1" customHeight="1" spans="1:3">
      <c r="A325" s="114">
        <v>20402</v>
      </c>
      <c r="B325" s="4" t="s">
        <v>588</v>
      </c>
      <c r="C325" s="5">
        <v>1380290</v>
      </c>
    </row>
    <row r="326" ht="17.1" customHeight="1" spans="1:3">
      <c r="A326" s="114">
        <v>2040201</v>
      </c>
      <c r="B326" s="4" t="s">
        <v>141</v>
      </c>
      <c r="C326" s="5">
        <v>693318</v>
      </c>
    </row>
    <row r="327" ht="17.1" customHeight="1" spans="1:3">
      <c r="A327" s="114">
        <v>2040202</v>
      </c>
      <c r="B327" s="4" t="s">
        <v>143</v>
      </c>
      <c r="C327" s="5">
        <v>86701</v>
      </c>
    </row>
    <row r="328" ht="17.1" customHeight="1" spans="1:3">
      <c r="A328" s="114">
        <v>2040203</v>
      </c>
      <c r="B328" s="4" t="s">
        <v>145</v>
      </c>
      <c r="C328" s="5">
        <v>164</v>
      </c>
    </row>
    <row r="329" ht="17.1" customHeight="1" spans="1:3">
      <c r="A329" s="114">
        <v>2040204</v>
      </c>
      <c r="B329" s="4" t="s">
        <v>593</v>
      </c>
      <c r="C329" s="5">
        <v>94906</v>
      </c>
    </row>
    <row r="330" ht="17.1" customHeight="1" spans="1:3">
      <c r="A330" s="114">
        <v>2040205</v>
      </c>
      <c r="B330" s="4" t="s">
        <v>595</v>
      </c>
      <c r="C330" s="5">
        <v>8375</v>
      </c>
    </row>
    <row r="331" ht="17.1" customHeight="1" spans="1:3">
      <c r="A331" s="114">
        <v>2040206</v>
      </c>
      <c r="B331" s="4" t="s">
        <v>597</v>
      </c>
      <c r="C331" s="5">
        <v>22703</v>
      </c>
    </row>
    <row r="332" ht="17.1" customHeight="1" spans="1:3">
      <c r="A332" s="114">
        <v>2040207</v>
      </c>
      <c r="B332" s="4" t="s">
        <v>599</v>
      </c>
      <c r="C332" s="5">
        <v>3855</v>
      </c>
    </row>
    <row r="333" ht="17.1" customHeight="1" spans="1:3">
      <c r="A333" s="114">
        <v>2040208</v>
      </c>
      <c r="B333" s="4" t="s">
        <v>601</v>
      </c>
      <c r="C333" s="5">
        <v>7018</v>
      </c>
    </row>
    <row r="334" ht="17.1" customHeight="1" spans="1:3">
      <c r="A334" s="114">
        <v>2040209</v>
      </c>
      <c r="B334" s="4" t="s">
        <v>603</v>
      </c>
      <c r="C334" s="5">
        <v>2904</v>
      </c>
    </row>
    <row r="335" ht="17.1" customHeight="1" spans="1:3">
      <c r="A335" s="114">
        <v>2040210</v>
      </c>
      <c r="B335" s="4" t="s">
        <v>605</v>
      </c>
      <c r="C335" s="5">
        <v>594</v>
      </c>
    </row>
    <row r="336" ht="17.1" customHeight="1" spans="1:3">
      <c r="A336" s="114">
        <v>2040211</v>
      </c>
      <c r="B336" s="4" t="s">
        <v>607</v>
      </c>
      <c r="C336" s="5">
        <v>77642</v>
      </c>
    </row>
    <row r="337" ht="17.1" customHeight="1" spans="1:3">
      <c r="A337" s="114">
        <v>2040212</v>
      </c>
      <c r="B337" s="4" t="s">
        <v>609</v>
      </c>
      <c r="C337" s="5">
        <v>143116</v>
      </c>
    </row>
    <row r="338" ht="17.1" customHeight="1" spans="1:3">
      <c r="A338" s="114">
        <v>2040213</v>
      </c>
      <c r="B338" s="4" t="s">
        <v>611</v>
      </c>
      <c r="C338" s="5">
        <v>10815</v>
      </c>
    </row>
    <row r="339" ht="17.1" customHeight="1" spans="1:3">
      <c r="A339" s="114">
        <v>2040214</v>
      </c>
      <c r="B339" s="4" t="s">
        <v>613</v>
      </c>
      <c r="C339" s="5">
        <v>14366</v>
      </c>
    </row>
    <row r="340" ht="17.1" customHeight="1" spans="1:3">
      <c r="A340" s="114">
        <v>2040215</v>
      </c>
      <c r="B340" s="4" t="s">
        <v>615</v>
      </c>
      <c r="C340" s="5">
        <v>4591</v>
      </c>
    </row>
    <row r="341" ht="17.1" customHeight="1" spans="1:3">
      <c r="A341" s="114">
        <v>2040216</v>
      </c>
      <c r="B341" s="4" t="s">
        <v>617</v>
      </c>
      <c r="C341" s="5">
        <v>13692</v>
      </c>
    </row>
    <row r="342" ht="17.1" customHeight="1" spans="1:3">
      <c r="A342" s="114">
        <v>2040217</v>
      </c>
      <c r="B342" s="4" t="s">
        <v>619</v>
      </c>
      <c r="C342" s="5">
        <v>44384</v>
      </c>
    </row>
    <row r="343" ht="17.1" customHeight="1" spans="1:3">
      <c r="A343" s="114">
        <v>2040218</v>
      </c>
      <c r="B343" s="4" t="s">
        <v>621</v>
      </c>
      <c r="C343" s="5">
        <v>561</v>
      </c>
    </row>
    <row r="344" ht="17.1" customHeight="1" spans="1:3">
      <c r="A344" s="114">
        <v>2040219</v>
      </c>
      <c r="B344" s="4" t="s">
        <v>248</v>
      </c>
      <c r="C344" s="5">
        <v>23988</v>
      </c>
    </row>
    <row r="345" ht="17.1" customHeight="1" spans="1:3">
      <c r="A345" s="114">
        <v>2040250</v>
      </c>
      <c r="B345" s="4" t="s">
        <v>160</v>
      </c>
      <c r="C345" s="5">
        <v>770</v>
      </c>
    </row>
    <row r="346" ht="17.1" customHeight="1" spans="1:3">
      <c r="A346" s="114">
        <v>2040299</v>
      </c>
      <c r="B346" s="4" t="s">
        <v>625</v>
      </c>
      <c r="C346" s="5">
        <v>125827</v>
      </c>
    </row>
    <row r="347" ht="17.1" customHeight="1" spans="1:3">
      <c r="A347" s="114">
        <v>20403</v>
      </c>
      <c r="B347" s="4" t="s">
        <v>627</v>
      </c>
      <c r="C347" s="5">
        <v>29843</v>
      </c>
    </row>
    <row r="348" ht="17.1" customHeight="1" spans="1:3">
      <c r="A348" s="114">
        <v>2040301</v>
      </c>
      <c r="B348" s="4" t="s">
        <v>141</v>
      </c>
      <c r="C348" s="5">
        <v>21249</v>
      </c>
    </row>
    <row r="349" ht="17.1" customHeight="1" spans="1:3">
      <c r="A349" s="114">
        <v>2040302</v>
      </c>
      <c r="B349" s="4" t="s">
        <v>143</v>
      </c>
      <c r="C349" s="5">
        <v>269</v>
      </c>
    </row>
    <row r="350" ht="17.1" customHeight="1" spans="1:3">
      <c r="A350" s="114">
        <v>2040303</v>
      </c>
      <c r="B350" s="4" t="s">
        <v>145</v>
      </c>
      <c r="C350" s="5">
        <v>0</v>
      </c>
    </row>
    <row r="351" ht="17.1" customHeight="1" spans="1:3">
      <c r="A351" s="114">
        <v>2040304</v>
      </c>
      <c r="B351" s="4" t="s">
        <v>632</v>
      </c>
      <c r="C351" s="5">
        <v>794</v>
      </c>
    </row>
    <row r="352" ht="17.1" customHeight="1" spans="1:3">
      <c r="A352" s="114">
        <v>2040350</v>
      </c>
      <c r="B352" s="4" t="s">
        <v>160</v>
      </c>
      <c r="C352" s="5">
        <v>478</v>
      </c>
    </row>
    <row r="353" ht="17.1" customHeight="1" spans="1:3">
      <c r="A353" s="114">
        <v>2040399</v>
      </c>
      <c r="B353" s="4" t="s">
        <v>635</v>
      </c>
      <c r="C353" s="5">
        <v>7053</v>
      </c>
    </row>
    <row r="354" ht="17.1" customHeight="1" spans="1:3">
      <c r="A354" s="114">
        <v>20404</v>
      </c>
      <c r="B354" s="4" t="s">
        <v>637</v>
      </c>
      <c r="C354" s="5">
        <v>164572</v>
      </c>
    </row>
    <row r="355" ht="17.1" customHeight="1" spans="1:3">
      <c r="A355" s="114">
        <v>2040401</v>
      </c>
      <c r="B355" s="4" t="s">
        <v>141</v>
      </c>
      <c r="C355" s="5">
        <v>97015</v>
      </c>
    </row>
    <row r="356" ht="17.1" customHeight="1" spans="1:3">
      <c r="A356" s="114">
        <v>2040402</v>
      </c>
      <c r="B356" s="4" t="s">
        <v>143</v>
      </c>
      <c r="C356" s="5">
        <v>7545</v>
      </c>
    </row>
    <row r="357" ht="17.1" customHeight="1" spans="1:3">
      <c r="A357" s="114">
        <v>2040403</v>
      </c>
      <c r="B357" s="4" t="s">
        <v>145</v>
      </c>
      <c r="C357" s="5">
        <v>170</v>
      </c>
    </row>
    <row r="358" ht="17.1" customHeight="1" spans="1:3">
      <c r="A358" s="114">
        <v>2040404</v>
      </c>
      <c r="B358" s="4" t="s">
        <v>642</v>
      </c>
      <c r="C358" s="5">
        <v>10698</v>
      </c>
    </row>
    <row r="359" ht="17.1" customHeight="1" spans="1:3">
      <c r="A359" s="114">
        <v>2040405</v>
      </c>
      <c r="B359" s="4" t="s">
        <v>644</v>
      </c>
      <c r="C359" s="5">
        <v>4945</v>
      </c>
    </row>
    <row r="360" ht="17.1" customHeight="1" spans="1:3">
      <c r="A360" s="114">
        <v>2040406</v>
      </c>
      <c r="B360" s="4" t="s">
        <v>646</v>
      </c>
      <c r="C360" s="5">
        <v>2781</v>
      </c>
    </row>
    <row r="361" ht="17.1" customHeight="1" spans="1:3">
      <c r="A361" s="114">
        <v>2040407</v>
      </c>
      <c r="B361" s="4" t="s">
        <v>648</v>
      </c>
      <c r="C361" s="5">
        <v>1608</v>
      </c>
    </row>
    <row r="362" ht="17.1" customHeight="1" spans="1:3">
      <c r="A362" s="114">
        <v>2040408</v>
      </c>
      <c r="B362" s="4" t="s">
        <v>650</v>
      </c>
      <c r="C362" s="5">
        <v>1521</v>
      </c>
    </row>
    <row r="363" ht="17.1" customHeight="1" spans="1:3">
      <c r="A363" s="114">
        <v>2040409</v>
      </c>
      <c r="B363" s="4" t="s">
        <v>652</v>
      </c>
      <c r="C363" s="5">
        <v>15746</v>
      </c>
    </row>
    <row r="364" ht="17.1" customHeight="1" spans="1:3">
      <c r="A364" s="114">
        <v>2040450</v>
      </c>
      <c r="B364" s="4" t="s">
        <v>160</v>
      </c>
      <c r="C364" s="5">
        <v>58</v>
      </c>
    </row>
    <row r="365" ht="17.1" customHeight="1" spans="1:3">
      <c r="A365" s="114">
        <v>2040499</v>
      </c>
      <c r="B365" s="4" t="s">
        <v>655</v>
      </c>
      <c r="C365" s="5">
        <v>22485</v>
      </c>
    </row>
    <row r="366" ht="17.1" customHeight="1" spans="1:3">
      <c r="A366" s="114">
        <v>20405</v>
      </c>
      <c r="B366" s="4" t="s">
        <v>657</v>
      </c>
      <c r="C366" s="5">
        <v>233948</v>
      </c>
    </row>
    <row r="367" ht="17.1" customHeight="1" spans="1:3">
      <c r="A367" s="114">
        <v>2040501</v>
      </c>
      <c r="B367" s="4" t="s">
        <v>141</v>
      </c>
      <c r="C367" s="5">
        <v>113241</v>
      </c>
    </row>
    <row r="368" ht="17.1" customHeight="1" spans="1:3">
      <c r="A368" s="114">
        <v>2040502</v>
      </c>
      <c r="B368" s="4" t="s">
        <v>143</v>
      </c>
      <c r="C368" s="5">
        <v>13491</v>
      </c>
    </row>
    <row r="369" ht="17.1" customHeight="1" spans="1:3">
      <c r="A369" s="114">
        <v>2040503</v>
      </c>
      <c r="B369" s="4" t="s">
        <v>145</v>
      </c>
      <c r="C369" s="5">
        <v>0</v>
      </c>
    </row>
    <row r="370" ht="17.1" customHeight="1" spans="1:3">
      <c r="A370" s="114">
        <v>2040504</v>
      </c>
      <c r="B370" s="4" t="s">
        <v>662</v>
      </c>
      <c r="C370" s="5">
        <v>26187</v>
      </c>
    </row>
    <row r="371" ht="17.1" customHeight="1" spans="1:3">
      <c r="A371" s="114">
        <v>2040505</v>
      </c>
      <c r="B371" s="4" t="s">
        <v>664</v>
      </c>
      <c r="C371" s="5">
        <v>10363</v>
      </c>
    </row>
    <row r="372" ht="17.1" customHeight="1" spans="1:3">
      <c r="A372" s="114">
        <v>2040506</v>
      </c>
      <c r="B372" s="4" t="s">
        <v>666</v>
      </c>
      <c r="C372" s="5">
        <v>37043</v>
      </c>
    </row>
    <row r="373" ht="17.1" customHeight="1" spans="1:3">
      <c r="A373" s="114">
        <v>2040550</v>
      </c>
      <c r="B373" s="4" t="s">
        <v>160</v>
      </c>
      <c r="C373" s="5">
        <v>41</v>
      </c>
    </row>
    <row r="374" ht="17.1" customHeight="1" spans="1:3">
      <c r="A374" s="114">
        <v>2040599</v>
      </c>
      <c r="B374" s="4" t="s">
        <v>669</v>
      </c>
      <c r="C374" s="5">
        <v>33582</v>
      </c>
    </row>
    <row r="375" ht="17.1" customHeight="1" spans="1:3">
      <c r="A375" s="114">
        <v>20406</v>
      </c>
      <c r="B375" s="4" t="s">
        <v>671</v>
      </c>
      <c r="C375" s="5">
        <v>102182</v>
      </c>
    </row>
    <row r="376" ht="17.1" customHeight="1" spans="1:3">
      <c r="A376" s="114">
        <v>2040601</v>
      </c>
      <c r="B376" s="4" t="s">
        <v>141</v>
      </c>
      <c r="C376" s="5">
        <v>58221</v>
      </c>
    </row>
    <row r="377" ht="17.1" customHeight="1" spans="1:3">
      <c r="A377" s="114">
        <v>2040602</v>
      </c>
      <c r="B377" s="4" t="s">
        <v>143</v>
      </c>
      <c r="C377" s="5">
        <v>7783</v>
      </c>
    </row>
    <row r="378" ht="17.1" customHeight="1" spans="1:3">
      <c r="A378" s="114">
        <v>2040603</v>
      </c>
      <c r="B378" s="4" t="s">
        <v>145</v>
      </c>
      <c r="C378" s="5">
        <v>1</v>
      </c>
    </row>
    <row r="379" ht="17.1" customHeight="1" spans="1:3">
      <c r="A379" s="114">
        <v>2040604</v>
      </c>
      <c r="B379" s="4" t="s">
        <v>676</v>
      </c>
      <c r="C379" s="5">
        <v>13147</v>
      </c>
    </row>
    <row r="380" ht="17.1" customHeight="1" spans="1:3">
      <c r="A380" s="114">
        <v>2040605</v>
      </c>
      <c r="B380" s="4" t="s">
        <v>678</v>
      </c>
      <c r="C380" s="5">
        <v>5540</v>
      </c>
    </row>
    <row r="381" ht="17.1" customHeight="1" spans="1:3">
      <c r="A381" s="114">
        <v>2040606</v>
      </c>
      <c r="B381" s="4" t="s">
        <v>680</v>
      </c>
      <c r="C381" s="5">
        <v>1872</v>
      </c>
    </row>
    <row r="382" ht="17.1" customHeight="1" spans="1:3">
      <c r="A382" s="114">
        <v>2040607</v>
      </c>
      <c r="B382" s="4" t="s">
        <v>682</v>
      </c>
      <c r="C382" s="5">
        <v>4498</v>
      </c>
    </row>
    <row r="383" ht="17.1" customHeight="1" spans="1:3">
      <c r="A383" s="114">
        <v>2040608</v>
      </c>
      <c r="B383" s="4" t="s">
        <v>684</v>
      </c>
      <c r="C383" s="5">
        <v>248</v>
      </c>
    </row>
    <row r="384" ht="17.1" customHeight="1" spans="1:3">
      <c r="A384" s="114">
        <v>2040609</v>
      </c>
      <c r="B384" s="4" t="s">
        <v>686</v>
      </c>
      <c r="C384" s="5">
        <v>146</v>
      </c>
    </row>
    <row r="385" ht="17.1" customHeight="1" spans="1:3">
      <c r="A385" s="114">
        <v>2040650</v>
      </c>
      <c r="B385" s="4" t="s">
        <v>160</v>
      </c>
      <c r="C385" s="5">
        <v>1122</v>
      </c>
    </row>
    <row r="386" ht="17.1" customHeight="1" spans="1:3">
      <c r="A386" s="114">
        <v>2040699</v>
      </c>
      <c r="B386" s="4" t="s">
        <v>689</v>
      </c>
      <c r="C386" s="5">
        <v>9604</v>
      </c>
    </row>
    <row r="387" ht="17.1" customHeight="1" spans="1:3">
      <c r="A387" s="114">
        <v>20407</v>
      </c>
      <c r="B387" s="4" t="s">
        <v>691</v>
      </c>
      <c r="C387" s="5">
        <v>221117</v>
      </c>
    </row>
    <row r="388" ht="17.1" customHeight="1" spans="1:3">
      <c r="A388" s="114">
        <v>2040701</v>
      </c>
      <c r="B388" s="4" t="s">
        <v>141</v>
      </c>
      <c r="C388" s="5">
        <v>145558</v>
      </c>
    </row>
    <row r="389" ht="17.1" customHeight="1" spans="1:3">
      <c r="A389" s="114">
        <v>2040702</v>
      </c>
      <c r="B389" s="4" t="s">
        <v>143</v>
      </c>
      <c r="C389" s="5">
        <v>0</v>
      </c>
    </row>
    <row r="390" ht="17.1" customHeight="1" spans="1:3">
      <c r="A390" s="114">
        <v>2040703</v>
      </c>
      <c r="B390" s="4" t="s">
        <v>145</v>
      </c>
      <c r="C390" s="5">
        <v>0</v>
      </c>
    </row>
    <row r="391" ht="17.1" customHeight="1" spans="1:3">
      <c r="A391" s="114">
        <v>2040704</v>
      </c>
      <c r="B391" s="4" t="s">
        <v>696</v>
      </c>
      <c r="C391" s="5">
        <v>37871</v>
      </c>
    </row>
    <row r="392" ht="17.1" customHeight="1" spans="1:3">
      <c r="A392" s="114">
        <v>2040705</v>
      </c>
      <c r="B392" s="4" t="s">
        <v>698</v>
      </c>
      <c r="C392" s="5">
        <v>6334</v>
      </c>
    </row>
    <row r="393" ht="17.1" customHeight="1" spans="1:3">
      <c r="A393" s="114">
        <v>2040706</v>
      </c>
      <c r="B393" s="4" t="s">
        <v>700</v>
      </c>
      <c r="C393" s="5">
        <v>10469</v>
      </c>
    </row>
    <row r="394" ht="17.1" customHeight="1" spans="1:3">
      <c r="A394" s="114">
        <v>2040750</v>
      </c>
      <c r="B394" s="4" t="s">
        <v>160</v>
      </c>
      <c r="C394" s="5">
        <v>0</v>
      </c>
    </row>
    <row r="395" ht="17.1" customHeight="1" spans="1:3">
      <c r="A395" s="114">
        <v>2040799</v>
      </c>
      <c r="B395" s="4" t="s">
        <v>703</v>
      </c>
      <c r="C395" s="5">
        <v>20885</v>
      </c>
    </row>
    <row r="396" ht="17.1" customHeight="1" spans="1:3">
      <c r="A396" s="114">
        <v>20408</v>
      </c>
      <c r="B396" s="4" t="s">
        <v>705</v>
      </c>
      <c r="C396" s="5">
        <v>70640</v>
      </c>
    </row>
    <row r="397" ht="17.1" customHeight="1" spans="1:3">
      <c r="A397" s="114">
        <v>2040801</v>
      </c>
      <c r="B397" s="4" t="s">
        <v>141</v>
      </c>
      <c r="C397" s="5">
        <v>30016</v>
      </c>
    </row>
    <row r="398" ht="17.1" customHeight="1" spans="1:3">
      <c r="A398" s="114">
        <v>2040802</v>
      </c>
      <c r="B398" s="4" t="s">
        <v>143</v>
      </c>
      <c r="C398" s="5">
        <v>74</v>
      </c>
    </row>
    <row r="399" ht="17.1" customHeight="1" spans="1:3">
      <c r="A399" s="114">
        <v>2040803</v>
      </c>
      <c r="B399" s="4" t="s">
        <v>145</v>
      </c>
      <c r="C399" s="5">
        <v>0</v>
      </c>
    </row>
    <row r="400" ht="17.1" customHeight="1" spans="1:3">
      <c r="A400" s="114">
        <v>2040804</v>
      </c>
      <c r="B400" s="4" t="s">
        <v>710</v>
      </c>
      <c r="C400" s="5">
        <v>11110</v>
      </c>
    </row>
    <row r="401" ht="17.1" customHeight="1" spans="1:3">
      <c r="A401" s="114">
        <v>2040805</v>
      </c>
      <c r="B401" s="4" t="s">
        <v>712</v>
      </c>
      <c r="C401" s="5">
        <v>2149</v>
      </c>
    </row>
    <row r="402" ht="17.1" customHeight="1" spans="1:3">
      <c r="A402" s="114">
        <v>2040806</v>
      </c>
      <c r="B402" s="4" t="s">
        <v>714</v>
      </c>
      <c r="C402" s="5">
        <v>22763</v>
      </c>
    </row>
    <row r="403" ht="17.1" customHeight="1" spans="1:3">
      <c r="A403" s="114">
        <v>2040850</v>
      </c>
      <c r="B403" s="4" t="s">
        <v>160</v>
      </c>
      <c r="C403" s="5">
        <v>0</v>
      </c>
    </row>
    <row r="404" ht="17.1" customHeight="1" spans="1:3">
      <c r="A404" s="114">
        <v>2040899</v>
      </c>
      <c r="B404" s="4" t="s">
        <v>717</v>
      </c>
      <c r="C404" s="5">
        <v>4528</v>
      </c>
    </row>
    <row r="405" ht="17.1" customHeight="1" spans="1:3">
      <c r="A405" s="114">
        <v>20409</v>
      </c>
      <c r="B405" s="4" t="s">
        <v>719</v>
      </c>
      <c r="C405" s="5">
        <v>2412</v>
      </c>
    </row>
    <row r="406" ht="17.1" customHeight="1" spans="1:3">
      <c r="A406" s="114">
        <v>2040901</v>
      </c>
      <c r="B406" s="4" t="s">
        <v>141</v>
      </c>
      <c r="C406" s="5">
        <v>1213</v>
      </c>
    </row>
    <row r="407" ht="17.1" customHeight="1" spans="1:3">
      <c r="A407" s="114">
        <v>2040902</v>
      </c>
      <c r="B407" s="4" t="s">
        <v>143</v>
      </c>
      <c r="C407" s="5">
        <v>109</v>
      </c>
    </row>
    <row r="408" ht="17.1" customHeight="1" spans="1:3">
      <c r="A408" s="114">
        <v>2040903</v>
      </c>
      <c r="B408" s="4" t="s">
        <v>145</v>
      </c>
      <c r="C408" s="5">
        <v>0</v>
      </c>
    </row>
    <row r="409" ht="17.1" customHeight="1" spans="1:3">
      <c r="A409" s="114">
        <v>2040904</v>
      </c>
      <c r="B409" s="4" t="s">
        <v>724</v>
      </c>
      <c r="C409" s="5">
        <v>143</v>
      </c>
    </row>
    <row r="410" ht="17.1" customHeight="1" spans="1:3">
      <c r="A410" s="114">
        <v>2040905</v>
      </c>
      <c r="B410" s="4" t="s">
        <v>726</v>
      </c>
      <c r="C410" s="5">
        <v>378</v>
      </c>
    </row>
    <row r="411" ht="17.1" customHeight="1" spans="1:3">
      <c r="A411" s="114">
        <v>2040950</v>
      </c>
      <c r="B411" s="4" t="s">
        <v>160</v>
      </c>
      <c r="C411" s="5">
        <v>117</v>
      </c>
    </row>
    <row r="412" ht="17.1" customHeight="1" spans="1:3">
      <c r="A412" s="114">
        <v>2040999</v>
      </c>
      <c r="B412" s="4" t="s">
        <v>729</v>
      </c>
      <c r="C412" s="5">
        <v>452</v>
      </c>
    </row>
    <row r="413" ht="17.1" customHeight="1" spans="1:3">
      <c r="A413" s="114">
        <v>20410</v>
      </c>
      <c r="B413" s="4" t="s">
        <v>731</v>
      </c>
      <c r="C413" s="5">
        <v>0</v>
      </c>
    </row>
    <row r="414" ht="17.1" customHeight="1" spans="1:3">
      <c r="A414" s="114">
        <v>2041001</v>
      </c>
      <c r="B414" s="4" t="s">
        <v>141</v>
      </c>
      <c r="C414" s="5">
        <v>0</v>
      </c>
    </row>
    <row r="415" ht="17.1" customHeight="1" spans="1:3">
      <c r="A415" s="114">
        <v>2041002</v>
      </c>
      <c r="B415" s="4" t="s">
        <v>143</v>
      </c>
      <c r="C415" s="5">
        <v>0</v>
      </c>
    </row>
    <row r="416" ht="17.1" customHeight="1" spans="1:3">
      <c r="A416" s="114">
        <v>2041003</v>
      </c>
      <c r="B416" s="4" t="s">
        <v>735</v>
      </c>
      <c r="C416" s="5">
        <v>0</v>
      </c>
    </row>
    <row r="417" ht="17.1" customHeight="1" spans="1:3">
      <c r="A417" s="114">
        <v>2041004</v>
      </c>
      <c r="B417" s="4" t="s">
        <v>737</v>
      </c>
      <c r="C417" s="5">
        <v>0</v>
      </c>
    </row>
    <row r="418" ht="17.1" customHeight="1" spans="1:3">
      <c r="A418" s="114">
        <v>2041005</v>
      </c>
      <c r="B418" s="4" t="s">
        <v>739</v>
      </c>
      <c r="C418" s="5">
        <v>0</v>
      </c>
    </row>
    <row r="419" ht="17.1" customHeight="1" spans="1:3">
      <c r="A419" s="114">
        <v>2041006</v>
      </c>
      <c r="B419" s="4" t="s">
        <v>617</v>
      </c>
      <c r="C419" s="5">
        <v>0</v>
      </c>
    </row>
    <row r="420" ht="17.1" customHeight="1" spans="1:3">
      <c r="A420" s="114">
        <v>2041099</v>
      </c>
      <c r="B420" s="4" t="s">
        <v>742</v>
      </c>
      <c r="C420" s="5">
        <v>0</v>
      </c>
    </row>
    <row r="421" ht="17.1" customHeight="1" spans="1:3">
      <c r="A421" s="114">
        <v>20499</v>
      </c>
      <c r="B421" s="4" t="s">
        <v>744</v>
      </c>
      <c r="C421" s="5">
        <v>38176</v>
      </c>
    </row>
    <row r="422" ht="17.1" customHeight="1" spans="1:3">
      <c r="A422" s="114">
        <v>2049901</v>
      </c>
      <c r="B422" s="4" t="s">
        <v>3747</v>
      </c>
      <c r="C422" s="5">
        <v>37543</v>
      </c>
    </row>
    <row r="423" ht="17.1" customHeight="1" spans="1:3">
      <c r="A423" s="114">
        <v>2049902</v>
      </c>
      <c r="B423" s="4" t="s">
        <v>3748</v>
      </c>
      <c r="C423" s="5">
        <v>633</v>
      </c>
    </row>
    <row r="424" ht="17.1" customHeight="1" spans="1:3">
      <c r="A424" s="114">
        <v>205</v>
      </c>
      <c r="B424" s="4" t="s">
        <v>746</v>
      </c>
      <c r="C424" s="5">
        <v>7674623</v>
      </c>
    </row>
    <row r="425" ht="17.1" customHeight="1" spans="1:3">
      <c r="A425" s="114">
        <v>20501</v>
      </c>
      <c r="B425" s="4" t="s">
        <v>748</v>
      </c>
      <c r="C425" s="5">
        <v>111289</v>
      </c>
    </row>
    <row r="426" ht="17.1" customHeight="1" spans="1:3">
      <c r="A426" s="114">
        <v>2050101</v>
      </c>
      <c r="B426" s="4" t="s">
        <v>141</v>
      </c>
      <c r="C426" s="5">
        <v>51102</v>
      </c>
    </row>
    <row r="427" ht="17.1" customHeight="1" spans="1:3">
      <c r="A427" s="114">
        <v>2050102</v>
      </c>
      <c r="B427" s="4" t="s">
        <v>143</v>
      </c>
      <c r="C427" s="5">
        <v>14888</v>
      </c>
    </row>
    <row r="428" ht="17.1" customHeight="1" spans="1:3">
      <c r="A428" s="114">
        <v>2050103</v>
      </c>
      <c r="B428" s="4" t="s">
        <v>145</v>
      </c>
      <c r="C428" s="5">
        <v>965</v>
      </c>
    </row>
    <row r="429" ht="17.1" customHeight="1" spans="1:3">
      <c r="A429" s="114">
        <v>2050199</v>
      </c>
      <c r="B429" s="4" t="s">
        <v>753</v>
      </c>
      <c r="C429" s="5">
        <v>44334</v>
      </c>
    </row>
    <row r="430" ht="17.1" customHeight="1" spans="1:3">
      <c r="A430" s="114">
        <v>20502</v>
      </c>
      <c r="B430" s="4" t="s">
        <v>755</v>
      </c>
      <c r="C430" s="5">
        <v>6371573</v>
      </c>
    </row>
    <row r="431" ht="17.1" customHeight="1" spans="1:3">
      <c r="A431" s="114">
        <v>2050201</v>
      </c>
      <c r="B431" s="4" t="s">
        <v>757</v>
      </c>
      <c r="C431" s="5">
        <v>265955</v>
      </c>
    </row>
    <row r="432" ht="17.1" customHeight="1" spans="1:3">
      <c r="A432" s="114">
        <v>2050202</v>
      </c>
      <c r="B432" s="4" t="s">
        <v>759</v>
      </c>
      <c r="C432" s="5">
        <v>2868423</v>
      </c>
    </row>
    <row r="433" ht="17.1" customHeight="1" spans="1:3">
      <c r="A433" s="114">
        <v>2050203</v>
      </c>
      <c r="B433" s="4" t="s">
        <v>761</v>
      </c>
      <c r="C433" s="5">
        <v>1710167</v>
      </c>
    </row>
    <row r="434" ht="17.1" customHeight="1" spans="1:3">
      <c r="A434" s="114">
        <v>2050204</v>
      </c>
      <c r="B434" s="4" t="s">
        <v>763</v>
      </c>
      <c r="C434" s="5">
        <v>624566</v>
      </c>
    </row>
    <row r="435" ht="17.1" customHeight="1" spans="1:3">
      <c r="A435" s="114">
        <v>2050205</v>
      </c>
      <c r="B435" s="4" t="s">
        <v>765</v>
      </c>
      <c r="C435" s="5">
        <v>598124</v>
      </c>
    </row>
    <row r="436" ht="17.1" customHeight="1" spans="1:3">
      <c r="A436" s="114">
        <v>2050206</v>
      </c>
      <c r="B436" s="4" t="s">
        <v>767</v>
      </c>
      <c r="C436" s="5">
        <v>1850</v>
      </c>
    </row>
    <row r="437" ht="17.1" customHeight="1" spans="1:3">
      <c r="A437" s="114">
        <v>2050207</v>
      </c>
      <c r="B437" s="4" t="s">
        <v>769</v>
      </c>
      <c r="C437" s="5">
        <v>100</v>
      </c>
    </row>
    <row r="438" ht="17.1" customHeight="1" spans="1:3">
      <c r="A438" s="114">
        <v>2050299</v>
      </c>
      <c r="B438" s="4" t="s">
        <v>771</v>
      </c>
      <c r="C438" s="5">
        <v>302388</v>
      </c>
    </row>
    <row r="439" ht="17.1" customHeight="1" spans="1:3">
      <c r="A439" s="114">
        <v>20503</v>
      </c>
      <c r="B439" s="4" t="s">
        <v>773</v>
      </c>
      <c r="C439" s="5">
        <v>619116</v>
      </c>
    </row>
    <row r="440" ht="17.1" customHeight="1" spans="1:3">
      <c r="A440" s="114">
        <v>2050301</v>
      </c>
      <c r="B440" s="4" t="s">
        <v>775</v>
      </c>
      <c r="C440" s="5">
        <v>1265</v>
      </c>
    </row>
    <row r="441" ht="17.1" customHeight="1" spans="1:3">
      <c r="A441" s="114">
        <v>2050302</v>
      </c>
      <c r="B441" s="4" t="s">
        <v>777</v>
      </c>
      <c r="C441" s="5">
        <v>233695</v>
      </c>
    </row>
    <row r="442" ht="17.1" customHeight="1" spans="1:3">
      <c r="A442" s="114">
        <v>2050303</v>
      </c>
      <c r="B442" s="4" t="s">
        <v>779</v>
      </c>
      <c r="C442" s="5">
        <v>61706</v>
      </c>
    </row>
    <row r="443" ht="17.1" customHeight="1" spans="1:3">
      <c r="A443" s="114">
        <v>2050304</v>
      </c>
      <c r="B443" s="4" t="s">
        <v>781</v>
      </c>
      <c r="C443" s="5">
        <v>153235</v>
      </c>
    </row>
    <row r="444" ht="17.1" customHeight="1" spans="1:3">
      <c r="A444" s="114">
        <v>2050305</v>
      </c>
      <c r="B444" s="4" t="s">
        <v>783</v>
      </c>
      <c r="C444" s="5">
        <v>140345</v>
      </c>
    </row>
    <row r="445" ht="17.1" customHeight="1" spans="1:3">
      <c r="A445" s="114">
        <v>2050399</v>
      </c>
      <c r="B445" s="4" t="s">
        <v>785</v>
      </c>
      <c r="C445" s="5">
        <v>28870</v>
      </c>
    </row>
    <row r="446" ht="17.1" customHeight="1" spans="1:3">
      <c r="A446" s="114">
        <v>20504</v>
      </c>
      <c r="B446" s="4" t="s">
        <v>787</v>
      </c>
      <c r="C446" s="5">
        <v>2991</v>
      </c>
    </row>
    <row r="447" ht="17.1" customHeight="1" spans="1:3">
      <c r="A447" s="114">
        <v>2050401</v>
      </c>
      <c r="B447" s="4" t="s">
        <v>789</v>
      </c>
      <c r="C447" s="5">
        <v>109</v>
      </c>
    </row>
    <row r="448" ht="17.1" customHeight="1" spans="1:3">
      <c r="A448" s="114">
        <v>2050402</v>
      </c>
      <c r="B448" s="4" t="s">
        <v>791</v>
      </c>
      <c r="C448" s="5">
        <v>402</v>
      </c>
    </row>
    <row r="449" ht="17.1" customHeight="1" spans="1:3">
      <c r="A449" s="114">
        <v>2050403</v>
      </c>
      <c r="B449" s="4" t="s">
        <v>793</v>
      </c>
      <c r="C449" s="5">
        <v>895</v>
      </c>
    </row>
    <row r="450" ht="17.1" customHeight="1" spans="1:3">
      <c r="A450" s="114">
        <v>2050404</v>
      </c>
      <c r="B450" s="4" t="s">
        <v>795</v>
      </c>
      <c r="C450" s="5">
        <v>688</v>
      </c>
    </row>
    <row r="451" ht="17.1" customHeight="1" spans="1:3">
      <c r="A451" s="114">
        <v>2050499</v>
      </c>
      <c r="B451" s="4" t="s">
        <v>797</v>
      </c>
      <c r="C451" s="5">
        <v>897</v>
      </c>
    </row>
    <row r="452" ht="17.1" customHeight="1" spans="1:3">
      <c r="A452" s="114">
        <v>20505</v>
      </c>
      <c r="B452" s="4" t="s">
        <v>799</v>
      </c>
      <c r="C452" s="5">
        <v>6406</v>
      </c>
    </row>
    <row r="453" ht="17.1" customHeight="1" spans="1:3">
      <c r="A453" s="114">
        <v>2050501</v>
      </c>
      <c r="B453" s="4" t="s">
        <v>801</v>
      </c>
      <c r="C453" s="5">
        <v>5161</v>
      </c>
    </row>
    <row r="454" ht="17.1" customHeight="1" spans="1:3">
      <c r="A454" s="114">
        <v>2050502</v>
      </c>
      <c r="B454" s="4" t="s">
        <v>803</v>
      </c>
      <c r="C454" s="5">
        <v>1244</v>
      </c>
    </row>
    <row r="455" ht="17.1" customHeight="1" spans="1:3">
      <c r="A455" s="114">
        <v>2050599</v>
      </c>
      <c r="B455" s="4" t="s">
        <v>805</v>
      </c>
      <c r="C455" s="5">
        <v>1</v>
      </c>
    </row>
    <row r="456" ht="17.1" customHeight="1" spans="1:3">
      <c r="A456" s="114">
        <v>20506</v>
      </c>
      <c r="B456" s="4" t="s">
        <v>807</v>
      </c>
      <c r="C456" s="5">
        <v>-101</v>
      </c>
    </row>
    <row r="457" ht="17.1" customHeight="1" spans="1:3">
      <c r="A457" s="114">
        <v>2050601</v>
      </c>
      <c r="B457" s="4" t="s">
        <v>809</v>
      </c>
      <c r="C457" s="5">
        <v>-101</v>
      </c>
    </row>
    <row r="458" ht="17.1" customHeight="1" spans="1:3">
      <c r="A458" s="114">
        <v>2050602</v>
      </c>
      <c r="B458" s="4" t="s">
        <v>811</v>
      </c>
      <c r="C458" s="5">
        <v>0</v>
      </c>
    </row>
    <row r="459" ht="17.1" customHeight="1" spans="1:3">
      <c r="A459" s="114">
        <v>2050699</v>
      </c>
      <c r="B459" s="4" t="s">
        <v>813</v>
      </c>
      <c r="C459" s="5">
        <v>0</v>
      </c>
    </row>
    <row r="460" ht="17.1" customHeight="1" spans="1:3">
      <c r="A460" s="114">
        <v>20507</v>
      </c>
      <c r="B460" s="4" t="s">
        <v>815</v>
      </c>
      <c r="C460" s="5">
        <v>28685</v>
      </c>
    </row>
    <row r="461" ht="17.1" customHeight="1" spans="1:3">
      <c r="A461" s="114">
        <v>2050701</v>
      </c>
      <c r="B461" s="4" t="s">
        <v>817</v>
      </c>
      <c r="C461" s="5">
        <v>27781</v>
      </c>
    </row>
    <row r="462" ht="17.1" customHeight="1" spans="1:3">
      <c r="A462" s="114">
        <v>2050702</v>
      </c>
      <c r="B462" s="4" t="s">
        <v>819</v>
      </c>
      <c r="C462" s="5">
        <v>635</v>
      </c>
    </row>
    <row r="463" ht="17.1" customHeight="1" spans="1:3">
      <c r="A463" s="114">
        <v>2050799</v>
      </c>
      <c r="B463" s="4" t="s">
        <v>821</v>
      </c>
      <c r="C463" s="5">
        <v>269</v>
      </c>
    </row>
    <row r="464" ht="17.1" customHeight="1" spans="1:3">
      <c r="A464" s="114">
        <v>20508</v>
      </c>
      <c r="B464" s="4" t="s">
        <v>823</v>
      </c>
      <c r="C464" s="5">
        <v>85876</v>
      </c>
    </row>
    <row r="465" ht="17.1" customHeight="1" spans="1:3">
      <c r="A465" s="114">
        <v>2050801</v>
      </c>
      <c r="B465" s="4" t="s">
        <v>825</v>
      </c>
      <c r="C465" s="5">
        <v>21081</v>
      </c>
    </row>
    <row r="466" ht="17.1" customHeight="1" spans="1:3">
      <c r="A466" s="114">
        <v>2050802</v>
      </c>
      <c r="B466" s="4" t="s">
        <v>827</v>
      </c>
      <c r="C466" s="5">
        <v>60685</v>
      </c>
    </row>
    <row r="467" ht="17.1" customHeight="1" spans="1:3">
      <c r="A467" s="114">
        <v>2050803</v>
      </c>
      <c r="B467" s="4" t="s">
        <v>829</v>
      </c>
      <c r="C467" s="5">
        <v>2208</v>
      </c>
    </row>
    <row r="468" ht="17.1" customHeight="1" spans="1:3">
      <c r="A468" s="114">
        <v>2050804</v>
      </c>
      <c r="B468" s="4" t="s">
        <v>831</v>
      </c>
      <c r="C468" s="5">
        <v>0</v>
      </c>
    </row>
    <row r="469" ht="17.1" customHeight="1" spans="1:3">
      <c r="A469" s="114">
        <v>2050899</v>
      </c>
      <c r="B469" s="4" t="s">
        <v>833</v>
      </c>
      <c r="C469" s="5">
        <v>1902</v>
      </c>
    </row>
    <row r="470" ht="17.1" customHeight="1" spans="1:3">
      <c r="A470" s="114">
        <v>20509</v>
      </c>
      <c r="B470" s="4" t="s">
        <v>835</v>
      </c>
      <c r="C470" s="5">
        <v>336990</v>
      </c>
    </row>
    <row r="471" ht="17.1" customHeight="1" spans="1:3">
      <c r="A471" s="114">
        <v>2050901</v>
      </c>
      <c r="B471" s="4" t="s">
        <v>837</v>
      </c>
      <c r="C471" s="5">
        <v>75806</v>
      </c>
    </row>
    <row r="472" ht="17.1" customHeight="1" spans="1:3">
      <c r="A472" s="114">
        <v>2050902</v>
      </c>
      <c r="B472" s="4" t="s">
        <v>839</v>
      </c>
      <c r="C472" s="5">
        <v>16106</v>
      </c>
    </row>
    <row r="473" ht="17.1" customHeight="1" spans="1:3">
      <c r="A473" s="114">
        <v>2050903</v>
      </c>
      <c r="B473" s="4" t="s">
        <v>841</v>
      </c>
      <c r="C473" s="5">
        <v>11753</v>
      </c>
    </row>
    <row r="474" ht="17.1" customHeight="1" spans="1:3">
      <c r="A474" s="114">
        <v>2050904</v>
      </c>
      <c r="B474" s="4" t="s">
        <v>843</v>
      </c>
      <c r="C474" s="5">
        <v>1943</v>
      </c>
    </row>
    <row r="475" ht="17.1" customHeight="1" spans="1:3">
      <c r="A475" s="114">
        <v>2050905</v>
      </c>
      <c r="B475" s="4" t="s">
        <v>845</v>
      </c>
      <c r="C475" s="5">
        <v>5309</v>
      </c>
    </row>
    <row r="476" ht="17.1" customHeight="1" spans="1:3">
      <c r="A476" s="114">
        <v>2050999</v>
      </c>
      <c r="B476" s="4" t="s">
        <v>847</v>
      </c>
      <c r="C476" s="5">
        <v>226073</v>
      </c>
    </row>
    <row r="477" ht="17.1" customHeight="1" spans="1:3">
      <c r="A477" s="114">
        <v>20599</v>
      </c>
      <c r="B477" s="4" t="s">
        <v>849</v>
      </c>
      <c r="C477" s="5">
        <v>111798</v>
      </c>
    </row>
    <row r="478" ht="17.1" customHeight="1" spans="1:3">
      <c r="A478" s="114">
        <v>2059999</v>
      </c>
      <c r="B478" s="4" t="s">
        <v>3749</v>
      </c>
      <c r="C478" s="5">
        <v>111798</v>
      </c>
    </row>
    <row r="479" ht="17.1" customHeight="1" spans="1:3">
      <c r="A479" s="114">
        <v>206</v>
      </c>
      <c r="B479" s="4" t="s">
        <v>851</v>
      </c>
      <c r="C479" s="5">
        <v>485566</v>
      </c>
    </row>
    <row r="480" ht="17.1" customHeight="1" spans="1:3">
      <c r="A480" s="114">
        <v>20601</v>
      </c>
      <c r="B480" s="4" t="s">
        <v>853</v>
      </c>
      <c r="C480" s="5">
        <v>25722</v>
      </c>
    </row>
    <row r="481" ht="17.1" customHeight="1" spans="1:3">
      <c r="A481" s="114">
        <v>2060101</v>
      </c>
      <c r="B481" s="4" t="s">
        <v>141</v>
      </c>
      <c r="C481" s="5">
        <v>19886</v>
      </c>
    </row>
    <row r="482" ht="17.1" customHeight="1" spans="1:3">
      <c r="A482" s="114">
        <v>2060102</v>
      </c>
      <c r="B482" s="4" t="s">
        <v>143</v>
      </c>
      <c r="C482" s="5">
        <v>2179</v>
      </c>
    </row>
    <row r="483" ht="17.1" customHeight="1" spans="1:3">
      <c r="A483" s="114">
        <v>2060103</v>
      </c>
      <c r="B483" s="4" t="s">
        <v>145</v>
      </c>
      <c r="C483" s="5">
        <v>342</v>
      </c>
    </row>
    <row r="484" ht="17.1" customHeight="1" spans="1:3">
      <c r="A484" s="114">
        <v>2060199</v>
      </c>
      <c r="B484" s="4" t="s">
        <v>858</v>
      </c>
      <c r="C484" s="5">
        <v>3315</v>
      </c>
    </row>
    <row r="485" ht="17.1" customHeight="1" spans="1:3">
      <c r="A485" s="114">
        <v>20602</v>
      </c>
      <c r="B485" s="4" t="s">
        <v>860</v>
      </c>
      <c r="C485" s="5">
        <v>12131</v>
      </c>
    </row>
    <row r="486" ht="17.1" customHeight="1" spans="1:3">
      <c r="A486" s="114">
        <v>2060201</v>
      </c>
      <c r="B486" s="4" t="s">
        <v>862</v>
      </c>
      <c r="C486" s="5">
        <v>773</v>
      </c>
    </row>
    <row r="487" ht="17.1" customHeight="1" spans="1:3">
      <c r="A487" s="114">
        <v>2060202</v>
      </c>
      <c r="B487" s="4" t="s">
        <v>864</v>
      </c>
      <c r="C487" s="5">
        <v>0</v>
      </c>
    </row>
    <row r="488" ht="17.1" customHeight="1" spans="1:3">
      <c r="A488" s="114">
        <v>2060203</v>
      </c>
      <c r="B488" s="4" t="s">
        <v>866</v>
      </c>
      <c r="C488" s="5">
        <v>15</v>
      </c>
    </row>
    <row r="489" ht="17.1" customHeight="1" spans="1:3">
      <c r="A489" s="114">
        <v>2060204</v>
      </c>
      <c r="B489" s="4" t="s">
        <v>868</v>
      </c>
      <c r="C489" s="5">
        <v>3629</v>
      </c>
    </row>
    <row r="490" ht="17.1" customHeight="1" spans="1:3">
      <c r="A490" s="114">
        <v>2060205</v>
      </c>
      <c r="B490" s="4" t="s">
        <v>870</v>
      </c>
      <c r="C490" s="5">
        <v>0</v>
      </c>
    </row>
    <row r="491" ht="17.1" customHeight="1" spans="1:3">
      <c r="A491" s="114">
        <v>2060206</v>
      </c>
      <c r="B491" s="4" t="s">
        <v>872</v>
      </c>
      <c r="C491" s="5">
        <v>4018</v>
      </c>
    </row>
    <row r="492" ht="17.1" customHeight="1" spans="1:3">
      <c r="A492" s="114">
        <v>2060207</v>
      </c>
      <c r="B492" s="4" t="s">
        <v>874</v>
      </c>
      <c r="C492" s="5">
        <v>0</v>
      </c>
    </row>
    <row r="493" ht="17.1" customHeight="1" spans="1:3">
      <c r="A493" s="114">
        <v>2060299</v>
      </c>
      <c r="B493" s="4" t="s">
        <v>876</v>
      </c>
      <c r="C493" s="5">
        <v>3696</v>
      </c>
    </row>
    <row r="494" ht="17.1" customHeight="1" spans="1:3">
      <c r="A494" s="114">
        <v>20603</v>
      </c>
      <c r="B494" s="4" t="s">
        <v>878</v>
      </c>
      <c r="C494" s="5">
        <v>43514</v>
      </c>
    </row>
    <row r="495" ht="17.1" customHeight="1" spans="1:3">
      <c r="A495" s="114">
        <v>2060301</v>
      </c>
      <c r="B495" s="4" t="s">
        <v>862</v>
      </c>
      <c r="C495" s="5">
        <v>24562</v>
      </c>
    </row>
    <row r="496" ht="17.1" customHeight="1" spans="1:3">
      <c r="A496" s="114">
        <v>2060302</v>
      </c>
      <c r="B496" s="4" t="s">
        <v>881</v>
      </c>
      <c r="C496" s="5">
        <v>12740</v>
      </c>
    </row>
    <row r="497" ht="17.1" customHeight="1" spans="1:3">
      <c r="A497" s="114">
        <v>2060303</v>
      </c>
      <c r="B497" s="4" t="s">
        <v>883</v>
      </c>
      <c r="C497" s="5">
        <v>5732</v>
      </c>
    </row>
    <row r="498" ht="17.1" customHeight="1" spans="1:3">
      <c r="A498" s="114">
        <v>2060304</v>
      </c>
      <c r="B498" s="4" t="s">
        <v>885</v>
      </c>
      <c r="C498" s="5">
        <v>-1</v>
      </c>
    </row>
    <row r="499" ht="17.1" customHeight="1" spans="1:3">
      <c r="A499" s="114">
        <v>2060399</v>
      </c>
      <c r="B499" s="4" t="s">
        <v>887</v>
      </c>
      <c r="C499" s="5">
        <v>481</v>
      </c>
    </row>
    <row r="500" ht="17.1" customHeight="1" spans="1:3">
      <c r="A500" s="114">
        <v>20604</v>
      </c>
      <c r="B500" s="4" t="s">
        <v>889</v>
      </c>
      <c r="C500" s="5">
        <v>172342</v>
      </c>
    </row>
    <row r="501" ht="17.1" customHeight="1" spans="1:3">
      <c r="A501" s="114">
        <v>2060401</v>
      </c>
      <c r="B501" s="4" t="s">
        <v>862</v>
      </c>
      <c r="C501" s="5">
        <v>2556</v>
      </c>
    </row>
    <row r="502" ht="17.1" customHeight="1" spans="1:3">
      <c r="A502" s="114">
        <v>2060402</v>
      </c>
      <c r="B502" s="4" t="s">
        <v>892</v>
      </c>
      <c r="C502" s="5">
        <v>52744</v>
      </c>
    </row>
    <row r="503" ht="17.1" customHeight="1" spans="1:3">
      <c r="A503" s="114">
        <v>2060403</v>
      </c>
      <c r="B503" s="4" t="s">
        <v>894</v>
      </c>
      <c r="C503" s="5">
        <v>33775</v>
      </c>
    </row>
    <row r="504" ht="17.1" customHeight="1" spans="1:3">
      <c r="A504" s="114">
        <v>2060404</v>
      </c>
      <c r="B504" s="4" t="s">
        <v>896</v>
      </c>
      <c r="C504" s="5">
        <v>40894</v>
      </c>
    </row>
    <row r="505" ht="17.1" customHeight="1" spans="1:3">
      <c r="A505" s="114">
        <v>2060499</v>
      </c>
      <c r="B505" s="4" t="s">
        <v>898</v>
      </c>
      <c r="C505" s="5">
        <v>42373</v>
      </c>
    </row>
    <row r="506" ht="17.1" customHeight="1" spans="1:3">
      <c r="A506" s="114">
        <v>20605</v>
      </c>
      <c r="B506" s="4" t="s">
        <v>900</v>
      </c>
      <c r="C506" s="5">
        <v>36102</v>
      </c>
    </row>
    <row r="507" ht="17.1" customHeight="1" spans="1:3">
      <c r="A507" s="114">
        <v>2060501</v>
      </c>
      <c r="B507" s="4" t="s">
        <v>862</v>
      </c>
      <c r="C507" s="5">
        <v>2318</v>
      </c>
    </row>
    <row r="508" ht="17.1" customHeight="1" spans="1:3">
      <c r="A508" s="114">
        <v>2060502</v>
      </c>
      <c r="B508" s="4" t="s">
        <v>903</v>
      </c>
      <c r="C508" s="5">
        <v>19157</v>
      </c>
    </row>
    <row r="509" ht="17.1" customHeight="1" spans="1:3">
      <c r="A509" s="114">
        <v>2060503</v>
      </c>
      <c r="B509" s="4" t="s">
        <v>905</v>
      </c>
      <c r="C509" s="5">
        <v>7706</v>
      </c>
    </row>
    <row r="510" ht="17.1" customHeight="1" spans="1:3">
      <c r="A510" s="114">
        <v>2060599</v>
      </c>
      <c r="B510" s="4" t="s">
        <v>907</v>
      </c>
      <c r="C510" s="5">
        <v>6921</v>
      </c>
    </row>
    <row r="511" ht="17.1" customHeight="1" spans="1:3">
      <c r="A511" s="114">
        <v>20606</v>
      </c>
      <c r="B511" s="4" t="s">
        <v>909</v>
      </c>
      <c r="C511" s="5">
        <v>9495</v>
      </c>
    </row>
    <row r="512" ht="17.1" customHeight="1" spans="1:3">
      <c r="A512" s="114">
        <v>2060601</v>
      </c>
      <c r="B512" s="4" t="s">
        <v>911</v>
      </c>
      <c r="C512" s="5">
        <v>3477</v>
      </c>
    </row>
    <row r="513" ht="17.1" customHeight="1" spans="1:3">
      <c r="A513" s="114">
        <v>2060602</v>
      </c>
      <c r="B513" s="4" t="s">
        <v>913</v>
      </c>
      <c r="C513" s="5">
        <v>1237</v>
      </c>
    </row>
    <row r="514" ht="17.1" customHeight="1" spans="1:3">
      <c r="A514" s="114">
        <v>2060603</v>
      </c>
      <c r="B514" s="4" t="s">
        <v>915</v>
      </c>
      <c r="C514" s="5">
        <v>0</v>
      </c>
    </row>
    <row r="515" ht="17.1" customHeight="1" spans="1:3">
      <c r="A515" s="114">
        <v>2060699</v>
      </c>
      <c r="B515" s="4" t="s">
        <v>917</v>
      </c>
      <c r="C515" s="5">
        <v>4781</v>
      </c>
    </row>
    <row r="516" ht="17.1" customHeight="1" spans="1:3">
      <c r="A516" s="114">
        <v>20607</v>
      </c>
      <c r="B516" s="4" t="s">
        <v>919</v>
      </c>
      <c r="C516" s="5">
        <v>32020</v>
      </c>
    </row>
    <row r="517" ht="17.1" customHeight="1" spans="1:3">
      <c r="A517" s="114">
        <v>2060701</v>
      </c>
      <c r="B517" s="4" t="s">
        <v>862</v>
      </c>
      <c r="C517" s="5">
        <v>6825</v>
      </c>
    </row>
    <row r="518" ht="17.1" customHeight="1" spans="1:3">
      <c r="A518" s="114">
        <v>2060702</v>
      </c>
      <c r="B518" s="4" t="s">
        <v>922</v>
      </c>
      <c r="C518" s="5">
        <v>16770</v>
      </c>
    </row>
    <row r="519" ht="17.1" customHeight="1" spans="1:3">
      <c r="A519" s="114">
        <v>2060703</v>
      </c>
      <c r="B519" s="4" t="s">
        <v>924</v>
      </c>
      <c r="C519" s="5">
        <v>190</v>
      </c>
    </row>
    <row r="520" ht="17.1" customHeight="1" spans="1:3">
      <c r="A520" s="114">
        <v>2060704</v>
      </c>
      <c r="B520" s="4" t="s">
        <v>926</v>
      </c>
      <c r="C520" s="5">
        <v>380</v>
      </c>
    </row>
    <row r="521" ht="17.1" customHeight="1" spans="1:3">
      <c r="A521" s="114">
        <v>2060705</v>
      </c>
      <c r="B521" s="4" t="s">
        <v>928</v>
      </c>
      <c r="C521" s="5">
        <v>866</v>
      </c>
    </row>
    <row r="522" ht="17.1" customHeight="1" spans="1:3">
      <c r="A522" s="114">
        <v>2060799</v>
      </c>
      <c r="B522" s="4" t="s">
        <v>930</v>
      </c>
      <c r="C522" s="5">
        <v>6989</v>
      </c>
    </row>
    <row r="523" ht="17.1" customHeight="1" spans="1:3">
      <c r="A523" s="114">
        <v>20608</v>
      </c>
      <c r="B523" s="4" t="s">
        <v>932</v>
      </c>
      <c r="C523" s="5">
        <v>6097</v>
      </c>
    </row>
    <row r="524" ht="17.1" customHeight="1" spans="1:3">
      <c r="A524" s="114">
        <v>2060801</v>
      </c>
      <c r="B524" s="4" t="s">
        <v>934</v>
      </c>
      <c r="C524" s="5">
        <v>4702</v>
      </c>
    </row>
    <row r="525" ht="17.1" customHeight="1" spans="1:3">
      <c r="A525" s="114">
        <v>2060802</v>
      </c>
      <c r="B525" s="4" t="s">
        <v>936</v>
      </c>
      <c r="C525" s="5">
        <v>70</v>
      </c>
    </row>
    <row r="526" ht="17.1" customHeight="1" spans="1:3">
      <c r="A526" s="114">
        <v>2060899</v>
      </c>
      <c r="B526" s="4" t="s">
        <v>938</v>
      </c>
      <c r="C526" s="5">
        <v>1325</v>
      </c>
    </row>
    <row r="527" ht="17.1" customHeight="1" spans="1:3">
      <c r="A527" s="114">
        <v>20609</v>
      </c>
      <c r="B527" s="4" t="s">
        <v>940</v>
      </c>
      <c r="C527" s="5">
        <v>7759</v>
      </c>
    </row>
    <row r="528" ht="17.1" customHeight="1" spans="1:3">
      <c r="A528" s="114">
        <v>2060901</v>
      </c>
      <c r="B528" s="4" t="s">
        <v>3750</v>
      </c>
      <c r="C528" s="5">
        <v>7759</v>
      </c>
    </row>
    <row r="529" ht="17.1" customHeight="1" spans="1:3">
      <c r="A529" s="114">
        <v>20699</v>
      </c>
      <c r="B529" s="4" t="s">
        <v>942</v>
      </c>
      <c r="C529" s="5">
        <v>140384</v>
      </c>
    </row>
    <row r="530" ht="17.1" customHeight="1" spans="1:3">
      <c r="A530" s="114">
        <v>2069901</v>
      </c>
      <c r="B530" s="4" t="s">
        <v>944</v>
      </c>
      <c r="C530" s="5">
        <v>6024</v>
      </c>
    </row>
    <row r="531" ht="17.1" customHeight="1" spans="1:3">
      <c r="A531" s="114">
        <v>2069902</v>
      </c>
      <c r="B531" s="4" t="s">
        <v>946</v>
      </c>
      <c r="C531" s="5">
        <v>0</v>
      </c>
    </row>
    <row r="532" ht="17.1" customHeight="1" spans="1:3">
      <c r="A532" s="114">
        <v>2069903</v>
      </c>
      <c r="B532" s="4" t="s">
        <v>948</v>
      </c>
      <c r="C532" s="5">
        <v>9143</v>
      </c>
    </row>
    <row r="533" ht="17.1" customHeight="1" spans="1:3">
      <c r="A533" s="114">
        <v>2069999</v>
      </c>
      <c r="B533" s="4" t="s">
        <v>950</v>
      </c>
      <c r="C533" s="5">
        <v>125217</v>
      </c>
    </row>
    <row r="534" ht="17.1" customHeight="1" spans="1:3">
      <c r="A534" s="114">
        <v>207</v>
      </c>
      <c r="B534" s="4" t="s">
        <v>952</v>
      </c>
      <c r="C534" s="5">
        <v>616581</v>
      </c>
    </row>
    <row r="535" ht="17.1" customHeight="1" spans="1:3">
      <c r="A535" s="114">
        <v>20701</v>
      </c>
      <c r="B535" s="4" t="s">
        <v>954</v>
      </c>
      <c r="C535" s="5">
        <v>273869</v>
      </c>
    </row>
    <row r="536" ht="17.1" customHeight="1" spans="1:3">
      <c r="A536" s="114">
        <v>2070101</v>
      </c>
      <c r="B536" s="4" t="s">
        <v>141</v>
      </c>
      <c r="C536" s="5">
        <v>32755</v>
      </c>
    </row>
    <row r="537" ht="17.1" customHeight="1" spans="1:3">
      <c r="A537" s="114">
        <v>2070102</v>
      </c>
      <c r="B537" s="4" t="s">
        <v>143</v>
      </c>
      <c r="C537" s="5">
        <v>4083</v>
      </c>
    </row>
    <row r="538" ht="17.1" customHeight="1" spans="1:3">
      <c r="A538" s="114">
        <v>2070103</v>
      </c>
      <c r="B538" s="4" t="s">
        <v>145</v>
      </c>
      <c r="C538" s="5">
        <v>316</v>
      </c>
    </row>
    <row r="539" ht="17.1" customHeight="1" spans="1:3">
      <c r="A539" s="114">
        <v>2070104</v>
      </c>
      <c r="B539" s="4" t="s">
        <v>959</v>
      </c>
      <c r="C539" s="5">
        <v>18474</v>
      </c>
    </row>
    <row r="540" ht="17.1" customHeight="1" spans="1:3">
      <c r="A540" s="114">
        <v>2070105</v>
      </c>
      <c r="B540" s="4" t="s">
        <v>961</v>
      </c>
      <c r="C540" s="5">
        <v>842</v>
      </c>
    </row>
    <row r="541" ht="17.1" customHeight="1" spans="1:3">
      <c r="A541" s="114">
        <v>2070106</v>
      </c>
      <c r="B541" s="4" t="s">
        <v>963</v>
      </c>
      <c r="C541" s="5">
        <v>8026</v>
      </c>
    </row>
    <row r="542" ht="17.1" customHeight="1" spans="1:3">
      <c r="A542" s="114">
        <v>2070107</v>
      </c>
      <c r="B542" s="4" t="s">
        <v>965</v>
      </c>
      <c r="C542" s="5">
        <v>32215</v>
      </c>
    </row>
    <row r="543" ht="17.1" customHeight="1" spans="1:3">
      <c r="A543" s="114">
        <v>2070108</v>
      </c>
      <c r="B543" s="4" t="s">
        <v>967</v>
      </c>
      <c r="C543" s="5">
        <v>5476</v>
      </c>
    </row>
    <row r="544" ht="17.1" customHeight="1" spans="1:3">
      <c r="A544" s="114">
        <v>2070109</v>
      </c>
      <c r="B544" s="4" t="s">
        <v>969</v>
      </c>
      <c r="C544" s="5">
        <v>75950</v>
      </c>
    </row>
    <row r="545" ht="17.1" customHeight="1" spans="1:3">
      <c r="A545" s="114">
        <v>2070110</v>
      </c>
      <c r="B545" s="4" t="s">
        <v>971</v>
      </c>
      <c r="C545" s="5">
        <v>1140</v>
      </c>
    </row>
    <row r="546" ht="17.1" customHeight="1" spans="1:3">
      <c r="A546" s="114">
        <v>2070111</v>
      </c>
      <c r="B546" s="4" t="s">
        <v>973</v>
      </c>
      <c r="C546" s="5">
        <v>18371</v>
      </c>
    </row>
    <row r="547" ht="17.1" customHeight="1" spans="1:3">
      <c r="A547" s="114">
        <v>2070112</v>
      </c>
      <c r="B547" s="4" t="s">
        <v>975</v>
      </c>
      <c r="C547" s="5">
        <v>2671</v>
      </c>
    </row>
    <row r="548" ht="17.1" customHeight="1" spans="1:3">
      <c r="A548" s="114">
        <v>2070199</v>
      </c>
      <c r="B548" s="4" t="s">
        <v>977</v>
      </c>
      <c r="C548" s="5">
        <v>73550</v>
      </c>
    </row>
    <row r="549" ht="17.1" customHeight="1" spans="1:3">
      <c r="A549" s="114">
        <v>20702</v>
      </c>
      <c r="B549" s="4" t="s">
        <v>979</v>
      </c>
      <c r="C549" s="5">
        <v>75565</v>
      </c>
    </row>
    <row r="550" ht="17.1" customHeight="1" spans="1:3">
      <c r="A550" s="114">
        <v>2070201</v>
      </c>
      <c r="B550" s="4" t="s">
        <v>141</v>
      </c>
      <c r="C550" s="5">
        <v>1346</v>
      </c>
    </row>
    <row r="551" ht="17.1" customHeight="1" spans="1:3">
      <c r="A551" s="114">
        <v>2070202</v>
      </c>
      <c r="B551" s="4" t="s">
        <v>143</v>
      </c>
      <c r="C551" s="5">
        <v>128</v>
      </c>
    </row>
    <row r="552" ht="17.1" customHeight="1" spans="1:3">
      <c r="A552" s="114">
        <v>2070203</v>
      </c>
      <c r="B552" s="4" t="s">
        <v>145</v>
      </c>
      <c r="C552" s="5">
        <v>0</v>
      </c>
    </row>
    <row r="553" ht="17.1" customHeight="1" spans="1:3">
      <c r="A553" s="114">
        <v>2070204</v>
      </c>
      <c r="B553" s="4" t="s">
        <v>984</v>
      </c>
      <c r="C553" s="5">
        <v>41897</v>
      </c>
    </row>
    <row r="554" ht="17.1" customHeight="1" spans="1:3">
      <c r="A554" s="114">
        <v>2070205</v>
      </c>
      <c r="B554" s="4" t="s">
        <v>986</v>
      </c>
      <c r="C554" s="5">
        <v>24212</v>
      </c>
    </row>
    <row r="555" ht="17.1" customHeight="1" spans="1:3">
      <c r="A555" s="114">
        <v>2070206</v>
      </c>
      <c r="B555" s="4" t="s">
        <v>988</v>
      </c>
      <c r="C555" s="5">
        <v>3479</v>
      </c>
    </row>
    <row r="556" ht="17.1" customHeight="1" spans="1:3">
      <c r="A556" s="114">
        <v>2070299</v>
      </c>
      <c r="B556" s="4" t="s">
        <v>990</v>
      </c>
      <c r="C556" s="5">
        <v>4503</v>
      </c>
    </row>
    <row r="557" ht="17.1" customHeight="1" spans="1:3">
      <c r="A557" s="114">
        <v>20703</v>
      </c>
      <c r="B557" s="4" t="s">
        <v>992</v>
      </c>
      <c r="C557" s="5">
        <v>65855</v>
      </c>
    </row>
    <row r="558" ht="17.1" customHeight="1" spans="1:3">
      <c r="A558" s="114">
        <v>2070301</v>
      </c>
      <c r="B558" s="4" t="s">
        <v>141</v>
      </c>
      <c r="C558" s="5">
        <v>5623</v>
      </c>
    </row>
    <row r="559" ht="17.1" customHeight="1" spans="1:3">
      <c r="A559" s="114">
        <v>2070302</v>
      </c>
      <c r="B559" s="4" t="s">
        <v>143</v>
      </c>
      <c r="C559" s="5">
        <v>365</v>
      </c>
    </row>
    <row r="560" ht="17.1" customHeight="1" spans="1:3">
      <c r="A560" s="114">
        <v>2070303</v>
      </c>
      <c r="B560" s="4" t="s">
        <v>145</v>
      </c>
      <c r="C560" s="5">
        <v>563</v>
      </c>
    </row>
    <row r="561" ht="17.1" customHeight="1" spans="1:3">
      <c r="A561" s="114">
        <v>2070304</v>
      </c>
      <c r="B561" s="4" t="s">
        <v>997</v>
      </c>
      <c r="C561" s="5">
        <v>1901</v>
      </c>
    </row>
    <row r="562" ht="17.1" customHeight="1" spans="1:3">
      <c r="A562" s="114">
        <v>2070305</v>
      </c>
      <c r="B562" s="4" t="s">
        <v>999</v>
      </c>
      <c r="C562" s="5">
        <v>3759</v>
      </c>
    </row>
    <row r="563" ht="17.1" customHeight="1" spans="1:3">
      <c r="A563" s="114">
        <v>2070306</v>
      </c>
      <c r="B563" s="4" t="s">
        <v>1001</v>
      </c>
      <c r="C563" s="5">
        <v>8694</v>
      </c>
    </row>
    <row r="564" ht="17.1" customHeight="1" spans="1:3">
      <c r="A564" s="114">
        <v>2070307</v>
      </c>
      <c r="B564" s="4" t="s">
        <v>1003</v>
      </c>
      <c r="C564" s="5">
        <v>28611</v>
      </c>
    </row>
    <row r="565" ht="17.1" customHeight="1" spans="1:3">
      <c r="A565" s="114">
        <v>2070308</v>
      </c>
      <c r="B565" s="4" t="s">
        <v>1005</v>
      </c>
      <c r="C565" s="5">
        <v>11627</v>
      </c>
    </row>
    <row r="566" ht="17.1" customHeight="1" spans="1:3">
      <c r="A566" s="114">
        <v>2070309</v>
      </c>
      <c r="B566" s="4" t="s">
        <v>1007</v>
      </c>
      <c r="C566" s="5">
        <v>132</v>
      </c>
    </row>
    <row r="567" ht="17.1" customHeight="1" spans="1:3">
      <c r="A567" s="114">
        <v>2070399</v>
      </c>
      <c r="B567" s="4" t="s">
        <v>1009</v>
      </c>
      <c r="C567" s="5">
        <v>4580</v>
      </c>
    </row>
    <row r="568" ht="17.1" customHeight="1" spans="1:3">
      <c r="A568" s="114">
        <v>20704</v>
      </c>
      <c r="B568" s="4" t="s">
        <v>1011</v>
      </c>
      <c r="C568" s="5">
        <v>103650</v>
      </c>
    </row>
    <row r="569" ht="17.1" customHeight="1" spans="1:3">
      <c r="A569" s="114">
        <v>2070401</v>
      </c>
      <c r="B569" s="4" t="s">
        <v>141</v>
      </c>
      <c r="C569" s="5">
        <v>13862</v>
      </c>
    </row>
    <row r="570" ht="17.1" customHeight="1" spans="1:3">
      <c r="A570" s="114">
        <v>2070402</v>
      </c>
      <c r="B570" s="4" t="s">
        <v>143</v>
      </c>
      <c r="C570" s="5">
        <v>1264</v>
      </c>
    </row>
    <row r="571" ht="17.1" customHeight="1" spans="1:3">
      <c r="A571" s="114">
        <v>2070403</v>
      </c>
      <c r="B571" s="4" t="s">
        <v>145</v>
      </c>
      <c r="C571" s="5">
        <v>119</v>
      </c>
    </row>
    <row r="572" ht="17.1" customHeight="1" spans="1:3">
      <c r="A572" s="114">
        <v>2070404</v>
      </c>
      <c r="B572" s="4" t="s">
        <v>1016</v>
      </c>
      <c r="C572" s="5">
        <v>18293</v>
      </c>
    </row>
    <row r="573" ht="17.1" customHeight="1" spans="1:3">
      <c r="A573" s="114">
        <v>2070405</v>
      </c>
      <c r="B573" s="4" t="s">
        <v>1018</v>
      </c>
      <c r="C573" s="5">
        <v>30847</v>
      </c>
    </row>
    <row r="574" ht="17.1" customHeight="1" spans="1:3">
      <c r="A574" s="114">
        <v>2070406</v>
      </c>
      <c r="B574" s="4" t="s">
        <v>1020</v>
      </c>
      <c r="C574" s="5">
        <v>3795</v>
      </c>
    </row>
    <row r="575" ht="17.1" customHeight="1" spans="1:3">
      <c r="A575" s="114">
        <v>2070499</v>
      </c>
      <c r="B575" s="4" t="s">
        <v>1022</v>
      </c>
      <c r="C575" s="5">
        <v>35470</v>
      </c>
    </row>
    <row r="576" ht="17.1" customHeight="1" spans="1:3">
      <c r="A576" s="114">
        <v>20705</v>
      </c>
      <c r="B576" s="4" t="s">
        <v>1024</v>
      </c>
      <c r="C576" s="5">
        <v>27502</v>
      </c>
    </row>
    <row r="577" ht="17.1" customHeight="1" spans="1:3">
      <c r="A577" s="114">
        <v>2070501</v>
      </c>
      <c r="B577" s="4" t="s">
        <v>141</v>
      </c>
      <c r="C577" s="5">
        <v>3586</v>
      </c>
    </row>
    <row r="578" ht="17.1" customHeight="1" spans="1:3">
      <c r="A578" s="114">
        <v>2070502</v>
      </c>
      <c r="B578" s="4" t="s">
        <v>143</v>
      </c>
      <c r="C578" s="5">
        <v>489</v>
      </c>
    </row>
    <row r="579" ht="17.1" customHeight="1" spans="1:3">
      <c r="A579" s="114">
        <v>2070503</v>
      </c>
      <c r="B579" s="4" t="s">
        <v>145</v>
      </c>
      <c r="C579" s="5">
        <v>675</v>
      </c>
    </row>
    <row r="580" ht="17.1" customHeight="1" spans="1:3">
      <c r="A580" s="114">
        <v>2070504</v>
      </c>
      <c r="B580" s="4" t="s">
        <v>1029</v>
      </c>
      <c r="C580" s="5">
        <v>650</v>
      </c>
    </row>
    <row r="581" ht="17.1" customHeight="1" spans="1:3">
      <c r="A581" s="114">
        <v>2070505</v>
      </c>
      <c r="B581" s="4" t="s">
        <v>1031</v>
      </c>
      <c r="C581" s="5">
        <v>18214</v>
      </c>
    </row>
    <row r="582" ht="17.1" customHeight="1" spans="1:3">
      <c r="A582" s="114">
        <v>2070506</v>
      </c>
      <c r="B582" s="4" t="s">
        <v>1033</v>
      </c>
      <c r="C582" s="5">
        <v>112</v>
      </c>
    </row>
    <row r="583" ht="17.1" customHeight="1" spans="1:3">
      <c r="A583" s="114">
        <v>2070507</v>
      </c>
      <c r="B583" s="4" t="s">
        <v>1035</v>
      </c>
      <c r="C583" s="5">
        <v>203</v>
      </c>
    </row>
    <row r="584" ht="17.1" customHeight="1" spans="1:3">
      <c r="A584" s="114">
        <v>2070599</v>
      </c>
      <c r="B584" s="4" t="s">
        <v>1037</v>
      </c>
      <c r="C584" s="5">
        <v>3573</v>
      </c>
    </row>
    <row r="585" ht="17.1" customHeight="1" spans="1:3">
      <c r="A585" s="114">
        <v>20799</v>
      </c>
      <c r="B585" s="4" t="s">
        <v>1039</v>
      </c>
      <c r="C585" s="5">
        <v>70140</v>
      </c>
    </row>
    <row r="586" ht="17.1" customHeight="1" spans="1:3">
      <c r="A586" s="114">
        <v>2079902</v>
      </c>
      <c r="B586" s="4" t="s">
        <v>1041</v>
      </c>
      <c r="C586" s="5">
        <v>5146</v>
      </c>
    </row>
    <row r="587" ht="17.1" customHeight="1" spans="1:3">
      <c r="A587" s="114">
        <v>2079903</v>
      </c>
      <c r="B587" s="4" t="s">
        <v>1043</v>
      </c>
      <c r="C587" s="5">
        <v>31493</v>
      </c>
    </row>
    <row r="588" ht="17.1" customHeight="1" spans="1:3">
      <c r="A588" s="114">
        <v>2079999</v>
      </c>
      <c r="B588" s="4" t="s">
        <v>1045</v>
      </c>
      <c r="C588" s="5">
        <v>33501</v>
      </c>
    </row>
    <row r="589" ht="17.1" customHeight="1" spans="1:3">
      <c r="A589" s="114">
        <v>208</v>
      </c>
      <c r="B589" s="4" t="s">
        <v>1047</v>
      </c>
      <c r="C589" s="5">
        <v>6486898</v>
      </c>
    </row>
    <row r="590" ht="17.1" customHeight="1" spans="1:3">
      <c r="A590" s="114">
        <v>20801</v>
      </c>
      <c r="B590" s="4" t="s">
        <v>1049</v>
      </c>
      <c r="C590" s="5">
        <v>164342</v>
      </c>
    </row>
    <row r="591" ht="17.1" customHeight="1" spans="1:3">
      <c r="A591" s="114">
        <v>2080101</v>
      </c>
      <c r="B591" s="4" t="s">
        <v>141</v>
      </c>
      <c r="C591" s="5">
        <v>67174</v>
      </c>
    </row>
    <row r="592" ht="17.1" customHeight="1" spans="1:3">
      <c r="A592" s="114">
        <v>2080102</v>
      </c>
      <c r="B592" s="4" t="s">
        <v>143</v>
      </c>
      <c r="C592" s="5">
        <v>6058</v>
      </c>
    </row>
    <row r="593" ht="17.1" customHeight="1" spans="1:3">
      <c r="A593" s="114">
        <v>2080103</v>
      </c>
      <c r="B593" s="4" t="s">
        <v>145</v>
      </c>
      <c r="C593" s="5">
        <v>1059</v>
      </c>
    </row>
    <row r="594" ht="17.1" customHeight="1" spans="1:3">
      <c r="A594" s="114">
        <v>2080104</v>
      </c>
      <c r="B594" s="4" t="s">
        <v>1054</v>
      </c>
      <c r="C594" s="5">
        <v>1938</v>
      </c>
    </row>
    <row r="595" ht="17.1" customHeight="1" spans="1:3">
      <c r="A595" s="114">
        <v>2080105</v>
      </c>
      <c r="B595" s="4" t="s">
        <v>1056</v>
      </c>
      <c r="C595" s="5">
        <v>1261</v>
      </c>
    </row>
    <row r="596" ht="17.1" customHeight="1" spans="1:3">
      <c r="A596" s="114">
        <v>2080106</v>
      </c>
      <c r="B596" s="4" t="s">
        <v>1058</v>
      </c>
      <c r="C596" s="5">
        <v>3450</v>
      </c>
    </row>
    <row r="597" ht="17.1" customHeight="1" spans="1:3">
      <c r="A597" s="114">
        <v>2080107</v>
      </c>
      <c r="B597" s="4" t="s">
        <v>1060</v>
      </c>
      <c r="C597" s="5">
        <v>6331</v>
      </c>
    </row>
    <row r="598" ht="17.1" customHeight="1" spans="1:3">
      <c r="A598" s="114">
        <v>2080108</v>
      </c>
      <c r="B598" s="4" t="s">
        <v>248</v>
      </c>
      <c r="C598" s="5">
        <v>2970</v>
      </c>
    </row>
    <row r="599" ht="17.1" customHeight="1" spans="1:3">
      <c r="A599" s="114">
        <v>2080109</v>
      </c>
      <c r="B599" s="4" t="s">
        <v>1063</v>
      </c>
      <c r="C599" s="5">
        <v>42706</v>
      </c>
    </row>
    <row r="600" ht="17.1" customHeight="1" spans="1:3">
      <c r="A600" s="114">
        <v>2080110</v>
      </c>
      <c r="B600" s="4" t="s">
        <v>1065</v>
      </c>
      <c r="C600" s="5">
        <v>143</v>
      </c>
    </row>
    <row r="601" ht="17.1" customHeight="1" spans="1:3">
      <c r="A601" s="114">
        <v>2080111</v>
      </c>
      <c r="B601" s="4" t="s">
        <v>1067</v>
      </c>
      <c r="C601" s="5">
        <v>1018</v>
      </c>
    </row>
    <row r="602" ht="17.1" customHeight="1" spans="1:3">
      <c r="A602" s="114">
        <v>2080112</v>
      </c>
      <c r="B602" s="4" t="s">
        <v>1069</v>
      </c>
      <c r="C602" s="5">
        <v>525</v>
      </c>
    </row>
    <row r="603" ht="17.1" customHeight="1" spans="1:3">
      <c r="A603" s="114">
        <v>2080199</v>
      </c>
      <c r="B603" s="4" t="s">
        <v>1071</v>
      </c>
      <c r="C603" s="5">
        <v>29709</v>
      </c>
    </row>
    <row r="604" ht="17.1" customHeight="1" spans="1:3">
      <c r="A604" s="114">
        <v>20802</v>
      </c>
      <c r="B604" s="4" t="s">
        <v>1073</v>
      </c>
      <c r="C604" s="5">
        <v>196914</v>
      </c>
    </row>
    <row r="605" ht="17.1" customHeight="1" spans="1:3">
      <c r="A605" s="114">
        <v>2080201</v>
      </c>
      <c r="B605" s="4" t="s">
        <v>141</v>
      </c>
      <c r="C605" s="5">
        <v>43821</v>
      </c>
    </row>
    <row r="606" ht="17.1" customHeight="1" spans="1:3">
      <c r="A606" s="114">
        <v>2080202</v>
      </c>
      <c r="B606" s="4" t="s">
        <v>143</v>
      </c>
      <c r="C606" s="5">
        <v>3805</v>
      </c>
    </row>
    <row r="607" ht="17.1" customHeight="1" spans="1:3">
      <c r="A607" s="114">
        <v>2080203</v>
      </c>
      <c r="B607" s="4" t="s">
        <v>145</v>
      </c>
      <c r="C607" s="5">
        <v>763</v>
      </c>
    </row>
    <row r="608" ht="17.1" customHeight="1" spans="1:3">
      <c r="A608" s="114">
        <v>2080204</v>
      </c>
      <c r="B608" s="4" t="s">
        <v>1078</v>
      </c>
      <c r="C608" s="5">
        <v>6949</v>
      </c>
    </row>
    <row r="609" ht="17.1" customHeight="1" spans="1:3">
      <c r="A609" s="114">
        <v>2080205</v>
      </c>
      <c r="B609" s="4" t="s">
        <v>1080</v>
      </c>
      <c r="C609" s="5">
        <v>66191</v>
      </c>
    </row>
    <row r="610" ht="17.1" customHeight="1" spans="1:3">
      <c r="A610" s="114">
        <v>2080206</v>
      </c>
      <c r="B610" s="4" t="s">
        <v>1082</v>
      </c>
      <c r="C610" s="5">
        <v>199</v>
      </c>
    </row>
    <row r="611" ht="17.1" customHeight="1" spans="1:3">
      <c r="A611" s="114">
        <v>2080207</v>
      </c>
      <c r="B611" s="4" t="s">
        <v>1084</v>
      </c>
      <c r="C611" s="5">
        <v>7243</v>
      </c>
    </row>
    <row r="612" ht="17.1" customHeight="1" spans="1:3">
      <c r="A612" s="114">
        <v>2080208</v>
      </c>
      <c r="B612" s="4" t="s">
        <v>1086</v>
      </c>
      <c r="C612" s="5">
        <v>33419</v>
      </c>
    </row>
    <row r="613" ht="17.1" customHeight="1" spans="1:3">
      <c r="A613" s="114">
        <v>2080209</v>
      </c>
      <c r="B613" s="4" t="s">
        <v>1088</v>
      </c>
      <c r="C613" s="5">
        <v>2409</v>
      </c>
    </row>
    <row r="614" ht="17.1" customHeight="1" spans="1:3">
      <c r="A614" s="114">
        <v>2080299</v>
      </c>
      <c r="B614" s="4" t="s">
        <v>1090</v>
      </c>
      <c r="C614" s="5">
        <v>32115</v>
      </c>
    </row>
    <row r="615" ht="17.1" customHeight="1" spans="1:3">
      <c r="A615" s="114">
        <v>20803</v>
      </c>
      <c r="B615" s="4" t="s">
        <v>1092</v>
      </c>
      <c r="C615" s="5">
        <v>1546603</v>
      </c>
    </row>
    <row r="616" ht="17.1" customHeight="1" spans="1:3">
      <c r="A616" s="114">
        <v>2080301</v>
      </c>
      <c r="B616" s="4" t="s">
        <v>1094</v>
      </c>
      <c r="C616" s="5">
        <v>901054</v>
      </c>
    </row>
    <row r="617" ht="17.1" customHeight="1" spans="1:3">
      <c r="A617" s="114">
        <v>2080302</v>
      </c>
      <c r="B617" s="4" t="s">
        <v>1096</v>
      </c>
      <c r="C617" s="5">
        <v>7059</v>
      </c>
    </row>
    <row r="618" ht="17.1" customHeight="1" spans="1:3">
      <c r="A618" s="114">
        <v>2080303</v>
      </c>
      <c r="B618" s="4" t="s">
        <v>1098</v>
      </c>
      <c r="C618" s="5">
        <v>11887</v>
      </c>
    </row>
    <row r="619" ht="17.1" customHeight="1" spans="1:3">
      <c r="A619" s="114">
        <v>2080304</v>
      </c>
      <c r="B619" s="4" t="s">
        <v>1100</v>
      </c>
      <c r="C619" s="5">
        <v>9258</v>
      </c>
    </row>
    <row r="620" ht="17.1" customHeight="1" spans="1:3">
      <c r="A620" s="114">
        <v>2080305</v>
      </c>
      <c r="B620" s="4" t="s">
        <v>1102</v>
      </c>
      <c r="C620" s="5">
        <v>7383</v>
      </c>
    </row>
    <row r="621" ht="17.1" customHeight="1" spans="1:3">
      <c r="A621" s="114">
        <v>2080308</v>
      </c>
      <c r="B621" s="4" t="s">
        <v>1104</v>
      </c>
      <c r="C621" s="5">
        <v>562547</v>
      </c>
    </row>
    <row r="622" ht="17.1" customHeight="1" spans="1:3">
      <c r="A622" s="114">
        <v>2080399</v>
      </c>
      <c r="B622" s="4" t="s">
        <v>1106</v>
      </c>
      <c r="C622" s="5">
        <v>47415</v>
      </c>
    </row>
    <row r="623" ht="17.1" customHeight="1" spans="1:3">
      <c r="A623" s="114">
        <v>20805</v>
      </c>
      <c r="B623" s="4" t="s">
        <v>1108</v>
      </c>
      <c r="C623" s="5">
        <v>2176634</v>
      </c>
    </row>
    <row r="624" ht="17.1" customHeight="1" spans="1:3">
      <c r="A624" s="114">
        <v>2080501</v>
      </c>
      <c r="B624" s="4" t="s">
        <v>1110</v>
      </c>
      <c r="C624" s="5">
        <v>624860</v>
      </c>
    </row>
    <row r="625" ht="17.1" customHeight="1" spans="1:3">
      <c r="A625" s="114">
        <v>2080502</v>
      </c>
      <c r="B625" s="4" t="s">
        <v>1112</v>
      </c>
      <c r="C625" s="5">
        <v>1398332</v>
      </c>
    </row>
    <row r="626" ht="17.1" customHeight="1" spans="1:3">
      <c r="A626" s="114">
        <v>2080503</v>
      </c>
      <c r="B626" s="4" t="s">
        <v>1114</v>
      </c>
      <c r="C626" s="5">
        <v>18161</v>
      </c>
    </row>
    <row r="627" ht="17.1" customHeight="1" spans="1:3">
      <c r="A627" s="114">
        <v>2080504</v>
      </c>
      <c r="B627" s="4" t="s">
        <v>1116</v>
      </c>
      <c r="C627" s="5">
        <v>76142</v>
      </c>
    </row>
    <row r="628" ht="17.1" customHeight="1" spans="1:3">
      <c r="A628" s="114">
        <v>2080599</v>
      </c>
      <c r="B628" s="4" t="s">
        <v>1118</v>
      </c>
      <c r="C628" s="5">
        <v>59139</v>
      </c>
    </row>
    <row r="629" ht="17.1" customHeight="1" spans="1:3">
      <c r="A629" s="114">
        <v>20806</v>
      </c>
      <c r="B629" s="4" t="s">
        <v>1120</v>
      </c>
      <c r="C629" s="5">
        <v>3584</v>
      </c>
    </row>
    <row r="630" ht="17.1" customHeight="1" spans="1:3">
      <c r="A630" s="114">
        <v>2080601</v>
      </c>
      <c r="B630" s="4" t="s">
        <v>1122</v>
      </c>
      <c r="C630" s="5">
        <v>3004</v>
      </c>
    </row>
    <row r="631" ht="17.1" customHeight="1" spans="1:3">
      <c r="A631" s="114">
        <v>2080602</v>
      </c>
      <c r="B631" s="4" t="s">
        <v>1124</v>
      </c>
      <c r="C631" s="5">
        <v>0</v>
      </c>
    </row>
    <row r="632" ht="17.1" customHeight="1" spans="1:3">
      <c r="A632" s="114">
        <v>2080699</v>
      </c>
      <c r="B632" s="4" t="s">
        <v>1126</v>
      </c>
      <c r="C632" s="5">
        <v>580</v>
      </c>
    </row>
    <row r="633" ht="17.1" customHeight="1" spans="1:3">
      <c r="A633" s="114">
        <v>20807</v>
      </c>
      <c r="B633" s="4" t="s">
        <v>1128</v>
      </c>
      <c r="C633" s="5">
        <v>243783</v>
      </c>
    </row>
    <row r="634" ht="17.1" customHeight="1" spans="1:3">
      <c r="A634" s="114">
        <v>2080701</v>
      </c>
      <c r="B634" s="4" t="s">
        <v>1130</v>
      </c>
      <c r="C634" s="5">
        <v>429</v>
      </c>
    </row>
    <row r="635" ht="17.1" customHeight="1" spans="1:3">
      <c r="A635" s="114">
        <v>2080702</v>
      </c>
      <c r="B635" s="4" t="s">
        <v>1132</v>
      </c>
      <c r="C635" s="5">
        <v>2459</v>
      </c>
    </row>
    <row r="636" ht="17.1" customHeight="1" spans="1:3">
      <c r="A636" s="114">
        <v>2080703</v>
      </c>
      <c r="B636" s="4" t="s">
        <v>1134</v>
      </c>
      <c r="C636" s="5">
        <v>7</v>
      </c>
    </row>
    <row r="637" ht="17.1" customHeight="1" spans="1:3">
      <c r="A637" s="114">
        <v>2080704</v>
      </c>
      <c r="B637" s="4" t="s">
        <v>1136</v>
      </c>
      <c r="C637" s="5">
        <v>4627</v>
      </c>
    </row>
    <row r="638" ht="17.1" customHeight="1" spans="1:3">
      <c r="A638" s="114">
        <v>2080705</v>
      </c>
      <c r="B638" s="4" t="s">
        <v>1138</v>
      </c>
      <c r="C638" s="5">
        <v>7261</v>
      </c>
    </row>
    <row r="639" ht="17.1" customHeight="1" spans="1:3">
      <c r="A639" s="114">
        <v>2080706</v>
      </c>
      <c r="B639" s="4" t="s">
        <v>1140</v>
      </c>
      <c r="C639" s="5">
        <v>123107</v>
      </c>
    </row>
    <row r="640" ht="17.1" customHeight="1" spans="1:3">
      <c r="A640" s="114">
        <v>2080707</v>
      </c>
      <c r="B640" s="4" t="s">
        <v>1142</v>
      </c>
      <c r="C640" s="5">
        <v>3291</v>
      </c>
    </row>
    <row r="641" ht="17.1" customHeight="1" spans="1:3">
      <c r="A641" s="114">
        <v>2080709</v>
      </c>
      <c r="B641" s="4" t="s">
        <v>1144</v>
      </c>
      <c r="C641" s="5">
        <v>41</v>
      </c>
    </row>
    <row r="642" ht="17.1" customHeight="1" spans="1:3">
      <c r="A642" s="114">
        <v>2080710</v>
      </c>
      <c r="B642" s="4" t="s">
        <v>1146</v>
      </c>
      <c r="C642" s="5">
        <v>0</v>
      </c>
    </row>
    <row r="643" ht="17.1" customHeight="1" spans="1:3">
      <c r="A643" s="114">
        <v>2080711</v>
      </c>
      <c r="B643" s="4" t="s">
        <v>1148</v>
      </c>
      <c r="C643" s="5">
        <v>5814</v>
      </c>
    </row>
    <row r="644" ht="17.1" customHeight="1" spans="1:3">
      <c r="A644" s="114">
        <v>2080712</v>
      </c>
      <c r="B644" s="4" t="s">
        <v>1150</v>
      </c>
      <c r="C644" s="5">
        <v>4354</v>
      </c>
    </row>
    <row r="645" ht="17.1" customHeight="1" spans="1:3">
      <c r="A645" s="114">
        <v>2080713</v>
      </c>
      <c r="B645" s="4" t="s">
        <v>1152</v>
      </c>
      <c r="C645" s="5">
        <v>9</v>
      </c>
    </row>
    <row r="646" ht="17.1" customHeight="1" spans="1:3">
      <c r="A646" s="114">
        <v>2080799</v>
      </c>
      <c r="B646" s="4" t="s">
        <v>1154</v>
      </c>
      <c r="C646" s="5">
        <v>92384</v>
      </c>
    </row>
    <row r="647" ht="17.1" customHeight="1" spans="1:3">
      <c r="A647" s="114">
        <v>20808</v>
      </c>
      <c r="B647" s="4" t="s">
        <v>1156</v>
      </c>
      <c r="C647" s="5">
        <v>227407</v>
      </c>
    </row>
    <row r="648" ht="17.1" customHeight="1" spans="1:3">
      <c r="A648" s="114">
        <v>2080801</v>
      </c>
      <c r="B648" s="4" t="s">
        <v>1158</v>
      </c>
      <c r="C648" s="5">
        <v>47188</v>
      </c>
    </row>
    <row r="649" ht="17.1" customHeight="1" spans="1:3">
      <c r="A649" s="114">
        <v>2080802</v>
      </c>
      <c r="B649" s="4" t="s">
        <v>1160</v>
      </c>
      <c r="C649" s="5">
        <v>30796</v>
      </c>
    </row>
    <row r="650" ht="17.1" customHeight="1" spans="1:3">
      <c r="A650" s="114">
        <v>2080803</v>
      </c>
      <c r="B650" s="4" t="s">
        <v>1162</v>
      </c>
      <c r="C650" s="5">
        <v>39665</v>
      </c>
    </row>
    <row r="651" ht="17.1" customHeight="1" spans="1:3">
      <c r="A651" s="114">
        <v>2080804</v>
      </c>
      <c r="B651" s="4" t="s">
        <v>1164</v>
      </c>
      <c r="C651" s="5">
        <v>4818</v>
      </c>
    </row>
    <row r="652" ht="17.1" customHeight="1" spans="1:3">
      <c r="A652" s="114">
        <v>2080805</v>
      </c>
      <c r="B652" s="4" t="s">
        <v>1166</v>
      </c>
      <c r="C652" s="5">
        <v>11643</v>
      </c>
    </row>
    <row r="653" ht="17.1" customHeight="1" spans="1:3">
      <c r="A653" s="114">
        <v>2080806</v>
      </c>
      <c r="B653" s="4" t="s">
        <v>1168</v>
      </c>
      <c r="C653" s="5">
        <v>908</v>
      </c>
    </row>
    <row r="654" ht="17.1" customHeight="1" spans="1:3">
      <c r="A654" s="114">
        <v>2080899</v>
      </c>
      <c r="B654" s="4" t="s">
        <v>1170</v>
      </c>
      <c r="C654" s="5">
        <v>92389</v>
      </c>
    </row>
    <row r="655" ht="17.1" customHeight="1" spans="1:3">
      <c r="A655" s="114">
        <v>20809</v>
      </c>
      <c r="B655" s="4" t="s">
        <v>1172</v>
      </c>
      <c r="C655" s="5">
        <v>128232</v>
      </c>
    </row>
    <row r="656" ht="17.1" customHeight="1" spans="1:3">
      <c r="A656" s="114">
        <v>2080901</v>
      </c>
      <c r="B656" s="4" t="s">
        <v>1174</v>
      </c>
      <c r="C656" s="5">
        <v>22414</v>
      </c>
    </row>
    <row r="657" ht="17.1" customHeight="1" spans="1:3">
      <c r="A657" s="114">
        <v>2080902</v>
      </c>
      <c r="B657" s="4" t="s">
        <v>1176</v>
      </c>
      <c r="C657" s="5">
        <v>95591</v>
      </c>
    </row>
    <row r="658" ht="17.1" customHeight="1" spans="1:3">
      <c r="A658" s="114">
        <v>2080903</v>
      </c>
      <c r="B658" s="4" t="s">
        <v>1178</v>
      </c>
      <c r="C658" s="5">
        <v>6244</v>
      </c>
    </row>
    <row r="659" ht="17.1" customHeight="1" spans="1:3">
      <c r="A659" s="114">
        <v>2080904</v>
      </c>
      <c r="B659" s="4" t="s">
        <v>1180</v>
      </c>
      <c r="C659" s="5">
        <v>2305</v>
      </c>
    </row>
    <row r="660" ht="17.1" customHeight="1" spans="1:3">
      <c r="A660" s="114">
        <v>2080999</v>
      </c>
      <c r="B660" s="4" t="s">
        <v>1182</v>
      </c>
      <c r="C660" s="5">
        <v>1678</v>
      </c>
    </row>
    <row r="661" ht="17.1" customHeight="1" spans="1:3">
      <c r="A661" s="114">
        <v>20810</v>
      </c>
      <c r="B661" s="4" t="s">
        <v>1184</v>
      </c>
      <c r="C661" s="5">
        <v>104551</v>
      </c>
    </row>
    <row r="662" ht="17.1" customHeight="1" spans="1:3">
      <c r="A662" s="114">
        <v>2081001</v>
      </c>
      <c r="B662" s="4" t="s">
        <v>1186</v>
      </c>
      <c r="C662" s="5">
        <v>24317</v>
      </c>
    </row>
    <row r="663" ht="17.1" customHeight="1" spans="1:3">
      <c r="A663" s="114">
        <v>2081002</v>
      </c>
      <c r="B663" s="4" t="s">
        <v>1188</v>
      </c>
      <c r="C663" s="5">
        <v>39154</v>
      </c>
    </row>
    <row r="664" ht="17.1" customHeight="1" spans="1:3">
      <c r="A664" s="114">
        <v>2081003</v>
      </c>
      <c r="B664" s="4" t="s">
        <v>1190</v>
      </c>
      <c r="C664" s="5">
        <v>13</v>
      </c>
    </row>
    <row r="665" ht="17.1" customHeight="1" spans="1:3">
      <c r="A665" s="114">
        <v>2081004</v>
      </c>
      <c r="B665" s="4" t="s">
        <v>1192</v>
      </c>
      <c r="C665" s="5">
        <v>26557</v>
      </c>
    </row>
    <row r="666" ht="17.1" customHeight="1" spans="1:3">
      <c r="A666" s="114">
        <v>2081005</v>
      </c>
      <c r="B666" s="4" t="s">
        <v>1194</v>
      </c>
      <c r="C666" s="5">
        <v>11338</v>
      </c>
    </row>
    <row r="667" ht="17.1" customHeight="1" spans="1:3">
      <c r="A667" s="114">
        <v>2081099</v>
      </c>
      <c r="B667" s="4" t="s">
        <v>1196</v>
      </c>
      <c r="C667" s="5">
        <v>3172</v>
      </c>
    </row>
    <row r="668" ht="17.1" customHeight="1" spans="1:3">
      <c r="A668" s="114">
        <v>20811</v>
      </c>
      <c r="B668" s="4" t="s">
        <v>1198</v>
      </c>
      <c r="C668" s="5">
        <v>56855</v>
      </c>
    </row>
    <row r="669" ht="17.1" customHeight="1" spans="1:3">
      <c r="A669" s="114">
        <v>2081101</v>
      </c>
      <c r="B669" s="4" t="s">
        <v>141</v>
      </c>
      <c r="C669" s="5">
        <v>14528</v>
      </c>
    </row>
    <row r="670" ht="17.1" customHeight="1" spans="1:3">
      <c r="A670" s="114">
        <v>2081102</v>
      </c>
      <c r="B670" s="4" t="s">
        <v>143</v>
      </c>
      <c r="C670" s="5">
        <v>1267</v>
      </c>
    </row>
    <row r="671" ht="17.1" customHeight="1" spans="1:3">
      <c r="A671" s="114">
        <v>2081103</v>
      </c>
      <c r="B671" s="4" t="s">
        <v>145</v>
      </c>
      <c r="C671" s="5">
        <v>265</v>
      </c>
    </row>
    <row r="672" ht="17.1" customHeight="1" spans="1:3">
      <c r="A672" s="114">
        <v>2081104</v>
      </c>
      <c r="B672" s="4" t="s">
        <v>1203</v>
      </c>
      <c r="C672" s="5">
        <v>8129</v>
      </c>
    </row>
    <row r="673" ht="17.1" customHeight="1" spans="1:3">
      <c r="A673" s="114">
        <v>2081105</v>
      </c>
      <c r="B673" s="4" t="s">
        <v>1205</v>
      </c>
      <c r="C673" s="5">
        <v>11185</v>
      </c>
    </row>
    <row r="674" ht="17.1" customHeight="1" spans="1:3">
      <c r="A674" s="114">
        <v>2081106</v>
      </c>
      <c r="B674" s="4" t="s">
        <v>1207</v>
      </c>
      <c r="C674" s="5">
        <v>2897</v>
      </c>
    </row>
    <row r="675" ht="17.1" customHeight="1" spans="1:3">
      <c r="A675" s="114">
        <v>2081199</v>
      </c>
      <c r="B675" s="4" t="s">
        <v>1209</v>
      </c>
      <c r="C675" s="5">
        <v>18584</v>
      </c>
    </row>
    <row r="676" ht="17.1" customHeight="1" spans="1:3">
      <c r="A676" s="114">
        <v>20815</v>
      </c>
      <c r="B676" s="4" t="s">
        <v>1211</v>
      </c>
      <c r="C676" s="5">
        <v>279995</v>
      </c>
    </row>
    <row r="677" ht="17.1" customHeight="1" spans="1:3">
      <c r="A677" s="114">
        <v>2081501</v>
      </c>
      <c r="B677" s="4" t="s">
        <v>1213</v>
      </c>
      <c r="C677" s="5">
        <v>69538</v>
      </c>
    </row>
    <row r="678" ht="17.1" customHeight="1" spans="1:3">
      <c r="A678" s="114">
        <v>2081502</v>
      </c>
      <c r="B678" s="4" t="s">
        <v>1215</v>
      </c>
      <c r="C678" s="5">
        <v>14121</v>
      </c>
    </row>
    <row r="679" ht="17.1" customHeight="1" spans="1:3">
      <c r="A679" s="114">
        <v>2081503</v>
      </c>
      <c r="B679" s="4" t="s">
        <v>1217</v>
      </c>
      <c r="C679" s="5">
        <v>191401</v>
      </c>
    </row>
    <row r="680" ht="17.1" customHeight="1" spans="1:3">
      <c r="A680" s="114">
        <v>2081599</v>
      </c>
      <c r="B680" s="4" t="s">
        <v>1219</v>
      </c>
      <c r="C680" s="5">
        <v>4935</v>
      </c>
    </row>
    <row r="681" ht="17.1" customHeight="1" spans="1:3">
      <c r="A681" s="114">
        <v>20816</v>
      </c>
      <c r="B681" s="4" t="s">
        <v>1221</v>
      </c>
      <c r="C681" s="5">
        <v>11072</v>
      </c>
    </row>
    <row r="682" ht="17.1" customHeight="1" spans="1:3">
      <c r="A682" s="114">
        <v>2081601</v>
      </c>
      <c r="B682" s="4" t="s">
        <v>141</v>
      </c>
      <c r="C682" s="5">
        <v>6013</v>
      </c>
    </row>
    <row r="683" ht="17.1" customHeight="1" spans="1:3">
      <c r="A683" s="114">
        <v>2081602</v>
      </c>
      <c r="B683" s="4" t="s">
        <v>143</v>
      </c>
      <c r="C683" s="5">
        <v>1597</v>
      </c>
    </row>
    <row r="684" ht="17.1" customHeight="1" spans="1:3">
      <c r="A684" s="114">
        <v>2081603</v>
      </c>
      <c r="B684" s="4" t="s">
        <v>145</v>
      </c>
      <c r="C684" s="5">
        <v>90</v>
      </c>
    </row>
    <row r="685" ht="17.1" customHeight="1" spans="1:3">
      <c r="A685" s="114">
        <v>2081699</v>
      </c>
      <c r="B685" s="4" t="s">
        <v>1226</v>
      </c>
      <c r="C685" s="5">
        <v>3372</v>
      </c>
    </row>
    <row r="686" ht="17.1" customHeight="1" spans="1:3">
      <c r="A686" s="114">
        <v>20819</v>
      </c>
      <c r="B686" s="4" t="s">
        <v>1228</v>
      </c>
      <c r="C686" s="5">
        <v>1129624</v>
      </c>
    </row>
    <row r="687" ht="17.1" customHeight="1" spans="1:3">
      <c r="A687" s="114">
        <v>2081901</v>
      </c>
      <c r="B687" s="4" t="s">
        <v>1230</v>
      </c>
      <c r="C687" s="5">
        <v>363372</v>
      </c>
    </row>
    <row r="688" ht="17.1" customHeight="1" spans="1:3">
      <c r="A688" s="114">
        <v>2081902</v>
      </c>
      <c r="B688" s="4" t="s">
        <v>1232</v>
      </c>
      <c r="C688" s="5">
        <v>766252</v>
      </c>
    </row>
    <row r="689" ht="17.1" customHeight="1" spans="1:3">
      <c r="A689" s="114">
        <v>20820</v>
      </c>
      <c r="B689" s="4" t="s">
        <v>1234</v>
      </c>
      <c r="C689" s="5">
        <v>40628</v>
      </c>
    </row>
    <row r="690" ht="17.1" customHeight="1" spans="1:3">
      <c r="A690" s="114">
        <v>2082001</v>
      </c>
      <c r="B690" s="4" t="s">
        <v>1236</v>
      </c>
      <c r="C690" s="5">
        <v>34527</v>
      </c>
    </row>
    <row r="691" ht="17.1" customHeight="1" spans="1:3">
      <c r="A691" s="114">
        <v>2082002</v>
      </c>
      <c r="B691" s="4" t="s">
        <v>1238</v>
      </c>
      <c r="C691" s="5">
        <v>6101</v>
      </c>
    </row>
    <row r="692" ht="17.1" customHeight="1" spans="1:3">
      <c r="A692" s="114">
        <v>20821</v>
      </c>
      <c r="B692" s="4" t="s">
        <v>1240</v>
      </c>
      <c r="C692" s="5">
        <v>33141</v>
      </c>
    </row>
    <row r="693" ht="17.1" customHeight="1" spans="1:3">
      <c r="A693" s="114">
        <v>2082101</v>
      </c>
      <c r="B693" s="4" t="s">
        <v>1242</v>
      </c>
      <c r="C693" s="5">
        <v>609</v>
      </c>
    </row>
    <row r="694" ht="17.1" customHeight="1" spans="1:3">
      <c r="A694" s="114">
        <v>2082102</v>
      </c>
      <c r="B694" s="4" t="s">
        <v>1244</v>
      </c>
      <c r="C694" s="5">
        <v>32532</v>
      </c>
    </row>
    <row r="695" ht="17.1" customHeight="1" spans="1:3">
      <c r="A695" s="114">
        <v>20824</v>
      </c>
      <c r="B695" s="4" t="s">
        <v>1246</v>
      </c>
      <c r="C695" s="5">
        <v>3050</v>
      </c>
    </row>
    <row r="696" ht="17.1" customHeight="1" spans="1:3">
      <c r="A696" s="114">
        <v>2082401</v>
      </c>
      <c r="B696" s="4" t="s">
        <v>1247</v>
      </c>
      <c r="C696" s="5">
        <v>3000</v>
      </c>
    </row>
    <row r="697" ht="17.1" customHeight="1" spans="1:3">
      <c r="A697" s="114">
        <v>2082402</v>
      </c>
      <c r="B697" s="4" t="s">
        <v>1249</v>
      </c>
      <c r="C697" s="5">
        <v>50</v>
      </c>
    </row>
    <row r="698" ht="17.1" customHeight="1" spans="1:3">
      <c r="A698" s="114">
        <v>20825</v>
      </c>
      <c r="B698" s="4" t="s">
        <v>1251</v>
      </c>
      <c r="C698" s="5">
        <v>19913</v>
      </c>
    </row>
    <row r="699" ht="17.1" customHeight="1" spans="1:3">
      <c r="A699" s="114">
        <v>2082501</v>
      </c>
      <c r="B699" s="4" t="s">
        <v>1253</v>
      </c>
      <c r="C699" s="5">
        <v>1765</v>
      </c>
    </row>
    <row r="700" ht="17.1" customHeight="1" spans="1:3">
      <c r="A700" s="114">
        <v>2082502</v>
      </c>
      <c r="B700" s="4" t="s">
        <v>1255</v>
      </c>
      <c r="C700" s="5">
        <v>18148</v>
      </c>
    </row>
    <row r="701" ht="17.1" customHeight="1" spans="1:3">
      <c r="A701" s="114">
        <v>20899</v>
      </c>
      <c r="B701" s="4" t="s">
        <v>1257</v>
      </c>
      <c r="C701" s="5">
        <v>120570</v>
      </c>
    </row>
    <row r="702" ht="17.1" customHeight="1" spans="1:3">
      <c r="A702" s="114">
        <v>2089901</v>
      </c>
      <c r="B702" s="4" t="s">
        <v>1259</v>
      </c>
      <c r="C702" s="5">
        <v>120570</v>
      </c>
    </row>
    <row r="703" ht="17.1" customHeight="1" spans="1:3">
      <c r="A703" s="114">
        <v>210</v>
      </c>
      <c r="B703" s="4" t="s">
        <v>1261</v>
      </c>
      <c r="C703" s="5">
        <v>4226624</v>
      </c>
    </row>
    <row r="704" ht="17.1" customHeight="1" spans="1:3">
      <c r="A704" s="114">
        <v>21001</v>
      </c>
      <c r="B704" s="4" t="s">
        <v>1263</v>
      </c>
      <c r="C704" s="5">
        <v>71020</v>
      </c>
    </row>
    <row r="705" ht="17.1" customHeight="1" spans="1:3">
      <c r="A705" s="114">
        <v>2100101</v>
      </c>
      <c r="B705" s="4" t="s">
        <v>141</v>
      </c>
      <c r="C705" s="5">
        <v>48235</v>
      </c>
    </row>
    <row r="706" ht="17.1" customHeight="1" spans="1:3">
      <c r="A706" s="114">
        <v>2100102</v>
      </c>
      <c r="B706" s="4" t="s">
        <v>143</v>
      </c>
      <c r="C706" s="5">
        <v>5920</v>
      </c>
    </row>
    <row r="707" ht="17.1" customHeight="1" spans="1:3">
      <c r="A707" s="114">
        <v>2100103</v>
      </c>
      <c r="B707" s="4" t="s">
        <v>145</v>
      </c>
      <c r="C707" s="5">
        <v>1375</v>
      </c>
    </row>
    <row r="708" ht="17.1" customHeight="1" spans="1:3">
      <c r="A708" s="114">
        <v>2100199</v>
      </c>
      <c r="B708" s="4" t="s">
        <v>1268</v>
      </c>
      <c r="C708" s="5">
        <v>15490</v>
      </c>
    </row>
    <row r="709" ht="17.1" customHeight="1" spans="1:3">
      <c r="A709" s="114">
        <v>21002</v>
      </c>
      <c r="B709" s="4" t="s">
        <v>1270</v>
      </c>
      <c r="C709" s="5">
        <v>589280</v>
      </c>
    </row>
    <row r="710" ht="17.1" customHeight="1" spans="1:3">
      <c r="A710" s="114">
        <v>2100201</v>
      </c>
      <c r="B710" s="4" t="s">
        <v>1272</v>
      </c>
      <c r="C710" s="5">
        <v>380596</v>
      </c>
    </row>
    <row r="711" ht="17.1" customHeight="1" spans="1:3">
      <c r="A711" s="114">
        <v>2100202</v>
      </c>
      <c r="B711" s="4" t="s">
        <v>1274</v>
      </c>
      <c r="C711" s="5">
        <v>90488</v>
      </c>
    </row>
    <row r="712" ht="17.1" customHeight="1" spans="1:3">
      <c r="A712" s="114">
        <v>2100203</v>
      </c>
      <c r="B712" s="4" t="s">
        <v>1276</v>
      </c>
      <c r="C712" s="5">
        <v>7684</v>
      </c>
    </row>
    <row r="713" ht="17.1" customHeight="1" spans="1:3">
      <c r="A713" s="114">
        <v>2100204</v>
      </c>
      <c r="B713" s="4" t="s">
        <v>1278</v>
      </c>
      <c r="C713" s="5">
        <v>1045</v>
      </c>
    </row>
    <row r="714" ht="17.1" customHeight="1" spans="1:3">
      <c r="A714" s="114">
        <v>2100205</v>
      </c>
      <c r="B714" s="4" t="s">
        <v>1280</v>
      </c>
      <c r="C714" s="5">
        <v>13639</v>
      </c>
    </row>
    <row r="715" ht="17.1" customHeight="1" spans="1:3">
      <c r="A715" s="114">
        <v>2100206</v>
      </c>
      <c r="B715" s="4" t="s">
        <v>1282</v>
      </c>
      <c r="C715" s="5">
        <v>12276</v>
      </c>
    </row>
    <row r="716" ht="17.1" customHeight="1" spans="1:3">
      <c r="A716" s="114">
        <v>2100207</v>
      </c>
      <c r="B716" s="4" t="s">
        <v>1284</v>
      </c>
      <c r="C716" s="5">
        <v>11233</v>
      </c>
    </row>
    <row r="717" ht="17.1" customHeight="1" spans="1:3">
      <c r="A717" s="114">
        <v>2100208</v>
      </c>
      <c r="B717" s="4" t="s">
        <v>1286</v>
      </c>
      <c r="C717" s="5">
        <v>12643</v>
      </c>
    </row>
    <row r="718" ht="17.1" customHeight="1" spans="1:3">
      <c r="A718" s="114">
        <v>2100209</v>
      </c>
      <c r="B718" s="4" t="s">
        <v>1288</v>
      </c>
      <c r="C718" s="5">
        <v>405</v>
      </c>
    </row>
    <row r="719" ht="17.1" customHeight="1" spans="1:3">
      <c r="A719" s="114">
        <v>2100210</v>
      </c>
      <c r="B719" s="4" t="s">
        <v>1290</v>
      </c>
      <c r="C719" s="5">
        <v>1109</v>
      </c>
    </row>
    <row r="720" ht="17.1" customHeight="1" spans="1:3">
      <c r="A720" s="114">
        <v>2100211</v>
      </c>
      <c r="B720" s="4" t="s">
        <v>1292</v>
      </c>
      <c r="C720" s="5">
        <v>-28</v>
      </c>
    </row>
    <row r="721" ht="17.1" customHeight="1" spans="1:3">
      <c r="A721" s="114">
        <v>2100299</v>
      </c>
      <c r="B721" s="4" t="s">
        <v>1294</v>
      </c>
      <c r="C721" s="5">
        <v>58190</v>
      </c>
    </row>
    <row r="722" ht="17.1" customHeight="1" spans="1:3">
      <c r="A722" s="114">
        <v>21003</v>
      </c>
      <c r="B722" s="4" t="s">
        <v>1296</v>
      </c>
      <c r="C722" s="5">
        <v>339185</v>
      </c>
    </row>
    <row r="723" ht="17.1" customHeight="1" spans="1:3">
      <c r="A723" s="114">
        <v>2100301</v>
      </c>
      <c r="B723" s="4" t="s">
        <v>1298</v>
      </c>
      <c r="C723" s="5">
        <v>9490</v>
      </c>
    </row>
    <row r="724" ht="17.1" customHeight="1" spans="1:3">
      <c r="A724" s="114">
        <v>2100302</v>
      </c>
      <c r="B724" s="4" t="s">
        <v>1300</v>
      </c>
      <c r="C724" s="5">
        <v>240450</v>
      </c>
    </row>
    <row r="725" ht="17.1" customHeight="1" spans="1:3">
      <c r="A725" s="114">
        <v>2100399</v>
      </c>
      <c r="B725" s="4" t="s">
        <v>1302</v>
      </c>
      <c r="C725" s="5">
        <v>89245</v>
      </c>
    </row>
    <row r="726" ht="17.1" customHeight="1" spans="1:3">
      <c r="A726" s="114">
        <v>21004</v>
      </c>
      <c r="B726" s="4" t="s">
        <v>1304</v>
      </c>
      <c r="C726" s="5">
        <v>572754</v>
      </c>
    </row>
    <row r="727" ht="17.1" customHeight="1" spans="1:3">
      <c r="A727" s="114">
        <v>2100401</v>
      </c>
      <c r="B727" s="4" t="s">
        <v>1306</v>
      </c>
      <c r="C727" s="5">
        <v>100682</v>
      </c>
    </row>
    <row r="728" ht="17.1" customHeight="1" spans="1:3">
      <c r="A728" s="114">
        <v>2100402</v>
      </c>
      <c r="B728" s="4" t="s">
        <v>1308</v>
      </c>
      <c r="C728" s="5">
        <v>16134</v>
      </c>
    </row>
    <row r="729" ht="17.1" customHeight="1" spans="1:3">
      <c r="A729" s="114">
        <v>2100403</v>
      </c>
      <c r="B729" s="4" t="s">
        <v>1310</v>
      </c>
      <c r="C729" s="5">
        <v>67759</v>
      </c>
    </row>
    <row r="730" ht="17.1" customHeight="1" spans="1:3">
      <c r="A730" s="114">
        <v>2100404</v>
      </c>
      <c r="B730" s="4" t="s">
        <v>1312</v>
      </c>
      <c r="C730" s="5">
        <v>2673</v>
      </c>
    </row>
    <row r="731" ht="17.1" customHeight="1" spans="1:3">
      <c r="A731" s="114">
        <v>2100405</v>
      </c>
      <c r="B731" s="4" t="s">
        <v>1314</v>
      </c>
      <c r="C731" s="5">
        <v>2789</v>
      </c>
    </row>
    <row r="732" ht="17.1" customHeight="1" spans="1:3">
      <c r="A732" s="114">
        <v>2100406</v>
      </c>
      <c r="B732" s="4" t="s">
        <v>1316</v>
      </c>
      <c r="C732" s="5">
        <v>16416</v>
      </c>
    </row>
    <row r="733" ht="17.1" customHeight="1" spans="1:3">
      <c r="A733" s="114">
        <v>2100407</v>
      </c>
      <c r="B733" s="4" t="s">
        <v>1318</v>
      </c>
      <c r="C733" s="5">
        <v>3142</v>
      </c>
    </row>
    <row r="734" ht="17.1" customHeight="1" spans="1:3">
      <c r="A734" s="114">
        <v>2100408</v>
      </c>
      <c r="B734" s="4" t="s">
        <v>1320</v>
      </c>
      <c r="C734" s="5">
        <v>192833</v>
      </c>
    </row>
    <row r="735" ht="17.1" customHeight="1" spans="1:3">
      <c r="A735" s="114">
        <v>2100409</v>
      </c>
      <c r="B735" s="4" t="s">
        <v>1322</v>
      </c>
      <c r="C735" s="5">
        <v>160672</v>
      </c>
    </row>
    <row r="736" ht="17.1" customHeight="1" spans="1:3">
      <c r="A736" s="114">
        <v>2100410</v>
      </c>
      <c r="B736" s="4" t="s">
        <v>1324</v>
      </c>
      <c r="C736" s="5">
        <v>2400</v>
      </c>
    </row>
    <row r="737" ht="17.1" customHeight="1" spans="1:3">
      <c r="A737" s="114">
        <v>2100499</v>
      </c>
      <c r="B737" s="4" t="s">
        <v>1326</v>
      </c>
      <c r="C737" s="5">
        <v>7254</v>
      </c>
    </row>
    <row r="738" ht="17.1" customHeight="1" spans="1:3">
      <c r="A738" s="114">
        <v>21005</v>
      </c>
      <c r="B738" s="4" t="s">
        <v>1328</v>
      </c>
      <c r="C738" s="5">
        <v>2318932</v>
      </c>
    </row>
    <row r="739" ht="17.1" customHeight="1" spans="1:3">
      <c r="A739" s="114">
        <v>2100501</v>
      </c>
      <c r="B739" s="4" t="s">
        <v>1330</v>
      </c>
      <c r="C739" s="5">
        <v>213031</v>
      </c>
    </row>
    <row r="740" ht="17.1" customHeight="1" spans="1:3">
      <c r="A740" s="114">
        <v>2100502</v>
      </c>
      <c r="B740" s="4" t="s">
        <v>1332</v>
      </c>
      <c r="C740" s="5">
        <v>267823</v>
      </c>
    </row>
    <row r="741" ht="17.1" customHeight="1" spans="1:3">
      <c r="A741" s="114">
        <v>2100503</v>
      </c>
      <c r="B741" s="4" t="s">
        <v>1334</v>
      </c>
      <c r="C741" s="5">
        <v>142467</v>
      </c>
    </row>
    <row r="742" ht="17.1" customHeight="1" spans="1:3">
      <c r="A742" s="114">
        <v>2100504</v>
      </c>
      <c r="B742" s="4" t="s">
        <v>1336</v>
      </c>
      <c r="C742" s="5">
        <v>9743</v>
      </c>
    </row>
    <row r="743" ht="17.1" customHeight="1" spans="1:3">
      <c r="A743" s="114">
        <v>2100506</v>
      </c>
      <c r="B743" s="4" t="s">
        <v>1338</v>
      </c>
      <c r="C743" s="5">
        <v>1254220</v>
      </c>
    </row>
    <row r="744" ht="17.1" customHeight="1" spans="1:3">
      <c r="A744" s="114">
        <v>2100508</v>
      </c>
      <c r="B744" s="4" t="s">
        <v>1340</v>
      </c>
      <c r="C744" s="5">
        <v>265249</v>
      </c>
    </row>
    <row r="745" ht="17.1" customHeight="1" spans="1:3">
      <c r="A745" s="114">
        <v>2100509</v>
      </c>
      <c r="B745" s="4" t="s">
        <v>1342</v>
      </c>
      <c r="C745" s="5">
        <v>99341</v>
      </c>
    </row>
    <row r="746" ht="17.1" customHeight="1" spans="1:3">
      <c r="A746" s="114">
        <v>2100510</v>
      </c>
      <c r="B746" s="4" t="s">
        <v>1344</v>
      </c>
      <c r="C746" s="5">
        <v>1819</v>
      </c>
    </row>
    <row r="747" ht="17.1" customHeight="1" spans="1:3">
      <c r="A747" s="114">
        <v>2100599</v>
      </c>
      <c r="B747" s="4" t="s">
        <v>1346</v>
      </c>
      <c r="C747" s="5">
        <v>65239</v>
      </c>
    </row>
    <row r="748" ht="17.1" customHeight="1" spans="1:3">
      <c r="A748" s="114">
        <v>21006</v>
      </c>
      <c r="B748" s="4" t="s">
        <v>1348</v>
      </c>
      <c r="C748" s="5">
        <v>13621</v>
      </c>
    </row>
    <row r="749" ht="17.1" customHeight="1" spans="1:3">
      <c r="A749" s="114">
        <v>2100601</v>
      </c>
      <c r="B749" s="4" t="s">
        <v>1350</v>
      </c>
      <c r="C749" s="5">
        <v>13152</v>
      </c>
    </row>
    <row r="750" ht="17.1" customHeight="1" spans="1:3">
      <c r="A750" s="114">
        <v>2100699</v>
      </c>
      <c r="B750" s="4" t="s">
        <v>1352</v>
      </c>
      <c r="C750" s="5">
        <v>469</v>
      </c>
    </row>
    <row r="751" ht="17.1" customHeight="1" spans="1:3">
      <c r="A751" s="114">
        <v>21007</v>
      </c>
      <c r="B751" s="4" t="s">
        <v>1354</v>
      </c>
      <c r="C751" s="5">
        <v>180097</v>
      </c>
    </row>
    <row r="752" ht="17.1" customHeight="1" spans="1:3">
      <c r="A752" s="114">
        <v>2100716</v>
      </c>
      <c r="B752" s="4" t="s">
        <v>1356</v>
      </c>
      <c r="C752" s="5">
        <v>42738</v>
      </c>
    </row>
    <row r="753" ht="17.1" customHeight="1" spans="1:3">
      <c r="A753" s="114">
        <v>2100717</v>
      </c>
      <c r="B753" s="4" t="s">
        <v>1358</v>
      </c>
      <c r="C753" s="5">
        <v>36758</v>
      </c>
    </row>
    <row r="754" ht="17.1" customHeight="1" spans="1:3">
      <c r="A754" s="114">
        <v>2100799</v>
      </c>
      <c r="B754" s="4" t="s">
        <v>1360</v>
      </c>
      <c r="C754" s="5">
        <v>100601</v>
      </c>
    </row>
    <row r="755" ht="17.1" customHeight="1" spans="1:3">
      <c r="A755" s="114">
        <v>21010</v>
      </c>
      <c r="B755" s="4" t="s">
        <v>1362</v>
      </c>
      <c r="C755" s="5">
        <v>92851</v>
      </c>
    </row>
    <row r="756" ht="17.1" customHeight="1" spans="1:3">
      <c r="A756" s="114">
        <v>2101001</v>
      </c>
      <c r="B756" s="4" t="s">
        <v>141</v>
      </c>
      <c r="C756" s="5">
        <v>43720</v>
      </c>
    </row>
    <row r="757" ht="17.1" customHeight="1" spans="1:3">
      <c r="A757" s="114">
        <v>2101002</v>
      </c>
      <c r="B757" s="4" t="s">
        <v>143</v>
      </c>
      <c r="C757" s="5">
        <v>2449</v>
      </c>
    </row>
    <row r="758" ht="17.1" customHeight="1" spans="1:3">
      <c r="A758" s="114">
        <v>2101003</v>
      </c>
      <c r="B758" s="4" t="s">
        <v>145</v>
      </c>
      <c r="C758" s="5">
        <v>146</v>
      </c>
    </row>
    <row r="759" ht="17.1" customHeight="1" spans="1:3">
      <c r="A759" s="114">
        <v>2101012</v>
      </c>
      <c r="B759" s="4" t="s">
        <v>1367</v>
      </c>
      <c r="C759" s="5">
        <v>3140</v>
      </c>
    </row>
    <row r="760" ht="17.1" customHeight="1" spans="1:3">
      <c r="A760" s="114">
        <v>2101014</v>
      </c>
      <c r="B760" s="4" t="s">
        <v>1369</v>
      </c>
      <c r="C760" s="5">
        <v>218</v>
      </c>
    </row>
    <row r="761" ht="17.1" customHeight="1" spans="1:3">
      <c r="A761" s="114">
        <v>2101015</v>
      </c>
      <c r="B761" s="4" t="s">
        <v>1371</v>
      </c>
      <c r="C761" s="5">
        <v>1500</v>
      </c>
    </row>
    <row r="762" ht="17.1" customHeight="1" spans="1:3">
      <c r="A762" s="114">
        <v>2101016</v>
      </c>
      <c r="B762" s="4" t="s">
        <v>1373</v>
      </c>
      <c r="C762" s="5">
        <v>27840</v>
      </c>
    </row>
    <row r="763" ht="17.1" customHeight="1" spans="1:3">
      <c r="A763" s="114">
        <v>2101050</v>
      </c>
      <c r="B763" s="4" t="s">
        <v>160</v>
      </c>
      <c r="C763" s="5">
        <v>6973</v>
      </c>
    </row>
    <row r="764" ht="17.1" customHeight="1" spans="1:3">
      <c r="A764" s="114">
        <v>2101099</v>
      </c>
      <c r="B764" s="4" t="s">
        <v>1376</v>
      </c>
      <c r="C764" s="5">
        <v>6865</v>
      </c>
    </row>
    <row r="765" ht="17.1" customHeight="1" spans="1:3">
      <c r="A765" s="114">
        <v>21099</v>
      </c>
      <c r="B765" s="4" t="s">
        <v>3751</v>
      </c>
      <c r="C765" s="5">
        <v>48884</v>
      </c>
    </row>
    <row r="766" ht="17.1" customHeight="1" spans="1:3">
      <c r="A766" s="114">
        <v>2109901</v>
      </c>
      <c r="B766" s="4" t="s">
        <v>1378</v>
      </c>
      <c r="C766" s="5">
        <v>48884</v>
      </c>
    </row>
    <row r="767" ht="17.1" customHeight="1" spans="1:3">
      <c r="A767" s="114">
        <v>211</v>
      </c>
      <c r="B767" s="4" t="s">
        <v>1380</v>
      </c>
      <c r="C767" s="5">
        <v>1340822</v>
      </c>
    </row>
    <row r="768" ht="17.1" customHeight="1" spans="1:3">
      <c r="A768" s="114">
        <v>21101</v>
      </c>
      <c r="B768" s="4" t="s">
        <v>1382</v>
      </c>
      <c r="C768" s="5">
        <v>57402</v>
      </c>
    </row>
    <row r="769" ht="17.1" customHeight="1" spans="1:3">
      <c r="A769" s="114">
        <v>2110101</v>
      </c>
      <c r="B769" s="4" t="s">
        <v>141</v>
      </c>
      <c r="C769" s="5">
        <v>31625</v>
      </c>
    </row>
    <row r="770" ht="17.1" customHeight="1" spans="1:3">
      <c r="A770" s="114">
        <v>2110102</v>
      </c>
      <c r="B770" s="4" t="s">
        <v>143</v>
      </c>
      <c r="C770" s="5">
        <v>2639</v>
      </c>
    </row>
    <row r="771" ht="17.1" customHeight="1" spans="1:3">
      <c r="A771" s="114">
        <v>2110103</v>
      </c>
      <c r="B771" s="4" t="s">
        <v>145</v>
      </c>
      <c r="C771" s="5">
        <v>264</v>
      </c>
    </row>
    <row r="772" ht="17.1" customHeight="1" spans="1:3">
      <c r="A772" s="114">
        <v>2110104</v>
      </c>
      <c r="B772" s="4" t="s">
        <v>1387</v>
      </c>
      <c r="C772" s="5">
        <v>1327</v>
      </c>
    </row>
    <row r="773" ht="17.1" customHeight="1" spans="1:3">
      <c r="A773" s="114">
        <v>2110105</v>
      </c>
      <c r="B773" s="4" t="s">
        <v>1389</v>
      </c>
      <c r="C773" s="5">
        <v>893</v>
      </c>
    </row>
    <row r="774" ht="17.1" customHeight="1" spans="1:3">
      <c r="A774" s="114">
        <v>2110106</v>
      </c>
      <c r="B774" s="4" t="s">
        <v>1391</v>
      </c>
      <c r="C774" s="5">
        <v>402</v>
      </c>
    </row>
    <row r="775" ht="17.1" customHeight="1" spans="1:3">
      <c r="A775" s="114">
        <v>2110107</v>
      </c>
      <c r="B775" s="4" t="s">
        <v>1393</v>
      </c>
      <c r="C775" s="5">
        <v>111</v>
      </c>
    </row>
    <row r="776" ht="17.1" customHeight="1" spans="1:3">
      <c r="A776" s="114">
        <v>2110199</v>
      </c>
      <c r="B776" s="4" t="s">
        <v>1395</v>
      </c>
      <c r="C776" s="5">
        <v>20141</v>
      </c>
    </row>
    <row r="777" ht="17.1" customHeight="1" spans="1:3">
      <c r="A777" s="114">
        <v>21102</v>
      </c>
      <c r="B777" s="4" t="s">
        <v>1397</v>
      </c>
      <c r="C777" s="5">
        <v>12911</v>
      </c>
    </row>
    <row r="778" ht="17.1" customHeight="1" spans="1:3">
      <c r="A778" s="114">
        <v>2110203</v>
      </c>
      <c r="B778" s="4" t="s">
        <v>1399</v>
      </c>
      <c r="C778" s="5">
        <v>380</v>
      </c>
    </row>
    <row r="779" ht="17.1" customHeight="1" spans="1:3">
      <c r="A779" s="114">
        <v>2110204</v>
      </c>
      <c r="B779" s="4" t="s">
        <v>1401</v>
      </c>
      <c r="C779" s="5">
        <v>990</v>
      </c>
    </row>
    <row r="780" ht="17.1" customHeight="1" spans="1:3">
      <c r="A780" s="114">
        <v>2110299</v>
      </c>
      <c r="B780" s="4" t="s">
        <v>1403</v>
      </c>
      <c r="C780" s="5">
        <v>11541</v>
      </c>
    </row>
    <row r="781" ht="17.1" customHeight="1" spans="1:3">
      <c r="A781" s="114">
        <v>21103</v>
      </c>
      <c r="B781" s="4" t="s">
        <v>1405</v>
      </c>
      <c r="C781" s="5">
        <v>361817</v>
      </c>
    </row>
    <row r="782" ht="17.1" customHeight="1" spans="1:3">
      <c r="A782" s="114">
        <v>2110301</v>
      </c>
      <c r="B782" s="4" t="s">
        <v>1407</v>
      </c>
      <c r="C782" s="5">
        <v>445</v>
      </c>
    </row>
    <row r="783" ht="17.1" customHeight="1" spans="1:3">
      <c r="A783" s="114">
        <v>2110302</v>
      </c>
      <c r="B783" s="4" t="s">
        <v>1409</v>
      </c>
      <c r="C783" s="5">
        <v>297418</v>
      </c>
    </row>
    <row r="784" ht="17.1" customHeight="1" spans="1:3">
      <c r="A784" s="114">
        <v>2110303</v>
      </c>
      <c r="B784" s="4" t="s">
        <v>1411</v>
      </c>
      <c r="C784" s="5">
        <v>25</v>
      </c>
    </row>
    <row r="785" ht="17.1" customHeight="1" spans="1:3">
      <c r="A785" s="114">
        <v>2110304</v>
      </c>
      <c r="B785" s="4" t="s">
        <v>1413</v>
      </c>
      <c r="C785" s="5">
        <v>6589</v>
      </c>
    </row>
    <row r="786" ht="17.1" customHeight="1" spans="1:3">
      <c r="A786" s="114">
        <v>2110305</v>
      </c>
      <c r="B786" s="4" t="s">
        <v>1415</v>
      </c>
      <c r="C786" s="5">
        <v>20</v>
      </c>
    </row>
    <row r="787" ht="17.1" customHeight="1" spans="1:3">
      <c r="A787" s="114">
        <v>2110306</v>
      </c>
      <c r="B787" s="4" t="s">
        <v>1417</v>
      </c>
      <c r="C787" s="5">
        <v>40</v>
      </c>
    </row>
    <row r="788" ht="17.1" customHeight="1" spans="1:3">
      <c r="A788" s="114">
        <v>2110307</v>
      </c>
      <c r="B788" s="4" t="s">
        <v>1419</v>
      </c>
      <c r="C788" s="5">
        <v>15900</v>
      </c>
    </row>
    <row r="789" ht="17.1" customHeight="1" spans="1:3">
      <c r="A789" s="114">
        <v>2110399</v>
      </c>
      <c r="B789" s="4" t="s">
        <v>1421</v>
      </c>
      <c r="C789" s="5">
        <v>41380</v>
      </c>
    </row>
    <row r="790" ht="17.1" customHeight="1" spans="1:3">
      <c r="A790" s="114">
        <v>21104</v>
      </c>
      <c r="B790" s="4" t="s">
        <v>1423</v>
      </c>
      <c r="C790" s="5">
        <v>164474</v>
      </c>
    </row>
    <row r="791" ht="17.1" customHeight="1" spans="1:3">
      <c r="A791" s="114">
        <v>2110401</v>
      </c>
      <c r="B791" s="4" t="s">
        <v>1425</v>
      </c>
      <c r="C791" s="5">
        <v>80452</v>
      </c>
    </row>
    <row r="792" ht="17.1" customHeight="1" spans="1:3">
      <c r="A792" s="114">
        <v>2110402</v>
      </c>
      <c r="B792" s="4" t="s">
        <v>1427</v>
      </c>
      <c r="C792" s="5">
        <v>68032</v>
      </c>
    </row>
    <row r="793" ht="17.1" customHeight="1" spans="1:3">
      <c r="A793" s="114">
        <v>2110403</v>
      </c>
      <c r="B793" s="4" t="s">
        <v>1429</v>
      </c>
      <c r="C793" s="5">
        <v>1892</v>
      </c>
    </row>
    <row r="794" ht="17.1" customHeight="1" spans="1:3">
      <c r="A794" s="114">
        <v>2110404</v>
      </c>
      <c r="B794" s="4" t="s">
        <v>1431</v>
      </c>
      <c r="C794" s="5">
        <v>903</v>
      </c>
    </row>
    <row r="795" ht="17.1" customHeight="1" spans="1:3">
      <c r="A795" s="114">
        <v>2110499</v>
      </c>
      <c r="B795" s="4" t="s">
        <v>1433</v>
      </c>
      <c r="C795" s="5">
        <v>13195</v>
      </c>
    </row>
    <row r="796" ht="17.1" customHeight="1" spans="1:3">
      <c r="A796" s="114">
        <v>21105</v>
      </c>
      <c r="B796" s="4" t="s">
        <v>1435</v>
      </c>
      <c r="C796" s="5">
        <v>77388</v>
      </c>
    </row>
    <row r="797" ht="17.1" customHeight="1" spans="1:3">
      <c r="A797" s="114">
        <v>2110501</v>
      </c>
      <c r="B797" s="4" t="s">
        <v>1437</v>
      </c>
      <c r="C797" s="5">
        <v>51589</v>
      </c>
    </row>
    <row r="798" ht="17.1" customHeight="1" spans="1:3">
      <c r="A798" s="114">
        <v>2110502</v>
      </c>
      <c r="B798" s="4" t="s">
        <v>1439</v>
      </c>
      <c r="C798" s="5">
        <v>13152</v>
      </c>
    </row>
    <row r="799" ht="17.1" customHeight="1" spans="1:3">
      <c r="A799" s="114">
        <v>2110503</v>
      </c>
      <c r="B799" s="4" t="s">
        <v>1441</v>
      </c>
      <c r="C799" s="5">
        <v>4919</v>
      </c>
    </row>
    <row r="800" ht="17.1" customHeight="1" spans="1:3">
      <c r="A800" s="114">
        <v>2110506</v>
      </c>
      <c r="B800" s="4" t="s">
        <v>1443</v>
      </c>
      <c r="C800" s="5">
        <v>7429</v>
      </c>
    </row>
    <row r="801" ht="17.1" customHeight="1" spans="1:3">
      <c r="A801" s="114">
        <v>2110599</v>
      </c>
      <c r="B801" s="4" t="s">
        <v>1445</v>
      </c>
      <c r="C801" s="5">
        <v>299</v>
      </c>
    </row>
    <row r="802" ht="17.1" customHeight="1" spans="1:3">
      <c r="A802" s="114">
        <v>21106</v>
      </c>
      <c r="B802" s="4" t="s">
        <v>1447</v>
      </c>
      <c r="C802" s="5">
        <v>268333</v>
      </c>
    </row>
    <row r="803" ht="17.1" customHeight="1" spans="1:3">
      <c r="A803" s="114">
        <v>2110602</v>
      </c>
      <c r="B803" s="4" t="s">
        <v>1449</v>
      </c>
      <c r="C803" s="5">
        <v>130523</v>
      </c>
    </row>
    <row r="804" ht="17.1" customHeight="1" spans="1:3">
      <c r="A804" s="114">
        <v>2110603</v>
      </c>
      <c r="B804" s="4" t="s">
        <v>1451</v>
      </c>
      <c r="C804" s="5">
        <v>958</v>
      </c>
    </row>
    <row r="805" ht="17.1" customHeight="1" spans="1:3">
      <c r="A805" s="114">
        <v>2110604</v>
      </c>
      <c r="B805" s="4" t="s">
        <v>1453</v>
      </c>
      <c r="C805" s="5">
        <v>-30</v>
      </c>
    </row>
    <row r="806" ht="17.1" customHeight="1" spans="1:3">
      <c r="A806" s="114">
        <v>2110605</v>
      </c>
      <c r="B806" s="4" t="s">
        <v>1455</v>
      </c>
      <c r="C806" s="5">
        <v>51222</v>
      </c>
    </row>
    <row r="807" ht="17.1" customHeight="1" spans="1:3">
      <c r="A807" s="114">
        <v>2110699</v>
      </c>
      <c r="B807" s="4" t="s">
        <v>1457</v>
      </c>
      <c r="C807" s="5">
        <v>85660</v>
      </c>
    </row>
    <row r="808" ht="17.1" customHeight="1" spans="1:3">
      <c r="A808" s="114">
        <v>21107</v>
      </c>
      <c r="B808" s="4" t="s">
        <v>1459</v>
      </c>
      <c r="C808" s="5">
        <v>41260</v>
      </c>
    </row>
    <row r="809" ht="17.1" customHeight="1" spans="1:3">
      <c r="A809" s="114">
        <v>2110704</v>
      </c>
      <c r="B809" s="4" t="s">
        <v>1461</v>
      </c>
      <c r="C809" s="5">
        <v>0</v>
      </c>
    </row>
    <row r="810" ht="17.1" customHeight="1" spans="1:3">
      <c r="A810" s="114">
        <v>2110799</v>
      </c>
      <c r="B810" s="4" t="s">
        <v>1463</v>
      </c>
      <c r="C810" s="5">
        <v>41260</v>
      </c>
    </row>
    <row r="811" ht="17.1" customHeight="1" spans="1:3">
      <c r="A811" s="114">
        <v>21108</v>
      </c>
      <c r="B811" s="4" t="s">
        <v>1465</v>
      </c>
      <c r="C811" s="5">
        <v>5681</v>
      </c>
    </row>
    <row r="812" ht="17.1" customHeight="1" spans="1:3">
      <c r="A812" s="114">
        <v>2110804</v>
      </c>
      <c r="B812" s="4" t="s">
        <v>1467</v>
      </c>
      <c r="C812" s="5">
        <v>5681</v>
      </c>
    </row>
    <row r="813" ht="17.1" customHeight="1" spans="1:3">
      <c r="A813" s="114">
        <v>2110899</v>
      </c>
      <c r="B813" s="4" t="s">
        <v>1469</v>
      </c>
      <c r="C813" s="5">
        <v>0</v>
      </c>
    </row>
    <row r="814" ht="17.1" customHeight="1" spans="1:3">
      <c r="A814" s="114">
        <v>21109</v>
      </c>
      <c r="B814" s="4" t="s">
        <v>1471</v>
      </c>
      <c r="C814" s="5">
        <v>909</v>
      </c>
    </row>
    <row r="815" ht="17.1" customHeight="1" spans="1:3">
      <c r="A815" s="114">
        <v>2110901</v>
      </c>
      <c r="B815" s="4" t="s">
        <v>3752</v>
      </c>
      <c r="C815" s="5">
        <v>909</v>
      </c>
    </row>
    <row r="816" ht="17.1" customHeight="1" spans="1:3">
      <c r="A816" s="114">
        <v>21110</v>
      </c>
      <c r="B816" s="4" t="s">
        <v>1473</v>
      </c>
      <c r="C816" s="5">
        <v>50188</v>
      </c>
    </row>
    <row r="817" ht="17.1" customHeight="1" spans="1:3">
      <c r="A817" s="114">
        <v>2111001</v>
      </c>
      <c r="B817" s="4" t="s">
        <v>3753</v>
      </c>
      <c r="C817" s="5">
        <v>50188</v>
      </c>
    </row>
    <row r="818" ht="17.1" customHeight="1" spans="1:3">
      <c r="A818" s="114">
        <v>21111</v>
      </c>
      <c r="B818" s="4" t="s">
        <v>1475</v>
      </c>
      <c r="C818" s="5">
        <v>130227</v>
      </c>
    </row>
    <row r="819" ht="17.1" customHeight="1" spans="1:3">
      <c r="A819" s="114">
        <v>2111101</v>
      </c>
      <c r="B819" s="4" t="s">
        <v>1477</v>
      </c>
      <c r="C819" s="5">
        <v>15889</v>
      </c>
    </row>
    <row r="820" ht="17.1" customHeight="1" spans="1:3">
      <c r="A820" s="114">
        <v>2111102</v>
      </c>
      <c r="B820" s="4" t="s">
        <v>1479</v>
      </c>
      <c r="C820" s="5">
        <v>2838</v>
      </c>
    </row>
    <row r="821" ht="17.1" customHeight="1" spans="1:3">
      <c r="A821" s="114">
        <v>2111103</v>
      </c>
      <c r="B821" s="4" t="s">
        <v>1481</v>
      </c>
      <c r="C821" s="5">
        <v>109027</v>
      </c>
    </row>
    <row r="822" ht="17.1" customHeight="1" spans="1:3">
      <c r="A822" s="114">
        <v>2111104</v>
      </c>
      <c r="B822" s="4" t="s">
        <v>1483</v>
      </c>
      <c r="C822" s="5">
        <v>6</v>
      </c>
    </row>
    <row r="823" ht="17.1" customHeight="1" spans="1:3">
      <c r="A823" s="114">
        <v>2111199</v>
      </c>
      <c r="B823" s="4" t="s">
        <v>1485</v>
      </c>
      <c r="C823" s="5">
        <v>2467</v>
      </c>
    </row>
    <row r="824" ht="17.1" customHeight="1" spans="1:3">
      <c r="A824" s="114">
        <v>21112</v>
      </c>
      <c r="B824" s="4" t="s">
        <v>1487</v>
      </c>
      <c r="C824" s="5">
        <v>14260</v>
      </c>
    </row>
    <row r="825" ht="17.1" customHeight="1" spans="1:3">
      <c r="A825" s="114">
        <v>2111201</v>
      </c>
      <c r="B825" s="4" t="s">
        <v>3754</v>
      </c>
      <c r="C825" s="5">
        <v>14260</v>
      </c>
    </row>
    <row r="826" ht="17.1" customHeight="1" spans="1:3">
      <c r="A826" s="114">
        <v>21113</v>
      </c>
      <c r="B826" s="4" t="s">
        <v>1489</v>
      </c>
      <c r="C826" s="5">
        <v>17200</v>
      </c>
    </row>
    <row r="827" ht="17.1" customHeight="1" spans="1:3">
      <c r="A827" s="114">
        <v>2111301</v>
      </c>
      <c r="B827" s="4" t="s">
        <v>3755</v>
      </c>
      <c r="C827" s="5">
        <v>17200</v>
      </c>
    </row>
    <row r="828" ht="17.1" customHeight="1" spans="1:3">
      <c r="A828" s="114">
        <v>21114</v>
      </c>
      <c r="B828" s="4" t="s">
        <v>1491</v>
      </c>
      <c r="C828" s="5">
        <v>53842</v>
      </c>
    </row>
    <row r="829" ht="17.1" customHeight="1" spans="1:3">
      <c r="A829" s="114">
        <v>2111401</v>
      </c>
      <c r="B829" s="4" t="s">
        <v>141</v>
      </c>
      <c r="C829" s="5">
        <v>0</v>
      </c>
    </row>
    <row r="830" ht="17.1" customHeight="1" spans="1:3">
      <c r="A830" s="114">
        <v>2111402</v>
      </c>
      <c r="B830" s="4" t="s">
        <v>143</v>
      </c>
      <c r="C830" s="5">
        <v>0</v>
      </c>
    </row>
    <row r="831" ht="17.1" customHeight="1" spans="1:3">
      <c r="A831" s="114">
        <v>2111403</v>
      </c>
      <c r="B831" s="4" t="s">
        <v>145</v>
      </c>
      <c r="C831" s="5">
        <v>0</v>
      </c>
    </row>
    <row r="832" ht="17.1" customHeight="1" spans="1:3">
      <c r="A832" s="114">
        <v>2111404</v>
      </c>
      <c r="B832" s="4" t="s">
        <v>1496</v>
      </c>
      <c r="C832" s="5">
        <v>0</v>
      </c>
    </row>
    <row r="833" ht="17.1" customHeight="1" spans="1:3">
      <c r="A833" s="114">
        <v>2111405</v>
      </c>
      <c r="B833" s="4" t="s">
        <v>1498</v>
      </c>
      <c r="C833" s="5">
        <v>0</v>
      </c>
    </row>
    <row r="834" ht="17.1" customHeight="1" spans="1:3">
      <c r="A834" s="114">
        <v>2111406</v>
      </c>
      <c r="B834" s="4" t="s">
        <v>1500</v>
      </c>
      <c r="C834" s="5">
        <v>0</v>
      </c>
    </row>
    <row r="835" ht="17.1" customHeight="1" spans="1:3">
      <c r="A835" s="114">
        <v>2111407</v>
      </c>
      <c r="B835" s="4" t="s">
        <v>1502</v>
      </c>
      <c r="C835" s="5">
        <v>18</v>
      </c>
    </row>
    <row r="836" ht="17.1" customHeight="1" spans="1:3">
      <c r="A836" s="114">
        <v>2111408</v>
      </c>
      <c r="B836" s="4" t="s">
        <v>1504</v>
      </c>
      <c r="C836" s="5">
        <v>0</v>
      </c>
    </row>
    <row r="837" ht="17.1" customHeight="1" spans="1:3">
      <c r="A837" s="114">
        <v>2111409</v>
      </c>
      <c r="B837" s="4" t="s">
        <v>1506</v>
      </c>
      <c r="C837" s="5">
        <v>0</v>
      </c>
    </row>
    <row r="838" ht="17.1" customHeight="1" spans="1:3">
      <c r="A838" s="114">
        <v>2111410</v>
      </c>
      <c r="B838" s="4" t="s">
        <v>1508</v>
      </c>
      <c r="C838" s="5">
        <v>0</v>
      </c>
    </row>
    <row r="839" ht="17.1" customHeight="1" spans="1:3">
      <c r="A839" s="114">
        <v>2111411</v>
      </c>
      <c r="B839" s="4" t="s">
        <v>248</v>
      </c>
      <c r="C839" s="5">
        <v>1451</v>
      </c>
    </row>
    <row r="840" ht="17.1" customHeight="1" spans="1:3">
      <c r="A840" s="114">
        <v>2111412</v>
      </c>
      <c r="B840" s="4" t="s">
        <v>1511</v>
      </c>
      <c r="C840" s="5">
        <v>0</v>
      </c>
    </row>
    <row r="841" ht="17.1" customHeight="1" spans="1:3">
      <c r="A841" s="114">
        <v>2111413</v>
      </c>
      <c r="B841" s="4" t="s">
        <v>1513</v>
      </c>
      <c r="C841" s="5">
        <v>52356</v>
      </c>
    </row>
    <row r="842" ht="17.1" customHeight="1" spans="1:3">
      <c r="A842" s="114">
        <v>2111450</v>
      </c>
      <c r="B842" s="4" t="s">
        <v>160</v>
      </c>
      <c r="C842" s="5">
        <v>37</v>
      </c>
    </row>
    <row r="843" ht="17.1" customHeight="1" spans="1:3">
      <c r="A843" s="114">
        <v>2111499</v>
      </c>
      <c r="B843" s="4" t="s">
        <v>1514</v>
      </c>
      <c r="C843" s="5">
        <v>-20</v>
      </c>
    </row>
    <row r="844" ht="17.1" customHeight="1" spans="1:3">
      <c r="A844" s="114">
        <v>21115</v>
      </c>
      <c r="B844" s="4" t="s">
        <v>1516</v>
      </c>
      <c r="C844" s="5">
        <v>49158</v>
      </c>
    </row>
    <row r="845" ht="17.1" customHeight="1" spans="1:3">
      <c r="A845" s="114">
        <v>2111501</v>
      </c>
      <c r="B845" s="4" t="s">
        <v>1518</v>
      </c>
      <c r="C845" s="5">
        <v>778</v>
      </c>
    </row>
    <row r="846" ht="17.1" customHeight="1" spans="1:3">
      <c r="A846" s="114">
        <v>2111502</v>
      </c>
      <c r="B846" s="4" t="s">
        <v>1520</v>
      </c>
      <c r="C846" s="5">
        <v>1436</v>
      </c>
    </row>
    <row r="847" ht="17.1" customHeight="1" spans="1:3">
      <c r="A847" s="114">
        <v>2111503</v>
      </c>
      <c r="B847" s="4" t="s">
        <v>1522</v>
      </c>
      <c r="C847" s="5">
        <v>46939</v>
      </c>
    </row>
    <row r="848" ht="17.1" customHeight="1" spans="1:3">
      <c r="A848" s="114">
        <v>2111504</v>
      </c>
      <c r="B848" s="4" t="s">
        <v>1524</v>
      </c>
      <c r="C848" s="5">
        <v>0</v>
      </c>
    </row>
    <row r="849" ht="17.1" customHeight="1" spans="1:3">
      <c r="A849" s="114">
        <v>2111599</v>
      </c>
      <c r="B849" s="4" t="s">
        <v>1526</v>
      </c>
      <c r="C849" s="5">
        <v>5</v>
      </c>
    </row>
    <row r="850" ht="17.1" customHeight="1" spans="1:3">
      <c r="A850" s="114">
        <v>21199</v>
      </c>
      <c r="B850" s="4" t="s">
        <v>1528</v>
      </c>
      <c r="C850" s="5">
        <v>35772</v>
      </c>
    </row>
    <row r="851" ht="17.1" customHeight="1" spans="1:3">
      <c r="A851" s="114">
        <v>2119901</v>
      </c>
      <c r="B851" s="4" t="s">
        <v>3756</v>
      </c>
      <c r="C851" s="5">
        <v>35772</v>
      </c>
    </row>
    <row r="852" ht="17.1" customHeight="1" spans="1:3">
      <c r="A852" s="114">
        <v>212</v>
      </c>
      <c r="B852" s="4" t="s">
        <v>1530</v>
      </c>
      <c r="C852" s="5">
        <v>1836153</v>
      </c>
    </row>
    <row r="853" ht="17.1" customHeight="1" spans="1:3">
      <c r="A853" s="114">
        <v>21201</v>
      </c>
      <c r="B853" s="4" t="s">
        <v>1532</v>
      </c>
      <c r="C853" s="5">
        <v>250754</v>
      </c>
    </row>
    <row r="854" ht="17.1" customHeight="1" spans="1:3">
      <c r="A854" s="114">
        <v>2120101</v>
      </c>
      <c r="B854" s="4" t="s">
        <v>141</v>
      </c>
      <c r="C854" s="5">
        <v>93277</v>
      </c>
    </row>
    <row r="855" ht="17.1" customHeight="1" spans="1:3">
      <c r="A855" s="114">
        <v>2120102</v>
      </c>
      <c r="B855" s="4" t="s">
        <v>143</v>
      </c>
      <c r="C855" s="5">
        <v>24699</v>
      </c>
    </row>
    <row r="856" ht="17.1" customHeight="1" spans="1:3">
      <c r="A856" s="114">
        <v>2120103</v>
      </c>
      <c r="B856" s="4" t="s">
        <v>145</v>
      </c>
      <c r="C856" s="5">
        <v>2890</v>
      </c>
    </row>
    <row r="857" ht="17.1" customHeight="1" spans="1:3">
      <c r="A857" s="114">
        <v>2120104</v>
      </c>
      <c r="B857" s="4" t="s">
        <v>1537</v>
      </c>
      <c r="C857" s="5">
        <v>40770</v>
      </c>
    </row>
    <row r="858" ht="17.1" customHeight="1" spans="1:3">
      <c r="A858" s="114">
        <v>2120105</v>
      </c>
      <c r="B858" s="4" t="s">
        <v>1539</v>
      </c>
      <c r="C858" s="5">
        <v>755</v>
      </c>
    </row>
    <row r="859" ht="17.1" customHeight="1" spans="1:3">
      <c r="A859" s="114">
        <v>2120106</v>
      </c>
      <c r="B859" s="4" t="s">
        <v>1541</v>
      </c>
      <c r="C859" s="5">
        <v>7412</v>
      </c>
    </row>
    <row r="860" ht="17.1" customHeight="1" spans="1:3">
      <c r="A860" s="114">
        <v>2120107</v>
      </c>
      <c r="B860" s="4" t="s">
        <v>1543</v>
      </c>
      <c r="C860" s="5">
        <v>876</v>
      </c>
    </row>
    <row r="861" ht="17.1" customHeight="1" spans="1:3">
      <c r="A861" s="114">
        <v>2120108</v>
      </c>
      <c r="B861" s="4" t="s">
        <v>1545</v>
      </c>
      <c r="C861" s="5">
        <v>189</v>
      </c>
    </row>
    <row r="862" ht="17.1" customHeight="1" spans="1:3">
      <c r="A862" s="114">
        <v>2120109</v>
      </c>
      <c r="B862" s="4" t="s">
        <v>1547</v>
      </c>
      <c r="C862" s="5">
        <v>2531</v>
      </c>
    </row>
    <row r="863" ht="17.1" customHeight="1" spans="1:3">
      <c r="A863" s="114">
        <v>2120110</v>
      </c>
      <c r="B863" s="4" t="s">
        <v>1549</v>
      </c>
      <c r="C863" s="5">
        <v>21</v>
      </c>
    </row>
    <row r="864" ht="17.1" customHeight="1" spans="1:3">
      <c r="A864" s="114">
        <v>2120199</v>
      </c>
      <c r="B864" s="4" t="s">
        <v>1551</v>
      </c>
      <c r="C864" s="5">
        <v>77334</v>
      </c>
    </row>
    <row r="865" ht="17.1" customHeight="1" spans="1:3">
      <c r="A865" s="114">
        <v>21202</v>
      </c>
      <c r="B865" s="4" t="s">
        <v>1553</v>
      </c>
      <c r="C865" s="5">
        <v>46941</v>
      </c>
    </row>
    <row r="866" ht="17.1" customHeight="1" spans="1:3">
      <c r="A866" s="114">
        <v>2120201</v>
      </c>
      <c r="B866" s="4" t="s">
        <v>3757</v>
      </c>
      <c r="C866" s="5">
        <v>46941</v>
      </c>
    </row>
    <row r="867" ht="17.1" customHeight="1" spans="1:3">
      <c r="A867" s="114">
        <v>21203</v>
      </c>
      <c r="B867" s="4" t="s">
        <v>1555</v>
      </c>
      <c r="C867" s="5">
        <v>954649</v>
      </c>
    </row>
    <row r="868" ht="17.1" customHeight="1" spans="1:3">
      <c r="A868" s="114">
        <v>2120303</v>
      </c>
      <c r="B868" s="4" t="s">
        <v>1557</v>
      </c>
      <c r="C868" s="5">
        <v>390304</v>
      </c>
    </row>
    <row r="869" ht="17.1" customHeight="1" spans="1:3">
      <c r="A869" s="114">
        <v>2120399</v>
      </c>
      <c r="B869" s="4" t="s">
        <v>1559</v>
      </c>
      <c r="C869" s="5">
        <v>564345</v>
      </c>
    </row>
    <row r="870" ht="17.1" customHeight="1" spans="1:3">
      <c r="A870" s="114">
        <v>21205</v>
      </c>
      <c r="B870" s="4" t="s">
        <v>1561</v>
      </c>
      <c r="C870" s="5">
        <v>266915</v>
      </c>
    </row>
    <row r="871" ht="17.1" customHeight="1" spans="1:3">
      <c r="A871" s="114">
        <v>2120501</v>
      </c>
      <c r="B871" s="4" t="s">
        <v>3758</v>
      </c>
      <c r="C871" s="5">
        <v>266915</v>
      </c>
    </row>
    <row r="872" ht="17.1" customHeight="1" spans="1:3">
      <c r="A872" s="114">
        <v>21206</v>
      </c>
      <c r="B872" s="4" t="s">
        <v>1563</v>
      </c>
      <c r="C872" s="5">
        <v>8423</v>
      </c>
    </row>
    <row r="873" ht="17.1" customHeight="1" spans="1:3">
      <c r="A873" s="114">
        <v>2120601</v>
      </c>
      <c r="B873" s="4" t="s">
        <v>3759</v>
      </c>
      <c r="C873" s="5">
        <v>8423</v>
      </c>
    </row>
    <row r="874" ht="17.1" customHeight="1" spans="1:3">
      <c r="A874" s="114">
        <v>21299</v>
      </c>
      <c r="B874" s="4" t="s">
        <v>1565</v>
      </c>
      <c r="C874" s="5">
        <v>308471</v>
      </c>
    </row>
    <row r="875" ht="17.1" customHeight="1" spans="1:3">
      <c r="A875" s="114">
        <v>2129999</v>
      </c>
      <c r="B875" s="4" t="s">
        <v>3760</v>
      </c>
      <c r="C875" s="5">
        <v>308471</v>
      </c>
    </row>
    <row r="876" ht="17.1" customHeight="1" spans="1:3">
      <c r="A876" s="114">
        <v>213</v>
      </c>
      <c r="B876" s="4" t="s">
        <v>1567</v>
      </c>
      <c r="C876" s="5">
        <v>6415216</v>
      </c>
    </row>
    <row r="877" ht="17.1" customHeight="1" spans="1:3">
      <c r="A877" s="114">
        <v>21301</v>
      </c>
      <c r="B877" s="4" t="s">
        <v>1569</v>
      </c>
      <c r="C877" s="5">
        <v>1998868</v>
      </c>
    </row>
    <row r="878" ht="17.1" customHeight="1" spans="1:3">
      <c r="A878" s="114">
        <v>2130101</v>
      </c>
      <c r="B878" s="4" t="s">
        <v>141</v>
      </c>
      <c r="C878" s="5">
        <v>64634</v>
      </c>
    </row>
    <row r="879" ht="17.1" customHeight="1" spans="1:3">
      <c r="A879" s="114">
        <v>2130102</v>
      </c>
      <c r="B879" s="4" t="s">
        <v>143</v>
      </c>
      <c r="C879" s="5">
        <v>5661</v>
      </c>
    </row>
    <row r="880" ht="17.1" customHeight="1" spans="1:3">
      <c r="A880" s="114">
        <v>2130103</v>
      </c>
      <c r="B880" s="4" t="s">
        <v>145</v>
      </c>
      <c r="C880" s="5">
        <v>35</v>
      </c>
    </row>
    <row r="881" ht="17.1" customHeight="1" spans="1:3">
      <c r="A881" s="114">
        <v>2130104</v>
      </c>
      <c r="B881" s="4" t="s">
        <v>160</v>
      </c>
      <c r="C881" s="5">
        <v>357155</v>
      </c>
    </row>
    <row r="882" ht="17.1" customHeight="1" spans="1:3">
      <c r="A882" s="114">
        <v>2130105</v>
      </c>
      <c r="B882" s="4" t="s">
        <v>1575</v>
      </c>
      <c r="C882" s="5">
        <v>33281</v>
      </c>
    </row>
    <row r="883" ht="17.1" customHeight="1" spans="1:3">
      <c r="A883" s="114">
        <v>2130106</v>
      </c>
      <c r="B883" s="4" t="s">
        <v>1577</v>
      </c>
      <c r="C883" s="5">
        <v>145364</v>
      </c>
    </row>
    <row r="884" ht="17.1" customHeight="1" spans="1:3">
      <c r="A884" s="114">
        <v>2130108</v>
      </c>
      <c r="B884" s="4" t="s">
        <v>1579</v>
      </c>
      <c r="C884" s="5">
        <v>53608</v>
      </c>
    </row>
    <row r="885" ht="17.1" customHeight="1" spans="1:3">
      <c r="A885" s="114">
        <v>2130109</v>
      </c>
      <c r="B885" s="4" t="s">
        <v>1581</v>
      </c>
      <c r="C885" s="5">
        <v>10792</v>
      </c>
    </row>
    <row r="886" ht="17.1" customHeight="1" spans="1:3">
      <c r="A886" s="114">
        <v>2130110</v>
      </c>
      <c r="B886" s="4" t="s">
        <v>1583</v>
      </c>
      <c r="C886" s="5">
        <v>2666</v>
      </c>
    </row>
    <row r="887" ht="17.1" customHeight="1" spans="1:3">
      <c r="A887" s="114">
        <v>2130111</v>
      </c>
      <c r="B887" s="4" t="s">
        <v>1585</v>
      </c>
      <c r="C887" s="5">
        <v>2458</v>
      </c>
    </row>
    <row r="888" ht="17.1" customHeight="1" spans="1:3">
      <c r="A888" s="114">
        <v>2130112</v>
      </c>
      <c r="B888" s="4" t="s">
        <v>1587</v>
      </c>
      <c r="C888" s="5">
        <v>7366</v>
      </c>
    </row>
    <row r="889" ht="17.1" customHeight="1" spans="1:3">
      <c r="A889" s="114">
        <v>2130114</v>
      </c>
      <c r="B889" s="4" t="s">
        <v>1589</v>
      </c>
      <c r="C889" s="5">
        <v>10</v>
      </c>
    </row>
    <row r="890" ht="17.1" customHeight="1" spans="1:3">
      <c r="A890" s="114">
        <v>2130119</v>
      </c>
      <c r="B890" s="4" t="s">
        <v>1591</v>
      </c>
      <c r="C890" s="5">
        <v>7886</v>
      </c>
    </row>
    <row r="891" ht="17.1" customHeight="1" spans="1:3">
      <c r="A891" s="114">
        <v>2130120</v>
      </c>
      <c r="B891" s="4" t="s">
        <v>1593</v>
      </c>
      <c r="C891" s="5">
        <v>830</v>
      </c>
    </row>
    <row r="892" ht="17.1" customHeight="1" spans="1:3">
      <c r="A892" s="114">
        <v>2130121</v>
      </c>
      <c r="B892" s="4" t="s">
        <v>1595</v>
      </c>
      <c r="C892" s="5">
        <v>764</v>
      </c>
    </row>
    <row r="893" ht="17.1" customHeight="1" spans="1:3">
      <c r="A893" s="114">
        <v>2130122</v>
      </c>
      <c r="B893" s="4" t="s">
        <v>1597</v>
      </c>
      <c r="C893" s="5">
        <v>65618</v>
      </c>
    </row>
    <row r="894" ht="17.1" customHeight="1" spans="1:3">
      <c r="A894" s="114">
        <v>2130123</v>
      </c>
      <c r="B894" s="4" t="s">
        <v>1599</v>
      </c>
      <c r="C894" s="5">
        <v>60540</v>
      </c>
    </row>
    <row r="895" ht="17.1" customHeight="1" spans="1:3">
      <c r="A895" s="114">
        <v>2130124</v>
      </c>
      <c r="B895" s="4" t="s">
        <v>1601</v>
      </c>
      <c r="C895" s="5">
        <v>92532</v>
      </c>
    </row>
    <row r="896" ht="17.1" customHeight="1" spans="1:3">
      <c r="A896" s="114">
        <v>2130125</v>
      </c>
      <c r="B896" s="4" t="s">
        <v>1603</v>
      </c>
      <c r="C896" s="5">
        <v>10222</v>
      </c>
    </row>
    <row r="897" ht="17.1" customHeight="1" spans="1:3">
      <c r="A897" s="114">
        <v>2130126</v>
      </c>
      <c r="B897" s="4" t="s">
        <v>1605</v>
      </c>
      <c r="C897" s="5">
        <v>50769</v>
      </c>
    </row>
    <row r="898" ht="17.1" customHeight="1" spans="1:3">
      <c r="A898" s="114">
        <v>2130129</v>
      </c>
      <c r="B898" s="4" t="s">
        <v>1607</v>
      </c>
      <c r="C898" s="5">
        <v>0</v>
      </c>
    </row>
    <row r="899" ht="17.1" customHeight="1" spans="1:3">
      <c r="A899" s="114">
        <v>2130135</v>
      </c>
      <c r="B899" s="4" t="s">
        <v>1609</v>
      </c>
      <c r="C899" s="5">
        <v>82794</v>
      </c>
    </row>
    <row r="900" ht="17.1" customHeight="1" spans="1:3">
      <c r="A900" s="114">
        <v>2130142</v>
      </c>
      <c r="B900" s="4" t="s">
        <v>1611</v>
      </c>
      <c r="C900" s="5">
        <v>225870</v>
      </c>
    </row>
    <row r="901" ht="17.1" customHeight="1" spans="1:3">
      <c r="A901" s="114">
        <v>2130147</v>
      </c>
      <c r="B901" s="4" t="s">
        <v>1613</v>
      </c>
      <c r="C901" s="5">
        <v>492846</v>
      </c>
    </row>
    <row r="902" ht="17.1" customHeight="1" spans="1:3">
      <c r="A902" s="114">
        <v>2130148</v>
      </c>
      <c r="B902" s="4" t="s">
        <v>1615</v>
      </c>
      <c r="C902" s="5">
        <v>798</v>
      </c>
    </row>
    <row r="903" ht="17.1" customHeight="1" spans="1:3">
      <c r="A903" s="114">
        <v>2130152</v>
      </c>
      <c r="B903" s="4" t="s">
        <v>1617</v>
      </c>
      <c r="C903" s="5">
        <v>23695</v>
      </c>
    </row>
    <row r="904" ht="17.1" customHeight="1" spans="1:3">
      <c r="A904" s="114">
        <v>2130153</v>
      </c>
      <c r="B904" s="4" t="s">
        <v>1619</v>
      </c>
      <c r="C904" s="5">
        <v>8</v>
      </c>
    </row>
    <row r="905" ht="17.1" customHeight="1" spans="1:3">
      <c r="A905" s="114">
        <v>2130199</v>
      </c>
      <c r="B905" s="4" t="s">
        <v>1621</v>
      </c>
      <c r="C905" s="5">
        <v>200666</v>
      </c>
    </row>
    <row r="906" ht="17.1" customHeight="1" spans="1:3">
      <c r="A906" s="114">
        <v>21302</v>
      </c>
      <c r="B906" s="4" t="s">
        <v>1623</v>
      </c>
      <c r="C906" s="5">
        <v>757302</v>
      </c>
    </row>
    <row r="907" ht="17.1" customHeight="1" spans="1:3">
      <c r="A907" s="114">
        <v>2130201</v>
      </c>
      <c r="B907" s="4" t="s">
        <v>141</v>
      </c>
      <c r="C907" s="5">
        <v>64132</v>
      </c>
    </row>
    <row r="908" ht="17.1" customHeight="1" spans="1:3">
      <c r="A908" s="114">
        <v>2130202</v>
      </c>
      <c r="B908" s="4" t="s">
        <v>143</v>
      </c>
      <c r="C908" s="5">
        <v>3620</v>
      </c>
    </row>
    <row r="909" ht="17.1" customHeight="1" spans="1:3">
      <c r="A909" s="114">
        <v>2130203</v>
      </c>
      <c r="B909" s="4" t="s">
        <v>145</v>
      </c>
      <c r="C909" s="5">
        <v>185</v>
      </c>
    </row>
    <row r="910" ht="17.1" customHeight="1" spans="1:3">
      <c r="A910" s="114">
        <v>2130204</v>
      </c>
      <c r="B910" s="4" t="s">
        <v>1628</v>
      </c>
      <c r="C910" s="5">
        <v>130417</v>
      </c>
    </row>
    <row r="911" ht="17.1" customHeight="1" spans="1:3">
      <c r="A911" s="114">
        <v>2130205</v>
      </c>
      <c r="B911" s="4" t="s">
        <v>1630</v>
      </c>
      <c r="C911" s="5">
        <v>72319</v>
      </c>
    </row>
    <row r="912" ht="17.1" customHeight="1" spans="1:3">
      <c r="A912" s="114">
        <v>2130206</v>
      </c>
      <c r="B912" s="4" t="s">
        <v>1632</v>
      </c>
      <c r="C912" s="5">
        <v>4104</v>
      </c>
    </row>
    <row r="913" ht="17.1" customHeight="1" spans="1:3">
      <c r="A913" s="114">
        <v>2130207</v>
      </c>
      <c r="B913" s="4" t="s">
        <v>1634</v>
      </c>
      <c r="C913" s="5">
        <v>9439</v>
      </c>
    </row>
    <row r="914" ht="17.1" customHeight="1" spans="1:3">
      <c r="A914" s="114">
        <v>2130208</v>
      </c>
      <c r="B914" s="4" t="s">
        <v>1636</v>
      </c>
      <c r="C914" s="5">
        <v>1664</v>
      </c>
    </row>
    <row r="915" ht="17.1" customHeight="1" spans="1:3">
      <c r="A915" s="114">
        <v>2130209</v>
      </c>
      <c r="B915" s="4" t="s">
        <v>1638</v>
      </c>
      <c r="C915" s="5">
        <v>179490</v>
      </c>
    </row>
    <row r="916" ht="17.1" customHeight="1" spans="1:3">
      <c r="A916" s="114">
        <v>2130210</v>
      </c>
      <c r="B916" s="4" t="s">
        <v>1640</v>
      </c>
      <c r="C916" s="5">
        <v>7890</v>
      </c>
    </row>
    <row r="917" ht="17.1" customHeight="1" spans="1:3">
      <c r="A917" s="114">
        <v>2130211</v>
      </c>
      <c r="B917" s="4" t="s">
        <v>1642</v>
      </c>
      <c r="C917" s="5">
        <v>7323</v>
      </c>
    </row>
    <row r="918" ht="17.1" customHeight="1" spans="1:3">
      <c r="A918" s="114">
        <v>2130212</v>
      </c>
      <c r="B918" s="4" t="s">
        <v>1644</v>
      </c>
      <c r="C918" s="5">
        <v>7248</v>
      </c>
    </row>
    <row r="919" ht="17.1" customHeight="1" spans="1:3">
      <c r="A919" s="114">
        <v>2130213</v>
      </c>
      <c r="B919" s="4" t="s">
        <v>1646</v>
      </c>
      <c r="C919" s="5">
        <v>28452</v>
      </c>
    </row>
    <row r="920" ht="17.1" customHeight="1" spans="1:3">
      <c r="A920" s="114">
        <v>2130216</v>
      </c>
      <c r="B920" s="4" t="s">
        <v>1648</v>
      </c>
      <c r="C920" s="5">
        <v>201</v>
      </c>
    </row>
    <row r="921" ht="17.1" customHeight="1" spans="1:3">
      <c r="A921" s="114">
        <v>2130217</v>
      </c>
      <c r="B921" s="4" t="s">
        <v>1650</v>
      </c>
      <c r="C921" s="5">
        <v>2</v>
      </c>
    </row>
    <row r="922" ht="17.1" customHeight="1" spans="1:3">
      <c r="A922" s="114">
        <v>2130218</v>
      </c>
      <c r="B922" s="4" t="s">
        <v>1652</v>
      </c>
      <c r="C922" s="5">
        <v>1</v>
      </c>
    </row>
    <row r="923" ht="17.1" customHeight="1" spans="1:3">
      <c r="A923" s="114">
        <v>2130219</v>
      </c>
      <c r="B923" s="4" t="s">
        <v>1654</v>
      </c>
      <c r="C923" s="5">
        <v>315</v>
      </c>
    </row>
    <row r="924" ht="17.1" customHeight="1" spans="1:3">
      <c r="A924" s="114">
        <v>2130220</v>
      </c>
      <c r="B924" s="4" t="s">
        <v>1656</v>
      </c>
      <c r="C924" s="5">
        <v>0</v>
      </c>
    </row>
    <row r="925" ht="17.1" customHeight="1" spans="1:3">
      <c r="A925" s="114">
        <v>2130221</v>
      </c>
      <c r="B925" s="4" t="s">
        <v>1658</v>
      </c>
      <c r="C925" s="5">
        <v>41346</v>
      </c>
    </row>
    <row r="926" ht="17.1" customHeight="1" spans="1:3">
      <c r="A926" s="114">
        <v>2130223</v>
      </c>
      <c r="B926" s="4" t="s">
        <v>1660</v>
      </c>
      <c r="C926" s="5">
        <v>744</v>
      </c>
    </row>
    <row r="927" ht="17.1" customHeight="1" spans="1:3">
      <c r="A927" s="114">
        <v>2130224</v>
      </c>
      <c r="B927" s="4" t="s">
        <v>1662</v>
      </c>
      <c r="C927" s="5">
        <v>220</v>
      </c>
    </row>
    <row r="928" ht="17.1" customHeight="1" spans="1:3">
      <c r="A928" s="114">
        <v>2130225</v>
      </c>
      <c r="B928" s="4" t="s">
        <v>1664</v>
      </c>
      <c r="C928" s="5">
        <v>17</v>
      </c>
    </row>
    <row r="929" ht="17.1" customHeight="1" spans="1:3">
      <c r="A929" s="114">
        <v>2130226</v>
      </c>
      <c r="B929" s="4" t="s">
        <v>1666</v>
      </c>
      <c r="C929" s="5">
        <v>50</v>
      </c>
    </row>
    <row r="930" ht="17.1" customHeight="1" spans="1:3">
      <c r="A930" s="114">
        <v>2130227</v>
      </c>
      <c r="B930" s="4" t="s">
        <v>1668</v>
      </c>
      <c r="C930" s="5">
        <v>12039</v>
      </c>
    </row>
    <row r="931" ht="17.1" customHeight="1" spans="1:3">
      <c r="A931" s="114">
        <v>2130232</v>
      </c>
      <c r="B931" s="4" t="s">
        <v>1670</v>
      </c>
      <c r="C931" s="5">
        <v>2649</v>
      </c>
    </row>
    <row r="932" ht="17.1" customHeight="1" spans="1:3">
      <c r="A932" s="114">
        <v>2130233</v>
      </c>
      <c r="B932" s="4" t="s">
        <v>1672</v>
      </c>
      <c r="C932" s="5">
        <v>11954</v>
      </c>
    </row>
    <row r="933" ht="17.1" customHeight="1" spans="1:3">
      <c r="A933" s="114">
        <v>2130234</v>
      </c>
      <c r="B933" s="4" t="s">
        <v>1674</v>
      </c>
      <c r="C933" s="5">
        <v>57213</v>
      </c>
    </row>
    <row r="934" ht="17.1" customHeight="1" spans="1:3">
      <c r="A934" s="114">
        <v>2130299</v>
      </c>
      <c r="B934" s="4" t="s">
        <v>1676</v>
      </c>
      <c r="C934" s="5">
        <v>114268</v>
      </c>
    </row>
    <row r="935" ht="17.1" customHeight="1" spans="1:3">
      <c r="A935" s="114">
        <v>21303</v>
      </c>
      <c r="B935" s="4" t="s">
        <v>1678</v>
      </c>
      <c r="C935" s="5">
        <v>1663181</v>
      </c>
    </row>
    <row r="936" ht="17.1" customHeight="1" spans="1:3">
      <c r="A936" s="114">
        <v>2130301</v>
      </c>
      <c r="B936" s="4" t="s">
        <v>141</v>
      </c>
      <c r="C936" s="5">
        <v>43321</v>
      </c>
    </row>
    <row r="937" ht="17.1" customHeight="1" spans="1:3">
      <c r="A937" s="114">
        <v>2130302</v>
      </c>
      <c r="B937" s="4" t="s">
        <v>143</v>
      </c>
      <c r="C937" s="5">
        <v>5126</v>
      </c>
    </row>
    <row r="938" ht="17.1" customHeight="1" spans="1:3">
      <c r="A938" s="114">
        <v>2130303</v>
      </c>
      <c r="B938" s="4" t="s">
        <v>145</v>
      </c>
      <c r="C938" s="5">
        <v>1673</v>
      </c>
    </row>
    <row r="939" ht="17.1" customHeight="1" spans="1:3">
      <c r="A939" s="114">
        <v>2130304</v>
      </c>
      <c r="B939" s="4" t="s">
        <v>1683</v>
      </c>
      <c r="C939" s="5">
        <v>16641</v>
      </c>
    </row>
    <row r="940" ht="17.1" customHeight="1" spans="1:3">
      <c r="A940" s="114">
        <v>2130305</v>
      </c>
      <c r="B940" s="4" t="s">
        <v>1685</v>
      </c>
      <c r="C940" s="5">
        <v>608627</v>
      </c>
    </row>
    <row r="941" ht="17.1" customHeight="1" spans="1:3">
      <c r="A941" s="114">
        <v>2130306</v>
      </c>
      <c r="B941" s="4" t="s">
        <v>1687</v>
      </c>
      <c r="C941" s="5">
        <v>19153</v>
      </c>
    </row>
    <row r="942" ht="17.1" customHeight="1" spans="1:3">
      <c r="A942" s="114">
        <v>2130307</v>
      </c>
      <c r="B942" s="4" t="s">
        <v>1689</v>
      </c>
      <c r="C942" s="5">
        <v>0</v>
      </c>
    </row>
    <row r="943" ht="17.1" customHeight="1" spans="1:3">
      <c r="A943" s="114">
        <v>2130308</v>
      </c>
      <c r="B943" s="4" t="s">
        <v>1691</v>
      </c>
      <c r="C943" s="5">
        <v>20518</v>
      </c>
    </row>
    <row r="944" ht="17.1" customHeight="1" spans="1:3">
      <c r="A944" s="114">
        <v>2130309</v>
      </c>
      <c r="B944" s="4" t="s">
        <v>1693</v>
      </c>
      <c r="C944" s="5">
        <v>1951</v>
      </c>
    </row>
    <row r="945" ht="17.1" customHeight="1" spans="1:3">
      <c r="A945" s="114">
        <v>2130310</v>
      </c>
      <c r="B945" s="4" t="s">
        <v>1695</v>
      </c>
      <c r="C945" s="5">
        <v>23197</v>
      </c>
    </row>
    <row r="946" ht="17.1" customHeight="1" spans="1:3">
      <c r="A946" s="114">
        <v>2130311</v>
      </c>
      <c r="B946" s="4" t="s">
        <v>1697</v>
      </c>
      <c r="C946" s="5">
        <v>21890</v>
      </c>
    </row>
    <row r="947" ht="17.1" customHeight="1" spans="1:3">
      <c r="A947" s="114">
        <v>2130312</v>
      </c>
      <c r="B947" s="4" t="s">
        <v>1699</v>
      </c>
      <c r="C947" s="5">
        <v>9554</v>
      </c>
    </row>
    <row r="948" ht="17.1" customHeight="1" spans="1:3">
      <c r="A948" s="114">
        <v>2130313</v>
      </c>
      <c r="B948" s="4" t="s">
        <v>1701</v>
      </c>
      <c r="C948" s="5">
        <v>9462</v>
      </c>
    </row>
    <row r="949" ht="17.1" customHeight="1" spans="1:3">
      <c r="A949" s="114">
        <v>2130314</v>
      </c>
      <c r="B949" s="4" t="s">
        <v>1703</v>
      </c>
      <c r="C949" s="5">
        <v>42820</v>
      </c>
    </row>
    <row r="950" ht="17.1" customHeight="1" spans="1:3">
      <c r="A950" s="114">
        <v>2130315</v>
      </c>
      <c r="B950" s="4" t="s">
        <v>1705</v>
      </c>
      <c r="C950" s="5">
        <v>72936</v>
      </c>
    </row>
    <row r="951" ht="17.1" customHeight="1" spans="1:3">
      <c r="A951" s="114">
        <v>2130316</v>
      </c>
      <c r="B951" s="4" t="s">
        <v>1707</v>
      </c>
      <c r="C951" s="5">
        <v>314846</v>
      </c>
    </row>
    <row r="952" ht="17.1" customHeight="1" spans="1:3">
      <c r="A952" s="114">
        <v>2130317</v>
      </c>
      <c r="B952" s="4" t="s">
        <v>1709</v>
      </c>
      <c r="C952" s="5">
        <v>17999</v>
      </c>
    </row>
    <row r="953" ht="17.1" customHeight="1" spans="1:3">
      <c r="A953" s="114">
        <v>2130318</v>
      </c>
      <c r="B953" s="4" t="s">
        <v>1711</v>
      </c>
      <c r="C953" s="5">
        <v>0</v>
      </c>
    </row>
    <row r="954" ht="17.1" customHeight="1" spans="1:3">
      <c r="A954" s="114">
        <v>2130321</v>
      </c>
      <c r="B954" s="4" t="s">
        <v>1713</v>
      </c>
      <c r="C954" s="5">
        <v>11775</v>
      </c>
    </row>
    <row r="955" ht="17.1" customHeight="1" spans="1:3">
      <c r="A955" s="114">
        <v>2130322</v>
      </c>
      <c r="B955" s="4" t="s">
        <v>1715</v>
      </c>
      <c r="C955" s="5">
        <v>59</v>
      </c>
    </row>
    <row r="956" ht="17.1" customHeight="1" spans="1:3">
      <c r="A956" s="114">
        <v>2130331</v>
      </c>
      <c r="B956" s="4" t="s">
        <v>1717</v>
      </c>
      <c r="C956" s="5">
        <v>55360</v>
      </c>
    </row>
    <row r="957" ht="17.1" customHeight="1" spans="1:3">
      <c r="A957" s="114">
        <v>2130332</v>
      </c>
      <c r="B957" s="4" t="s">
        <v>1719</v>
      </c>
      <c r="C957" s="5">
        <v>13</v>
      </c>
    </row>
    <row r="958" ht="17.1" customHeight="1" spans="1:3">
      <c r="A958" s="114">
        <v>2130333</v>
      </c>
      <c r="B958" s="4" t="s">
        <v>1660</v>
      </c>
      <c r="C958" s="5">
        <v>28</v>
      </c>
    </row>
    <row r="959" ht="17.1" customHeight="1" spans="1:3">
      <c r="A959" s="114">
        <v>2130334</v>
      </c>
      <c r="B959" s="4" t="s">
        <v>1722</v>
      </c>
      <c r="C959" s="5">
        <v>9962</v>
      </c>
    </row>
    <row r="960" ht="17.1" customHeight="1" spans="1:3">
      <c r="A960" s="114">
        <v>2130335</v>
      </c>
      <c r="B960" s="4" t="s">
        <v>1724</v>
      </c>
      <c r="C960" s="5">
        <v>166038</v>
      </c>
    </row>
    <row r="961" ht="17.1" customHeight="1" spans="1:3">
      <c r="A961" s="114">
        <v>2130399</v>
      </c>
      <c r="B961" s="4" t="s">
        <v>1726</v>
      </c>
      <c r="C961" s="5">
        <v>190232</v>
      </c>
    </row>
    <row r="962" ht="17.1" customHeight="1" spans="1:3">
      <c r="A962" s="114">
        <v>21304</v>
      </c>
      <c r="B962" s="4" t="s">
        <v>1728</v>
      </c>
      <c r="C962" s="5">
        <v>0</v>
      </c>
    </row>
    <row r="963" ht="17.1" customHeight="1" spans="1:3">
      <c r="A963" s="114">
        <v>2130401</v>
      </c>
      <c r="B963" s="4" t="s">
        <v>141</v>
      </c>
      <c r="C963" s="5">
        <v>0</v>
      </c>
    </row>
    <row r="964" ht="17.1" customHeight="1" spans="1:3">
      <c r="A964" s="114">
        <v>2130402</v>
      </c>
      <c r="B964" s="4" t="s">
        <v>143</v>
      </c>
      <c r="C964" s="5">
        <v>0</v>
      </c>
    </row>
    <row r="965" ht="17.1" customHeight="1" spans="1:3">
      <c r="A965" s="114">
        <v>2130403</v>
      </c>
      <c r="B965" s="4" t="s">
        <v>145</v>
      </c>
      <c r="C965" s="5">
        <v>0</v>
      </c>
    </row>
    <row r="966" ht="17.1" customHeight="1" spans="1:3">
      <c r="A966" s="114">
        <v>2130404</v>
      </c>
      <c r="B966" s="4" t="s">
        <v>1733</v>
      </c>
      <c r="C966" s="5">
        <v>0</v>
      </c>
    </row>
    <row r="967" ht="17.1" customHeight="1" spans="1:3">
      <c r="A967" s="114">
        <v>2130405</v>
      </c>
      <c r="B967" s="4" t="s">
        <v>1735</v>
      </c>
      <c r="C967" s="5">
        <v>0</v>
      </c>
    </row>
    <row r="968" ht="17.1" customHeight="1" spans="1:3">
      <c r="A968" s="114">
        <v>2130406</v>
      </c>
      <c r="B968" s="4" t="s">
        <v>1737</v>
      </c>
      <c r="C968" s="5">
        <v>0</v>
      </c>
    </row>
    <row r="969" ht="17.1" customHeight="1" spans="1:3">
      <c r="A969" s="114">
        <v>2130407</v>
      </c>
      <c r="B969" s="4" t="s">
        <v>1739</v>
      </c>
      <c r="C969" s="5">
        <v>0</v>
      </c>
    </row>
    <row r="970" ht="17.1" customHeight="1" spans="1:3">
      <c r="A970" s="114">
        <v>2130408</v>
      </c>
      <c r="B970" s="4" t="s">
        <v>1741</v>
      </c>
      <c r="C970" s="5">
        <v>0</v>
      </c>
    </row>
    <row r="971" ht="17.1" customHeight="1" spans="1:3">
      <c r="A971" s="114">
        <v>2130409</v>
      </c>
      <c r="B971" s="4" t="s">
        <v>1743</v>
      </c>
      <c r="C971" s="5">
        <v>0</v>
      </c>
    </row>
    <row r="972" ht="17.1" customHeight="1" spans="1:3">
      <c r="A972" s="114">
        <v>2130499</v>
      </c>
      <c r="B972" s="4" t="s">
        <v>1745</v>
      </c>
      <c r="C972" s="5">
        <v>0</v>
      </c>
    </row>
    <row r="973" ht="17.1" customHeight="1" spans="1:3">
      <c r="A973" s="114">
        <v>21305</v>
      </c>
      <c r="B973" s="4" t="s">
        <v>1747</v>
      </c>
      <c r="C973" s="5">
        <v>858300</v>
      </c>
    </row>
    <row r="974" ht="17.1" customHeight="1" spans="1:3">
      <c r="A974" s="114">
        <v>2130501</v>
      </c>
      <c r="B974" s="4" t="s">
        <v>141</v>
      </c>
      <c r="C974" s="5">
        <v>18094</v>
      </c>
    </row>
    <row r="975" ht="17.1" customHeight="1" spans="1:3">
      <c r="A975" s="114">
        <v>2130502</v>
      </c>
      <c r="B975" s="4" t="s">
        <v>143</v>
      </c>
      <c r="C975" s="5">
        <v>3283</v>
      </c>
    </row>
    <row r="976" ht="17.1" customHeight="1" spans="1:3">
      <c r="A976" s="114">
        <v>2130503</v>
      </c>
      <c r="B976" s="4" t="s">
        <v>145</v>
      </c>
      <c r="C976" s="5">
        <v>0</v>
      </c>
    </row>
    <row r="977" ht="17.1" customHeight="1" spans="1:3">
      <c r="A977" s="114">
        <v>2130504</v>
      </c>
      <c r="B977" s="4" t="s">
        <v>1752</v>
      </c>
      <c r="C977" s="5">
        <v>544004</v>
      </c>
    </row>
    <row r="978" ht="17.1" customHeight="1" spans="1:3">
      <c r="A978" s="114">
        <v>2130505</v>
      </c>
      <c r="B978" s="4" t="s">
        <v>1754</v>
      </c>
      <c r="C978" s="5">
        <v>24287</v>
      </c>
    </row>
    <row r="979" ht="17.1" customHeight="1" spans="1:3">
      <c r="A979" s="114">
        <v>2130506</v>
      </c>
      <c r="B979" s="4" t="s">
        <v>1756</v>
      </c>
      <c r="C979" s="5">
        <v>7213</v>
      </c>
    </row>
    <row r="980" ht="17.1" customHeight="1" spans="1:3">
      <c r="A980" s="114">
        <v>2130507</v>
      </c>
      <c r="B980" s="4" t="s">
        <v>1758</v>
      </c>
      <c r="C980" s="5">
        <v>55066</v>
      </c>
    </row>
    <row r="981" ht="17.1" customHeight="1" spans="1:3">
      <c r="A981" s="114">
        <v>2130508</v>
      </c>
      <c r="B981" s="4" t="s">
        <v>1760</v>
      </c>
      <c r="C981" s="5">
        <v>0</v>
      </c>
    </row>
    <row r="982" ht="17.1" customHeight="1" spans="1:3">
      <c r="A982" s="114">
        <v>2130550</v>
      </c>
      <c r="B982" s="4" t="s">
        <v>1762</v>
      </c>
      <c r="C982" s="5">
        <v>466</v>
      </c>
    </row>
    <row r="983" ht="17.1" customHeight="1" spans="1:3">
      <c r="A983" s="114">
        <v>2130599</v>
      </c>
      <c r="B983" s="4" t="s">
        <v>1764</v>
      </c>
      <c r="C983" s="5">
        <v>205887</v>
      </c>
    </row>
    <row r="984" ht="17.1" customHeight="1" spans="1:3">
      <c r="A984" s="114">
        <v>21306</v>
      </c>
      <c r="B984" s="4" t="s">
        <v>1766</v>
      </c>
      <c r="C984" s="5">
        <v>192641</v>
      </c>
    </row>
    <row r="985" ht="17.1" customHeight="1" spans="1:3">
      <c r="A985" s="114">
        <v>2130601</v>
      </c>
      <c r="B985" s="4" t="s">
        <v>862</v>
      </c>
      <c r="C985" s="5">
        <v>1571</v>
      </c>
    </row>
    <row r="986" ht="17.1" customHeight="1" spans="1:3">
      <c r="A986" s="114">
        <v>2130602</v>
      </c>
      <c r="B986" s="4" t="s">
        <v>1769</v>
      </c>
      <c r="C986" s="5">
        <v>155448</v>
      </c>
    </row>
    <row r="987" ht="17.1" customHeight="1" spans="1:3">
      <c r="A987" s="114">
        <v>2130603</v>
      </c>
      <c r="B987" s="4" t="s">
        <v>1771</v>
      </c>
      <c r="C987" s="5">
        <v>26332</v>
      </c>
    </row>
    <row r="988" ht="17.1" customHeight="1" spans="1:3">
      <c r="A988" s="114">
        <v>2130604</v>
      </c>
      <c r="B988" s="4" t="s">
        <v>1773</v>
      </c>
      <c r="C988" s="5">
        <v>348</v>
      </c>
    </row>
    <row r="989" ht="17.1" customHeight="1" spans="1:3">
      <c r="A989" s="114">
        <v>2130699</v>
      </c>
      <c r="B989" s="4" t="s">
        <v>1775</v>
      </c>
      <c r="C989" s="5">
        <v>8942</v>
      </c>
    </row>
    <row r="990" ht="17.1" customHeight="1" spans="1:3">
      <c r="A990" s="114">
        <v>21307</v>
      </c>
      <c r="B990" s="4" t="s">
        <v>1777</v>
      </c>
      <c r="C990" s="5">
        <v>646893</v>
      </c>
    </row>
    <row r="991" ht="17.1" customHeight="1" spans="1:3">
      <c r="A991" s="114">
        <v>2130701</v>
      </c>
      <c r="B991" s="4" t="s">
        <v>1779</v>
      </c>
      <c r="C991" s="5">
        <v>424096</v>
      </c>
    </row>
    <row r="992" ht="17.1" customHeight="1" spans="1:3">
      <c r="A992" s="114">
        <v>2130704</v>
      </c>
      <c r="B992" s="4" t="s">
        <v>1781</v>
      </c>
      <c r="C992" s="5">
        <v>703</v>
      </c>
    </row>
    <row r="993" ht="17.1" customHeight="1" spans="1:3">
      <c r="A993" s="114">
        <v>2130705</v>
      </c>
      <c r="B993" s="4" t="s">
        <v>1783</v>
      </c>
      <c r="C993" s="5">
        <v>190027</v>
      </c>
    </row>
    <row r="994" ht="17.1" customHeight="1" spans="1:3">
      <c r="A994" s="114">
        <v>2130706</v>
      </c>
      <c r="B994" s="4" t="s">
        <v>1785</v>
      </c>
      <c r="C994" s="5">
        <v>4900</v>
      </c>
    </row>
    <row r="995" ht="17.1" customHeight="1" spans="1:3">
      <c r="A995" s="114">
        <v>2130707</v>
      </c>
      <c r="B995" s="4" t="s">
        <v>1787</v>
      </c>
      <c r="C995" s="5">
        <v>20330</v>
      </c>
    </row>
    <row r="996" ht="17.1" customHeight="1" spans="1:3">
      <c r="A996" s="114">
        <v>2130799</v>
      </c>
      <c r="B996" s="4" t="s">
        <v>1789</v>
      </c>
      <c r="C996" s="5">
        <v>6837</v>
      </c>
    </row>
    <row r="997" ht="17.1" customHeight="1" spans="1:3">
      <c r="A997" s="114">
        <v>21308</v>
      </c>
      <c r="B997" s="4" t="s">
        <v>1791</v>
      </c>
      <c r="C997" s="5">
        <v>134617</v>
      </c>
    </row>
    <row r="998" ht="17.1" customHeight="1" spans="1:3">
      <c r="A998" s="114">
        <v>2130801</v>
      </c>
      <c r="B998" s="4" t="s">
        <v>1793</v>
      </c>
      <c r="C998" s="5">
        <v>16993</v>
      </c>
    </row>
    <row r="999" ht="17.1" customHeight="1" spans="1:3">
      <c r="A999" s="114">
        <v>2130802</v>
      </c>
      <c r="B999" s="4" t="s">
        <v>1795</v>
      </c>
      <c r="C999" s="5">
        <v>11917</v>
      </c>
    </row>
    <row r="1000" ht="17.1" customHeight="1" spans="1:3">
      <c r="A1000" s="114">
        <v>2130899</v>
      </c>
      <c r="B1000" s="4" t="s">
        <v>1797</v>
      </c>
      <c r="C1000" s="5">
        <v>105707</v>
      </c>
    </row>
    <row r="1001" ht="17.1" customHeight="1" spans="1:3">
      <c r="A1001" s="114">
        <v>21309</v>
      </c>
      <c r="B1001" s="4" t="s">
        <v>1799</v>
      </c>
      <c r="C1001" s="5">
        <v>0</v>
      </c>
    </row>
    <row r="1002" ht="17.1" customHeight="1" spans="1:3">
      <c r="A1002" s="114">
        <v>2130901</v>
      </c>
      <c r="B1002" s="4" t="s">
        <v>1801</v>
      </c>
      <c r="C1002" s="5">
        <v>0</v>
      </c>
    </row>
    <row r="1003" ht="17.1" customHeight="1" spans="1:3">
      <c r="A1003" s="114">
        <v>2130902</v>
      </c>
      <c r="B1003" s="4" t="s">
        <v>1803</v>
      </c>
      <c r="C1003" s="5">
        <v>0</v>
      </c>
    </row>
    <row r="1004" ht="17.1" customHeight="1" spans="1:3">
      <c r="A1004" s="114">
        <v>2130903</v>
      </c>
      <c r="B1004" s="4" t="s">
        <v>1805</v>
      </c>
      <c r="C1004" s="5">
        <v>0</v>
      </c>
    </row>
    <row r="1005" ht="17.1" customHeight="1" spans="1:3">
      <c r="A1005" s="114">
        <v>21399</v>
      </c>
      <c r="B1005" s="4" t="s">
        <v>1806</v>
      </c>
      <c r="C1005" s="5">
        <v>163414</v>
      </c>
    </row>
    <row r="1006" ht="17.1" customHeight="1" spans="1:3">
      <c r="A1006" s="114">
        <v>2139901</v>
      </c>
      <c r="B1006" s="4" t="s">
        <v>1807</v>
      </c>
      <c r="C1006" s="5">
        <v>30</v>
      </c>
    </row>
    <row r="1007" ht="17.1" customHeight="1" spans="1:3">
      <c r="A1007" s="114">
        <v>2139999</v>
      </c>
      <c r="B1007" s="4" t="s">
        <v>1808</v>
      </c>
      <c r="C1007" s="5">
        <v>163384</v>
      </c>
    </row>
    <row r="1008" ht="17.1" customHeight="1" spans="1:3">
      <c r="A1008" s="114">
        <v>214</v>
      </c>
      <c r="B1008" s="4" t="s">
        <v>1810</v>
      </c>
      <c r="C1008" s="5">
        <v>6040077</v>
      </c>
    </row>
    <row r="1009" ht="17.1" customHeight="1" spans="1:3">
      <c r="A1009" s="114">
        <v>21401</v>
      </c>
      <c r="B1009" s="4" t="s">
        <v>1812</v>
      </c>
      <c r="C1009" s="5">
        <v>2372592</v>
      </c>
    </row>
    <row r="1010" ht="17.1" customHeight="1" spans="1:3">
      <c r="A1010" s="114">
        <v>2140101</v>
      </c>
      <c r="B1010" s="4" t="s">
        <v>141</v>
      </c>
      <c r="C1010" s="5">
        <v>42623</v>
      </c>
    </row>
    <row r="1011" ht="17.1" customHeight="1" spans="1:3">
      <c r="A1011" s="114">
        <v>2140102</v>
      </c>
      <c r="B1011" s="4" t="s">
        <v>143</v>
      </c>
      <c r="C1011" s="5">
        <v>6861</v>
      </c>
    </row>
    <row r="1012" ht="17.1" customHeight="1" spans="1:3">
      <c r="A1012" s="114">
        <v>2140103</v>
      </c>
      <c r="B1012" s="4" t="s">
        <v>145</v>
      </c>
      <c r="C1012" s="5">
        <v>902</v>
      </c>
    </row>
    <row r="1013" ht="17.1" customHeight="1" spans="1:3">
      <c r="A1013" s="114">
        <v>2140104</v>
      </c>
      <c r="B1013" s="4" t="s">
        <v>1817</v>
      </c>
      <c r="C1013" s="5">
        <v>738382</v>
      </c>
    </row>
    <row r="1014" ht="17.1" customHeight="1" spans="1:3">
      <c r="A1014" s="114">
        <v>2140105</v>
      </c>
      <c r="B1014" s="4" t="s">
        <v>1819</v>
      </c>
      <c r="C1014" s="5">
        <v>244768</v>
      </c>
    </row>
    <row r="1015" ht="17.1" customHeight="1" spans="1:3">
      <c r="A1015" s="114">
        <v>2140106</v>
      </c>
      <c r="B1015" s="4" t="s">
        <v>1821</v>
      </c>
      <c r="C1015" s="5">
        <v>429133</v>
      </c>
    </row>
    <row r="1016" ht="17.1" customHeight="1" spans="1:3">
      <c r="A1016" s="114">
        <v>2140107</v>
      </c>
      <c r="B1016" s="4" t="s">
        <v>1823</v>
      </c>
      <c r="C1016" s="5">
        <v>13507</v>
      </c>
    </row>
    <row r="1017" ht="17.1" customHeight="1" spans="1:3">
      <c r="A1017" s="114">
        <v>2140108</v>
      </c>
      <c r="B1017" s="4" t="s">
        <v>1825</v>
      </c>
      <c r="C1017" s="5">
        <v>49403</v>
      </c>
    </row>
    <row r="1018" ht="17.1" customHeight="1" spans="1:3">
      <c r="A1018" s="114">
        <v>2140109</v>
      </c>
      <c r="B1018" s="4" t="s">
        <v>1827</v>
      </c>
      <c r="C1018" s="5">
        <v>843</v>
      </c>
    </row>
    <row r="1019" ht="17.1" customHeight="1" spans="1:3">
      <c r="A1019" s="114">
        <v>2140110</v>
      </c>
      <c r="B1019" s="4" t="s">
        <v>1829</v>
      </c>
      <c r="C1019" s="5">
        <v>8279</v>
      </c>
    </row>
    <row r="1020" ht="17.1" customHeight="1" spans="1:3">
      <c r="A1020" s="114">
        <v>2140111</v>
      </c>
      <c r="B1020" s="4" t="s">
        <v>1831</v>
      </c>
      <c r="C1020" s="5">
        <v>47313</v>
      </c>
    </row>
    <row r="1021" ht="17.1" customHeight="1" spans="1:3">
      <c r="A1021" s="114">
        <v>2140112</v>
      </c>
      <c r="B1021" s="4" t="s">
        <v>1833</v>
      </c>
      <c r="C1021" s="5">
        <v>67387</v>
      </c>
    </row>
    <row r="1022" ht="17.1" customHeight="1" spans="1:3">
      <c r="A1022" s="114">
        <v>2140113</v>
      </c>
      <c r="B1022" s="4" t="s">
        <v>1835</v>
      </c>
      <c r="C1022" s="5">
        <v>714</v>
      </c>
    </row>
    <row r="1023" ht="17.1" customHeight="1" spans="1:3">
      <c r="A1023" s="114">
        <v>2140114</v>
      </c>
      <c r="B1023" s="4" t="s">
        <v>1837</v>
      </c>
      <c r="C1023" s="5">
        <v>81</v>
      </c>
    </row>
    <row r="1024" ht="17.1" customHeight="1" spans="1:3">
      <c r="A1024" s="114">
        <v>2140122</v>
      </c>
      <c r="B1024" s="4" t="s">
        <v>1839</v>
      </c>
      <c r="C1024" s="5">
        <v>6669</v>
      </c>
    </row>
    <row r="1025" ht="17.1" customHeight="1" spans="1:3">
      <c r="A1025" s="114">
        <v>2140123</v>
      </c>
      <c r="B1025" s="4" t="s">
        <v>1841</v>
      </c>
      <c r="C1025" s="5">
        <v>1208</v>
      </c>
    </row>
    <row r="1026" ht="17.1" customHeight="1" spans="1:3">
      <c r="A1026" s="114">
        <v>2140124</v>
      </c>
      <c r="B1026" s="4" t="s">
        <v>1843</v>
      </c>
      <c r="C1026" s="5">
        <v>0</v>
      </c>
    </row>
    <row r="1027" ht="17.1" customHeight="1" spans="1:3">
      <c r="A1027" s="114">
        <v>2140125</v>
      </c>
      <c r="B1027" s="4" t="s">
        <v>1845</v>
      </c>
      <c r="C1027" s="5">
        <v>0</v>
      </c>
    </row>
    <row r="1028" ht="17.1" customHeight="1" spans="1:3">
      <c r="A1028" s="114">
        <v>2140126</v>
      </c>
      <c r="B1028" s="4" t="s">
        <v>1847</v>
      </c>
      <c r="C1028" s="5">
        <v>576</v>
      </c>
    </row>
    <row r="1029" ht="17.1" customHeight="1" spans="1:3">
      <c r="A1029" s="114">
        <v>2140127</v>
      </c>
      <c r="B1029" s="4" t="s">
        <v>1849</v>
      </c>
      <c r="C1029" s="5">
        <v>0</v>
      </c>
    </row>
    <row r="1030" ht="17.1" customHeight="1" spans="1:3">
      <c r="A1030" s="114">
        <v>2140128</v>
      </c>
      <c r="B1030" s="4" t="s">
        <v>1851</v>
      </c>
      <c r="C1030" s="5">
        <v>0</v>
      </c>
    </row>
    <row r="1031" ht="17.1" customHeight="1" spans="1:3">
      <c r="A1031" s="114">
        <v>2140129</v>
      </c>
      <c r="B1031" s="4" t="s">
        <v>1853</v>
      </c>
      <c r="C1031" s="5">
        <v>55</v>
      </c>
    </row>
    <row r="1032" ht="17.1" customHeight="1" spans="1:3">
      <c r="A1032" s="114">
        <v>2140130</v>
      </c>
      <c r="B1032" s="4" t="s">
        <v>1855</v>
      </c>
      <c r="C1032" s="5">
        <v>0</v>
      </c>
    </row>
    <row r="1033" ht="17.1" customHeight="1" spans="1:3">
      <c r="A1033" s="114">
        <v>2140131</v>
      </c>
      <c r="B1033" s="4" t="s">
        <v>1857</v>
      </c>
      <c r="C1033" s="5">
        <v>1251</v>
      </c>
    </row>
    <row r="1034" ht="17.1" customHeight="1" spans="1:3">
      <c r="A1034" s="114">
        <v>2140133</v>
      </c>
      <c r="B1034" s="4" t="s">
        <v>1859</v>
      </c>
      <c r="C1034" s="5">
        <v>0</v>
      </c>
    </row>
    <row r="1035" ht="17.1" customHeight="1" spans="1:3">
      <c r="A1035" s="114">
        <v>2140136</v>
      </c>
      <c r="B1035" s="4" t="s">
        <v>1861</v>
      </c>
      <c r="C1035" s="5">
        <v>79</v>
      </c>
    </row>
    <row r="1036" ht="17.1" customHeight="1" spans="1:3">
      <c r="A1036" s="114">
        <v>2140138</v>
      </c>
      <c r="B1036" s="4" t="s">
        <v>1863</v>
      </c>
      <c r="C1036" s="5">
        <v>34390</v>
      </c>
    </row>
    <row r="1037" ht="17.1" customHeight="1" spans="1:3">
      <c r="A1037" s="114">
        <v>2140139</v>
      </c>
      <c r="B1037" s="4" t="s">
        <v>1865</v>
      </c>
      <c r="C1037" s="5">
        <v>431113</v>
      </c>
    </row>
    <row r="1038" ht="17.1" customHeight="1" spans="1:3">
      <c r="A1038" s="114">
        <v>2140199</v>
      </c>
      <c r="B1038" s="4" t="s">
        <v>1867</v>
      </c>
      <c r="C1038" s="5">
        <v>247055</v>
      </c>
    </row>
    <row r="1039" ht="17.1" customHeight="1" spans="1:3">
      <c r="A1039" s="114">
        <v>21402</v>
      </c>
      <c r="B1039" s="4" t="s">
        <v>1869</v>
      </c>
      <c r="C1039" s="5">
        <v>522634</v>
      </c>
    </row>
    <row r="1040" ht="17.1" customHeight="1" spans="1:3">
      <c r="A1040" s="114">
        <v>2140201</v>
      </c>
      <c r="B1040" s="4" t="s">
        <v>141</v>
      </c>
      <c r="C1040" s="5">
        <v>94</v>
      </c>
    </row>
    <row r="1041" ht="17.1" customHeight="1" spans="1:3">
      <c r="A1041" s="114">
        <v>2140202</v>
      </c>
      <c r="B1041" s="4" t="s">
        <v>143</v>
      </c>
      <c r="C1041" s="5">
        <v>35</v>
      </c>
    </row>
    <row r="1042" ht="17.1" customHeight="1" spans="1:3">
      <c r="A1042" s="114">
        <v>2140203</v>
      </c>
      <c r="B1042" s="4" t="s">
        <v>145</v>
      </c>
      <c r="C1042" s="5">
        <v>0</v>
      </c>
    </row>
    <row r="1043" ht="17.1" customHeight="1" spans="1:3">
      <c r="A1043" s="114">
        <v>2140204</v>
      </c>
      <c r="B1043" s="4" t="s">
        <v>1874</v>
      </c>
      <c r="C1043" s="5">
        <v>477899</v>
      </c>
    </row>
    <row r="1044" ht="17.1" customHeight="1" spans="1:3">
      <c r="A1044" s="114">
        <v>2140205</v>
      </c>
      <c r="B1044" s="4" t="s">
        <v>1876</v>
      </c>
      <c r="C1044" s="5">
        <v>11052</v>
      </c>
    </row>
    <row r="1045" ht="17.1" customHeight="1" spans="1:3">
      <c r="A1045" s="114">
        <v>2140206</v>
      </c>
      <c r="B1045" s="4" t="s">
        <v>1878</v>
      </c>
      <c r="C1045" s="5">
        <v>1580</v>
      </c>
    </row>
    <row r="1046" ht="17.1" customHeight="1" spans="1:3">
      <c r="A1046" s="114">
        <v>2140207</v>
      </c>
      <c r="B1046" s="4" t="s">
        <v>1880</v>
      </c>
      <c r="C1046" s="5">
        <v>0</v>
      </c>
    </row>
    <row r="1047" ht="17.1" customHeight="1" spans="1:3">
      <c r="A1047" s="114">
        <v>2140208</v>
      </c>
      <c r="B1047" s="4" t="s">
        <v>1882</v>
      </c>
      <c r="C1047" s="5">
        <v>0</v>
      </c>
    </row>
    <row r="1048" ht="17.1" customHeight="1" spans="1:3">
      <c r="A1048" s="114">
        <v>2140299</v>
      </c>
      <c r="B1048" s="4" t="s">
        <v>1884</v>
      </c>
      <c r="C1048" s="5">
        <v>31974</v>
      </c>
    </row>
    <row r="1049" ht="17.1" customHeight="1" spans="1:3">
      <c r="A1049" s="114">
        <v>21403</v>
      </c>
      <c r="B1049" s="4" t="s">
        <v>1886</v>
      </c>
      <c r="C1049" s="5">
        <v>43906</v>
      </c>
    </row>
    <row r="1050" ht="17.1" customHeight="1" spans="1:3">
      <c r="A1050" s="114">
        <v>2140301</v>
      </c>
      <c r="B1050" s="4" t="s">
        <v>141</v>
      </c>
      <c r="C1050" s="5">
        <v>165</v>
      </c>
    </row>
    <row r="1051" ht="17.1" customHeight="1" spans="1:3">
      <c r="A1051" s="114">
        <v>2140302</v>
      </c>
      <c r="B1051" s="4" t="s">
        <v>143</v>
      </c>
      <c r="C1051" s="5">
        <v>240</v>
      </c>
    </row>
    <row r="1052" ht="17.1" customHeight="1" spans="1:3">
      <c r="A1052" s="114">
        <v>2140303</v>
      </c>
      <c r="B1052" s="4" t="s">
        <v>145</v>
      </c>
      <c r="C1052" s="5">
        <v>0</v>
      </c>
    </row>
    <row r="1053" ht="17.1" customHeight="1" spans="1:3">
      <c r="A1053" s="114">
        <v>2140304</v>
      </c>
      <c r="B1053" s="4" t="s">
        <v>1891</v>
      </c>
      <c r="C1053" s="5">
        <v>37905</v>
      </c>
    </row>
    <row r="1054" ht="17.1" customHeight="1" spans="1:3">
      <c r="A1054" s="114">
        <v>2140305</v>
      </c>
      <c r="B1054" s="4" t="s">
        <v>1893</v>
      </c>
      <c r="C1054" s="5">
        <v>0</v>
      </c>
    </row>
    <row r="1055" ht="17.1" customHeight="1" spans="1:3">
      <c r="A1055" s="114">
        <v>2140306</v>
      </c>
      <c r="B1055" s="4" t="s">
        <v>1895</v>
      </c>
      <c r="C1055" s="5">
        <v>0</v>
      </c>
    </row>
    <row r="1056" ht="17.1" customHeight="1" spans="1:3">
      <c r="A1056" s="114">
        <v>2140307</v>
      </c>
      <c r="B1056" s="4" t="s">
        <v>1897</v>
      </c>
      <c r="C1056" s="5">
        <v>120</v>
      </c>
    </row>
    <row r="1057" ht="17.1" customHeight="1" spans="1:3">
      <c r="A1057" s="114">
        <v>2140308</v>
      </c>
      <c r="B1057" s="4" t="s">
        <v>1899</v>
      </c>
      <c r="C1057" s="5">
        <v>0</v>
      </c>
    </row>
    <row r="1058" ht="17.1" customHeight="1" spans="1:3">
      <c r="A1058" s="114">
        <v>2140399</v>
      </c>
      <c r="B1058" s="4" t="s">
        <v>1901</v>
      </c>
      <c r="C1058" s="5">
        <v>5476</v>
      </c>
    </row>
    <row r="1059" ht="17.1" customHeight="1" spans="1:3">
      <c r="A1059" s="114">
        <v>21404</v>
      </c>
      <c r="B1059" s="4" t="s">
        <v>1903</v>
      </c>
      <c r="C1059" s="5">
        <v>135558</v>
      </c>
    </row>
    <row r="1060" ht="17.1" customHeight="1" spans="1:3">
      <c r="A1060" s="114">
        <v>2140401</v>
      </c>
      <c r="B1060" s="4" t="s">
        <v>1905</v>
      </c>
      <c r="C1060" s="5">
        <v>57216</v>
      </c>
    </row>
    <row r="1061" ht="17.1" customHeight="1" spans="1:3">
      <c r="A1061" s="114">
        <v>2140402</v>
      </c>
      <c r="B1061" s="4" t="s">
        <v>1907</v>
      </c>
      <c r="C1061" s="5">
        <v>42305</v>
      </c>
    </row>
    <row r="1062" ht="17.1" customHeight="1" spans="1:3">
      <c r="A1062" s="114">
        <v>2140403</v>
      </c>
      <c r="B1062" s="4" t="s">
        <v>1909</v>
      </c>
      <c r="C1062" s="5">
        <v>35354</v>
      </c>
    </row>
    <row r="1063" ht="17.1" customHeight="1" spans="1:3">
      <c r="A1063" s="114">
        <v>2140499</v>
      </c>
      <c r="B1063" s="4" t="s">
        <v>1911</v>
      </c>
      <c r="C1063" s="5">
        <v>683</v>
      </c>
    </row>
    <row r="1064" ht="17.1" customHeight="1" spans="1:3">
      <c r="A1064" s="114">
        <v>21405</v>
      </c>
      <c r="B1064" s="4" t="s">
        <v>1913</v>
      </c>
      <c r="C1064" s="5">
        <v>475</v>
      </c>
    </row>
    <row r="1065" ht="17.1" customHeight="1" spans="1:3">
      <c r="A1065" s="114">
        <v>2140501</v>
      </c>
      <c r="B1065" s="4" t="s">
        <v>141</v>
      </c>
      <c r="C1065" s="5">
        <v>7</v>
      </c>
    </row>
    <row r="1066" ht="17.1" customHeight="1" spans="1:3">
      <c r="A1066" s="114">
        <v>2140502</v>
      </c>
      <c r="B1066" s="4" t="s">
        <v>143</v>
      </c>
      <c r="C1066" s="5">
        <v>0</v>
      </c>
    </row>
    <row r="1067" ht="17.1" customHeight="1" spans="1:3">
      <c r="A1067" s="114">
        <v>2140503</v>
      </c>
      <c r="B1067" s="4" t="s">
        <v>145</v>
      </c>
      <c r="C1067" s="5">
        <v>0</v>
      </c>
    </row>
    <row r="1068" ht="17.1" customHeight="1" spans="1:3">
      <c r="A1068" s="114">
        <v>2140504</v>
      </c>
      <c r="B1068" s="4" t="s">
        <v>1882</v>
      </c>
      <c r="C1068" s="5">
        <v>41</v>
      </c>
    </row>
    <row r="1069" ht="17.1" customHeight="1" spans="1:3">
      <c r="A1069" s="114">
        <v>2140505</v>
      </c>
      <c r="B1069" s="4" t="s">
        <v>1919</v>
      </c>
      <c r="C1069" s="5">
        <v>350</v>
      </c>
    </row>
    <row r="1070" ht="17.1" customHeight="1" spans="1:3">
      <c r="A1070" s="114">
        <v>2140599</v>
      </c>
      <c r="B1070" s="4" t="s">
        <v>1921</v>
      </c>
      <c r="C1070" s="5">
        <v>77</v>
      </c>
    </row>
    <row r="1071" ht="17.1" customHeight="1" spans="1:3">
      <c r="A1071" s="114">
        <v>21406</v>
      </c>
      <c r="B1071" s="4" t="s">
        <v>1923</v>
      </c>
      <c r="C1071" s="5">
        <v>2762691</v>
      </c>
    </row>
    <row r="1072" ht="17.1" customHeight="1" spans="1:3">
      <c r="A1072" s="114">
        <v>2140601</v>
      </c>
      <c r="B1072" s="4" t="s">
        <v>1925</v>
      </c>
      <c r="C1072" s="5">
        <v>1632835</v>
      </c>
    </row>
    <row r="1073" ht="17.1" customHeight="1" spans="1:3">
      <c r="A1073" s="114">
        <v>2140602</v>
      </c>
      <c r="B1073" s="4" t="s">
        <v>1927</v>
      </c>
      <c r="C1073" s="5">
        <v>1053446</v>
      </c>
    </row>
    <row r="1074" ht="17.1" customHeight="1" spans="1:3">
      <c r="A1074" s="114">
        <v>2140603</v>
      </c>
      <c r="B1074" s="4" t="s">
        <v>1929</v>
      </c>
      <c r="C1074" s="5">
        <v>64</v>
      </c>
    </row>
    <row r="1075" ht="17.1" customHeight="1" spans="1:3">
      <c r="A1075" s="114">
        <v>2140699</v>
      </c>
      <c r="B1075" s="4" t="s">
        <v>1931</v>
      </c>
      <c r="C1075" s="5">
        <v>76346</v>
      </c>
    </row>
    <row r="1076" ht="17.1" customHeight="1" spans="1:3">
      <c r="A1076" s="114">
        <v>21499</v>
      </c>
      <c r="B1076" s="4" t="s">
        <v>1933</v>
      </c>
      <c r="C1076" s="5">
        <v>202221</v>
      </c>
    </row>
    <row r="1077" ht="17.1" customHeight="1" spans="1:3">
      <c r="A1077" s="114">
        <v>2149901</v>
      </c>
      <c r="B1077" s="4" t="s">
        <v>1935</v>
      </c>
      <c r="C1077" s="5">
        <v>2841</v>
      </c>
    </row>
    <row r="1078" ht="17.1" customHeight="1" spans="1:3">
      <c r="A1078" s="114">
        <v>2149999</v>
      </c>
      <c r="B1078" s="4" t="s">
        <v>1937</v>
      </c>
      <c r="C1078" s="5">
        <v>199380</v>
      </c>
    </row>
    <row r="1079" ht="17.1" customHeight="1" spans="1:3">
      <c r="A1079" s="114">
        <v>215</v>
      </c>
      <c r="B1079" s="4" t="s">
        <v>1939</v>
      </c>
      <c r="C1079" s="5">
        <v>1101852</v>
      </c>
    </row>
    <row r="1080" ht="17.1" customHeight="1" spans="1:3">
      <c r="A1080" s="114">
        <v>21501</v>
      </c>
      <c r="B1080" s="4" t="s">
        <v>1941</v>
      </c>
      <c r="C1080" s="5">
        <v>46828</v>
      </c>
    </row>
    <row r="1081" ht="17.1" customHeight="1" spans="1:3">
      <c r="A1081" s="114">
        <v>2150101</v>
      </c>
      <c r="B1081" s="4" t="s">
        <v>141</v>
      </c>
      <c r="C1081" s="5">
        <v>7928</v>
      </c>
    </row>
    <row r="1082" ht="17.1" customHeight="1" spans="1:3">
      <c r="A1082" s="114">
        <v>2150102</v>
      </c>
      <c r="B1082" s="4" t="s">
        <v>143</v>
      </c>
      <c r="C1082" s="5">
        <v>1421</v>
      </c>
    </row>
    <row r="1083" ht="17.1" customHeight="1" spans="1:3">
      <c r="A1083" s="114">
        <v>2150103</v>
      </c>
      <c r="B1083" s="4" t="s">
        <v>145</v>
      </c>
      <c r="C1083" s="5">
        <v>0</v>
      </c>
    </row>
    <row r="1084" ht="17.1" customHeight="1" spans="1:3">
      <c r="A1084" s="114">
        <v>2150104</v>
      </c>
      <c r="B1084" s="4" t="s">
        <v>1946</v>
      </c>
      <c r="C1084" s="5">
        <v>2225</v>
      </c>
    </row>
    <row r="1085" ht="17.1" customHeight="1" spans="1:3">
      <c r="A1085" s="114">
        <v>2150105</v>
      </c>
      <c r="B1085" s="4" t="s">
        <v>1948</v>
      </c>
      <c r="C1085" s="5">
        <v>0</v>
      </c>
    </row>
    <row r="1086" ht="17.1" customHeight="1" spans="1:3">
      <c r="A1086" s="114">
        <v>2150106</v>
      </c>
      <c r="B1086" s="4" t="s">
        <v>1950</v>
      </c>
      <c r="C1086" s="5">
        <v>10</v>
      </c>
    </row>
    <row r="1087" ht="17.1" customHeight="1" spans="1:3">
      <c r="A1087" s="114">
        <v>2150107</v>
      </c>
      <c r="B1087" s="4" t="s">
        <v>1952</v>
      </c>
      <c r="C1087" s="5">
        <v>10823</v>
      </c>
    </row>
    <row r="1088" ht="17.1" customHeight="1" spans="1:3">
      <c r="A1088" s="114">
        <v>2150108</v>
      </c>
      <c r="B1088" s="4" t="s">
        <v>1954</v>
      </c>
      <c r="C1088" s="5">
        <v>0</v>
      </c>
    </row>
    <row r="1089" ht="17.1" customHeight="1" spans="1:3">
      <c r="A1089" s="114">
        <v>2150199</v>
      </c>
      <c r="B1089" s="4" t="s">
        <v>1956</v>
      </c>
      <c r="C1089" s="5">
        <v>24421</v>
      </c>
    </row>
    <row r="1090" ht="17.1" customHeight="1" spans="1:3">
      <c r="A1090" s="114">
        <v>21502</v>
      </c>
      <c r="B1090" s="4" t="s">
        <v>1958</v>
      </c>
      <c r="C1090" s="5">
        <v>48467</v>
      </c>
    </row>
    <row r="1091" ht="17.1" customHeight="1" spans="1:3">
      <c r="A1091" s="114">
        <v>2150201</v>
      </c>
      <c r="B1091" s="4" t="s">
        <v>141</v>
      </c>
      <c r="C1091" s="5">
        <v>2051</v>
      </c>
    </row>
    <row r="1092" ht="17.1" customHeight="1" spans="1:3">
      <c r="A1092" s="114">
        <v>2150202</v>
      </c>
      <c r="B1092" s="4" t="s">
        <v>143</v>
      </c>
      <c r="C1092" s="5">
        <v>191</v>
      </c>
    </row>
    <row r="1093" ht="17.1" customHeight="1" spans="1:3">
      <c r="A1093" s="114">
        <v>2150203</v>
      </c>
      <c r="B1093" s="4" t="s">
        <v>145</v>
      </c>
      <c r="C1093" s="5">
        <v>74</v>
      </c>
    </row>
    <row r="1094" ht="17.1" customHeight="1" spans="1:3">
      <c r="A1094" s="114">
        <v>2150204</v>
      </c>
      <c r="B1094" s="4" t="s">
        <v>1963</v>
      </c>
      <c r="C1094" s="5">
        <v>110</v>
      </c>
    </row>
    <row r="1095" ht="17.1" customHeight="1" spans="1:3">
      <c r="A1095" s="114">
        <v>2150205</v>
      </c>
      <c r="B1095" s="4" t="s">
        <v>1965</v>
      </c>
      <c r="C1095" s="5">
        <v>8250</v>
      </c>
    </row>
    <row r="1096" ht="17.1" customHeight="1" spans="1:3">
      <c r="A1096" s="114">
        <v>2150206</v>
      </c>
      <c r="B1096" s="4" t="s">
        <v>1967</v>
      </c>
      <c r="C1096" s="5">
        <v>0</v>
      </c>
    </row>
    <row r="1097" ht="17.1" customHeight="1" spans="1:3">
      <c r="A1097" s="114">
        <v>2150207</v>
      </c>
      <c r="B1097" s="4" t="s">
        <v>1969</v>
      </c>
      <c r="C1097" s="5">
        <v>640</v>
      </c>
    </row>
    <row r="1098" ht="17.1" customHeight="1" spans="1:3">
      <c r="A1098" s="114">
        <v>2150208</v>
      </c>
      <c r="B1098" s="4" t="s">
        <v>1971</v>
      </c>
      <c r="C1098" s="5">
        <v>6674</v>
      </c>
    </row>
    <row r="1099" ht="17.1" customHeight="1" spans="1:3">
      <c r="A1099" s="114">
        <v>2150209</v>
      </c>
      <c r="B1099" s="4" t="s">
        <v>1973</v>
      </c>
      <c r="C1099" s="5">
        <v>0</v>
      </c>
    </row>
    <row r="1100" ht="17.1" customHeight="1" spans="1:3">
      <c r="A1100" s="114">
        <v>2150210</v>
      </c>
      <c r="B1100" s="4" t="s">
        <v>1975</v>
      </c>
      <c r="C1100" s="5">
        <v>0</v>
      </c>
    </row>
    <row r="1101" ht="17.1" customHeight="1" spans="1:3">
      <c r="A1101" s="114">
        <v>2150212</v>
      </c>
      <c r="B1101" s="4" t="s">
        <v>1977</v>
      </c>
      <c r="C1101" s="5">
        <v>0</v>
      </c>
    </row>
    <row r="1102" ht="17.1" customHeight="1" spans="1:3">
      <c r="A1102" s="114">
        <v>2150213</v>
      </c>
      <c r="B1102" s="4" t="s">
        <v>1979</v>
      </c>
      <c r="C1102" s="5">
        <v>0</v>
      </c>
    </row>
    <row r="1103" ht="17.1" customHeight="1" spans="1:3">
      <c r="A1103" s="114">
        <v>2150214</v>
      </c>
      <c r="B1103" s="4" t="s">
        <v>1981</v>
      </c>
      <c r="C1103" s="5">
        <v>0</v>
      </c>
    </row>
    <row r="1104" ht="17.1" customHeight="1" spans="1:3">
      <c r="A1104" s="114">
        <v>2150215</v>
      </c>
      <c r="B1104" s="4" t="s">
        <v>1983</v>
      </c>
      <c r="C1104" s="5">
        <v>412</v>
      </c>
    </row>
    <row r="1105" ht="17.1" customHeight="1" spans="1:3">
      <c r="A1105" s="114">
        <v>2150299</v>
      </c>
      <c r="B1105" s="4" t="s">
        <v>1985</v>
      </c>
      <c r="C1105" s="5">
        <v>30065</v>
      </c>
    </row>
    <row r="1106" ht="17.1" customHeight="1" spans="1:3">
      <c r="A1106" s="114">
        <v>21503</v>
      </c>
      <c r="B1106" s="4" t="s">
        <v>1987</v>
      </c>
      <c r="C1106" s="5">
        <v>90</v>
      </c>
    </row>
    <row r="1107" ht="17.1" customHeight="1" spans="1:3">
      <c r="A1107" s="114">
        <v>2150301</v>
      </c>
      <c r="B1107" s="4" t="s">
        <v>141</v>
      </c>
      <c r="C1107" s="5">
        <v>60</v>
      </c>
    </row>
    <row r="1108" ht="17.1" customHeight="1" spans="1:3">
      <c r="A1108" s="114">
        <v>2150302</v>
      </c>
      <c r="B1108" s="4" t="s">
        <v>143</v>
      </c>
      <c r="C1108" s="5">
        <v>0</v>
      </c>
    </row>
    <row r="1109" ht="17.1" customHeight="1" spans="1:3">
      <c r="A1109" s="114">
        <v>2150303</v>
      </c>
      <c r="B1109" s="4" t="s">
        <v>145</v>
      </c>
      <c r="C1109" s="5">
        <v>30</v>
      </c>
    </row>
    <row r="1110" ht="17.1" customHeight="1" spans="1:3">
      <c r="A1110" s="114">
        <v>2150399</v>
      </c>
      <c r="B1110" s="4" t="s">
        <v>1992</v>
      </c>
      <c r="C1110" s="5">
        <v>0</v>
      </c>
    </row>
    <row r="1111" ht="17.1" customHeight="1" spans="1:3">
      <c r="A1111" s="114">
        <v>21505</v>
      </c>
      <c r="B1111" s="4" t="s">
        <v>1994</v>
      </c>
      <c r="C1111" s="5">
        <v>198316</v>
      </c>
    </row>
    <row r="1112" ht="17.1" customHeight="1" spans="1:3">
      <c r="A1112" s="114">
        <v>2150501</v>
      </c>
      <c r="B1112" s="4" t="s">
        <v>141</v>
      </c>
      <c r="C1112" s="5">
        <v>15949</v>
      </c>
    </row>
    <row r="1113" ht="17.1" customHeight="1" spans="1:3">
      <c r="A1113" s="114">
        <v>2150502</v>
      </c>
      <c r="B1113" s="4" t="s">
        <v>143</v>
      </c>
      <c r="C1113" s="5">
        <v>2214</v>
      </c>
    </row>
    <row r="1114" ht="17.1" customHeight="1" spans="1:3">
      <c r="A1114" s="114">
        <v>2150503</v>
      </c>
      <c r="B1114" s="4" t="s">
        <v>145</v>
      </c>
      <c r="C1114" s="5">
        <v>330</v>
      </c>
    </row>
    <row r="1115" ht="17.1" customHeight="1" spans="1:3">
      <c r="A1115" s="114">
        <v>2150505</v>
      </c>
      <c r="B1115" s="4" t="s">
        <v>1999</v>
      </c>
      <c r="C1115" s="5">
        <v>0</v>
      </c>
    </row>
    <row r="1116" ht="17.1" customHeight="1" spans="1:3">
      <c r="A1116" s="114">
        <v>2150506</v>
      </c>
      <c r="B1116" s="4" t="s">
        <v>2001</v>
      </c>
      <c r="C1116" s="5">
        <v>291</v>
      </c>
    </row>
    <row r="1117" ht="17.1" customHeight="1" spans="1:3">
      <c r="A1117" s="114">
        <v>2150507</v>
      </c>
      <c r="B1117" s="4" t="s">
        <v>2003</v>
      </c>
      <c r="C1117" s="5">
        <v>1395</v>
      </c>
    </row>
    <row r="1118" ht="17.1" customHeight="1" spans="1:3">
      <c r="A1118" s="114">
        <v>2150508</v>
      </c>
      <c r="B1118" s="4" t="s">
        <v>2005</v>
      </c>
      <c r="C1118" s="5">
        <v>258</v>
      </c>
    </row>
    <row r="1119" ht="17.1" customHeight="1" spans="1:3">
      <c r="A1119" s="114">
        <v>2150509</v>
      </c>
      <c r="B1119" s="4" t="s">
        <v>2007</v>
      </c>
      <c r="C1119" s="5">
        <v>0</v>
      </c>
    </row>
    <row r="1120" ht="17.1" customHeight="1" spans="1:3">
      <c r="A1120" s="114">
        <v>2150510</v>
      </c>
      <c r="B1120" s="4" t="s">
        <v>2009</v>
      </c>
      <c r="C1120" s="5">
        <v>161611</v>
      </c>
    </row>
    <row r="1121" ht="17.1" customHeight="1" spans="1:3">
      <c r="A1121" s="114">
        <v>2150511</v>
      </c>
      <c r="B1121" s="4" t="s">
        <v>2011</v>
      </c>
      <c r="C1121" s="5">
        <v>2986</v>
      </c>
    </row>
    <row r="1122" ht="17.1" customHeight="1" spans="1:3">
      <c r="A1122" s="114">
        <v>2150513</v>
      </c>
      <c r="B1122" s="4" t="s">
        <v>1882</v>
      </c>
      <c r="C1122" s="5">
        <v>2</v>
      </c>
    </row>
    <row r="1123" ht="17.1" customHeight="1" spans="1:3">
      <c r="A1123" s="114">
        <v>2150515</v>
      </c>
      <c r="B1123" s="4" t="s">
        <v>2014</v>
      </c>
      <c r="C1123" s="5">
        <v>0</v>
      </c>
    </row>
    <row r="1124" ht="17.1" customHeight="1" spans="1:3">
      <c r="A1124" s="114">
        <v>2150599</v>
      </c>
      <c r="B1124" s="4" t="s">
        <v>2016</v>
      </c>
      <c r="C1124" s="5">
        <v>13280</v>
      </c>
    </row>
    <row r="1125" ht="17.1" customHeight="1" spans="1:3">
      <c r="A1125" s="114">
        <v>21506</v>
      </c>
      <c r="B1125" s="4" t="s">
        <v>2018</v>
      </c>
      <c r="C1125" s="5">
        <v>95048</v>
      </c>
    </row>
    <row r="1126" ht="17.1" customHeight="1" spans="1:3">
      <c r="A1126" s="114">
        <v>2150601</v>
      </c>
      <c r="B1126" s="4" t="s">
        <v>141</v>
      </c>
      <c r="C1126" s="5">
        <v>26908</v>
      </c>
    </row>
    <row r="1127" ht="17.1" customHeight="1" spans="1:3">
      <c r="A1127" s="114">
        <v>2150602</v>
      </c>
      <c r="B1127" s="4" t="s">
        <v>143</v>
      </c>
      <c r="C1127" s="5">
        <v>4825</v>
      </c>
    </row>
    <row r="1128" ht="17.1" customHeight="1" spans="1:3">
      <c r="A1128" s="114">
        <v>2150603</v>
      </c>
      <c r="B1128" s="4" t="s">
        <v>145</v>
      </c>
      <c r="C1128" s="5">
        <v>309</v>
      </c>
    </row>
    <row r="1129" ht="17.1" customHeight="1" spans="1:3">
      <c r="A1129" s="114">
        <v>2150604</v>
      </c>
      <c r="B1129" s="4" t="s">
        <v>3761</v>
      </c>
      <c r="C1129" s="5">
        <v>0</v>
      </c>
    </row>
    <row r="1130" ht="17.1" customHeight="1" spans="1:3">
      <c r="A1130" s="114">
        <v>2150605</v>
      </c>
      <c r="B1130" s="4" t="s">
        <v>2023</v>
      </c>
      <c r="C1130" s="5">
        <v>12908</v>
      </c>
    </row>
    <row r="1131" ht="17.1" customHeight="1" spans="1:3">
      <c r="A1131" s="114">
        <v>2150606</v>
      </c>
      <c r="B1131" s="4" t="s">
        <v>2025</v>
      </c>
      <c r="C1131" s="5">
        <v>1986</v>
      </c>
    </row>
    <row r="1132" ht="17.1" customHeight="1" spans="1:3">
      <c r="A1132" s="114">
        <v>2150607</v>
      </c>
      <c r="B1132" s="4" t="s">
        <v>2027</v>
      </c>
      <c r="C1132" s="5">
        <v>36644</v>
      </c>
    </row>
    <row r="1133" ht="17.1" customHeight="1" spans="1:3">
      <c r="A1133" s="114">
        <v>2150699</v>
      </c>
      <c r="B1133" s="4" t="s">
        <v>2029</v>
      </c>
      <c r="C1133" s="5">
        <v>11468</v>
      </c>
    </row>
    <row r="1134" ht="17.1" customHeight="1" spans="1:3">
      <c r="A1134" s="114">
        <v>21507</v>
      </c>
      <c r="B1134" s="4" t="s">
        <v>2031</v>
      </c>
      <c r="C1134" s="5">
        <v>13498</v>
      </c>
    </row>
    <row r="1135" ht="17.1" customHeight="1" spans="1:3">
      <c r="A1135" s="114">
        <v>2150701</v>
      </c>
      <c r="B1135" s="4" t="s">
        <v>141</v>
      </c>
      <c r="C1135" s="5">
        <v>5675</v>
      </c>
    </row>
    <row r="1136" ht="17.1" customHeight="1" spans="1:3">
      <c r="A1136" s="114">
        <v>2150702</v>
      </c>
      <c r="B1136" s="4" t="s">
        <v>143</v>
      </c>
      <c r="C1136" s="5">
        <v>828</v>
      </c>
    </row>
    <row r="1137" ht="17.1" customHeight="1" spans="1:3">
      <c r="A1137" s="114">
        <v>2150703</v>
      </c>
      <c r="B1137" s="4" t="s">
        <v>145</v>
      </c>
      <c r="C1137" s="5">
        <v>92</v>
      </c>
    </row>
    <row r="1138" ht="17.1" customHeight="1" spans="1:3">
      <c r="A1138" s="114">
        <v>2150704</v>
      </c>
      <c r="B1138" s="4" t="s">
        <v>2036</v>
      </c>
      <c r="C1138" s="5">
        <v>0</v>
      </c>
    </row>
    <row r="1139" ht="17.1" customHeight="1" spans="1:3">
      <c r="A1139" s="114">
        <v>2150705</v>
      </c>
      <c r="B1139" s="4" t="s">
        <v>3762</v>
      </c>
      <c r="C1139" s="5">
        <v>0</v>
      </c>
    </row>
    <row r="1140" ht="17.1" customHeight="1" spans="1:3">
      <c r="A1140" s="114">
        <v>2150799</v>
      </c>
      <c r="B1140" s="4" t="s">
        <v>2038</v>
      </c>
      <c r="C1140" s="5">
        <v>6903</v>
      </c>
    </row>
    <row r="1141" ht="17.1" customHeight="1" spans="1:3">
      <c r="A1141" s="114">
        <v>21508</v>
      </c>
      <c r="B1141" s="4" t="s">
        <v>2040</v>
      </c>
      <c r="C1141" s="5">
        <v>456713</v>
      </c>
    </row>
    <row r="1142" ht="17.1" customHeight="1" spans="1:3">
      <c r="A1142" s="114">
        <v>2150801</v>
      </c>
      <c r="B1142" s="4" t="s">
        <v>141</v>
      </c>
      <c r="C1142" s="5">
        <v>2202</v>
      </c>
    </row>
    <row r="1143" ht="17.1" customHeight="1" spans="1:3">
      <c r="A1143" s="114">
        <v>2150802</v>
      </c>
      <c r="B1143" s="4" t="s">
        <v>143</v>
      </c>
      <c r="C1143" s="5">
        <v>128</v>
      </c>
    </row>
    <row r="1144" ht="17.1" customHeight="1" spans="1:3">
      <c r="A1144" s="114">
        <v>2150803</v>
      </c>
      <c r="B1144" s="4" t="s">
        <v>145</v>
      </c>
      <c r="C1144" s="5">
        <v>151</v>
      </c>
    </row>
    <row r="1145" ht="17.1" customHeight="1" spans="1:3">
      <c r="A1145" s="114">
        <v>2150804</v>
      </c>
      <c r="B1145" s="4" t="s">
        <v>2045</v>
      </c>
      <c r="C1145" s="5">
        <v>2895</v>
      </c>
    </row>
    <row r="1146" ht="17.1" customHeight="1" spans="1:3">
      <c r="A1146" s="114">
        <v>2150805</v>
      </c>
      <c r="B1146" s="4" t="s">
        <v>2047</v>
      </c>
      <c r="C1146" s="5">
        <v>248853</v>
      </c>
    </row>
    <row r="1147" ht="17.1" customHeight="1" spans="1:3">
      <c r="A1147" s="114">
        <v>2150899</v>
      </c>
      <c r="B1147" s="4" t="s">
        <v>2049</v>
      </c>
      <c r="C1147" s="5">
        <v>202484</v>
      </c>
    </row>
    <row r="1148" ht="17.1" customHeight="1" spans="1:3">
      <c r="A1148" s="114">
        <v>21599</v>
      </c>
      <c r="B1148" s="4" t="s">
        <v>2051</v>
      </c>
      <c r="C1148" s="5">
        <v>242892</v>
      </c>
    </row>
    <row r="1149" ht="17.1" customHeight="1" spans="1:3">
      <c r="A1149" s="114">
        <v>2159901</v>
      </c>
      <c r="B1149" s="4" t="s">
        <v>2053</v>
      </c>
      <c r="C1149" s="5">
        <v>0</v>
      </c>
    </row>
    <row r="1150" ht="17.1" customHeight="1" spans="1:3">
      <c r="A1150" s="114">
        <v>2159902</v>
      </c>
      <c r="B1150" s="4" t="s">
        <v>2055</v>
      </c>
      <c r="C1150" s="5">
        <v>18124</v>
      </c>
    </row>
    <row r="1151" ht="17.1" customHeight="1" spans="1:3">
      <c r="A1151" s="114">
        <v>2159904</v>
      </c>
      <c r="B1151" s="4" t="s">
        <v>2057</v>
      </c>
      <c r="C1151" s="5">
        <v>27567</v>
      </c>
    </row>
    <row r="1152" ht="17.1" customHeight="1" spans="1:3">
      <c r="A1152" s="114">
        <v>2159905</v>
      </c>
      <c r="B1152" s="4" t="s">
        <v>2059</v>
      </c>
      <c r="C1152" s="5">
        <v>10</v>
      </c>
    </row>
    <row r="1153" ht="17.1" customHeight="1" spans="1:3">
      <c r="A1153" s="114">
        <v>2159906</v>
      </c>
      <c r="B1153" s="4" t="s">
        <v>2061</v>
      </c>
      <c r="C1153" s="5">
        <v>100</v>
      </c>
    </row>
    <row r="1154" ht="17.1" customHeight="1" spans="1:3">
      <c r="A1154" s="114">
        <v>2159999</v>
      </c>
      <c r="B1154" s="4" t="s">
        <v>2063</v>
      </c>
      <c r="C1154" s="5">
        <v>197091</v>
      </c>
    </row>
    <row r="1155" ht="17.1" customHeight="1" spans="1:3">
      <c r="A1155" s="114">
        <v>216</v>
      </c>
      <c r="B1155" s="4" t="s">
        <v>2065</v>
      </c>
      <c r="C1155" s="5">
        <v>335852</v>
      </c>
    </row>
    <row r="1156" ht="17.1" customHeight="1" spans="1:3">
      <c r="A1156" s="114">
        <v>21602</v>
      </c>
      <c r="B1156" s="4" t="s">
        <v>2067</v>
      </c>
      <c r="C1156" s="5">
        <v>103184</v>
      </c>
    </row>
    <row r="1157" ht="17.1" customHeight="1" spans="1:3">
      <c r="A1157" s="114">
        <v>2160201</v>
      </c>
      <c r="B1157" s="4" t="s">
        <v>141</v>
      </c>
      <c r="C1157" s="5">
        <v>14933</v>
      </c>
    </row>
    <row r="1158" ht="17.1" customHeight="1" spans="1:3">
      <c r="A1158" s="114">
        <v>2160202</v>
      </c>
      <c r="B1158" s="4" t="s">
        <v>143</v>
      </c>
      <c r="C1158" s="5">
        <v>917</v>
      </c>
    </row>
    <row r="1159" ht="17.1" customHeight="1" spans="1:3">
      <c r="A1159" s="114">
        <v>2160203</v>
      </c>
      <c r="B1159" s="4" t="s">
        <v>145</v>
      </c>
      <c r="C1159" s="5">
        <v>3</v>
      </c>
    </row>
    <row r="1160" ht="17.1" customHeight="1" spans="1:3">
      <c r="A1160" s="114">
        <v>2160216</v>
      </c>
      <c r="B1160" s="4" t="s">
        <v>2072</v>
      </c>
      <c r="C1160" s="5">
        <v>3</v>
      </c>
    </row>
    <row r="1161" ht="17.1" customHeight="1" spans="1:3">
      <c r="A1161" s="114">
        <v>2160217</v>
      </c>
      <c r="B1161" s="4" t="s">
        <v>2074</v>
      </c>
      <c r="C1161" s="5">
        <v>486</v>
      </c>
    </row>
    <row r="1162" ht="17.1" customHeight="1" spans="1:3">
      <c r="A1162" s="114">
        <v>2160218</v>
      </c>
      <c r="B1162" s="4" t="s">
        <v>2076</v>
      </c>
      <c r="C1162" s="5">
        <v>1009</v>
      </c>
    </row>
    <row r="1163" ht="17.1" customHeight="1" spans="1:3">
      <c r="A1163" s="114">
        <v>2160219</v>
      </c>
      <c r="B1163" s="4" t="s">
        <v>2078</v>
      </c>
      <c r="C1163" s="5">
        <v>10595</v>
      </c>
    </row>
    <row r="1164" ht="17.1" customHeight="1" spans="1:3">
      <c r="A1164" s="114">
        <v>2160250</v>
      </c>
      <c r="B1164" s="4" t="s">
        <v>160</v>
      </c>
      <c r="C1164" s="5">
        <v>701</v>
      </c>
    </row>
    <row r="1165" ht="17.1" customHeight="1" spans="1:3">
      <c r="A1165" s="114">
        <v>2160299</v>
      </c>
      <c r="B1165" s="4" t="s">
        <v>2081</v>
      </c>
      <c r="C1165" s="5">
        <v>74537</v>
      </c>
    </row>
    <row r="1166" ht="17.1" customHeight="1" spans="1:3">
      <c r="A1166" s="114">
        <v>21605</v>
      </c>
      <c r="B1166" s="4" t="s">
        <v>2083</v>
      </c>
      <c r="C1166" s="5">
        <v>156674</v>
      </c>
    </row>
    <row r="1167" ht="17.1" customHeight="1" spans="1:3">
      <c r="A1167" s="114">
        <v>2160501</v>
      </c>
      <c r="B1167" s="4" t="s">
        <v>141</v>
      </c>
      <c r="C1167" s="5">
        <v>14716</v>
      </c>
    </row>
    <row r="1168" ht="17.1" customHeight="1" spans="1:3">
      <c r="A1168" s="114">
        <v>2160502</v>
      </c>
      <c r="B1168" s="4" t="s">
        <v>143</v>
      </c>
      <c r="C1168" s="5">
        <v>1556</v>
      </c>
    </row>
    <row r="1169" ht="17.1" customHeight="1" spans="1:3">
      <c r="A1169" s="114">
        <v>2160503</v>
      </c>
      <c r="B1169" s="4" t="s">
        <v>145</v>
      </c>
      <c r="C1169" s="5">
        <v>3197</v>
      </c>
    </row>
    <row r="1170" ht="17.1" customHeight="1" spans="1:3">
      <c r="A1170" s="114">
        <v>2160504</v>
      </c>
      <c r="B1170" s="4" t="s">
        <v>2088</v>
      </c>
      <c r="C1170" s="5">
        <v>27738</v>
      </c>
    </row>
    <row r="1171" ht="17.1" customHeight="1" spans="1:3">
      <c r="A1171" s="114">
        <v>2160505</v>
      </c>
      <c r="B1171" s="4" t="s">
        <v>2090</v>
      </c>
      <c r="C1171" s="5">
        <v>3633</v>
      </c>
    </row>
    <row r="1172" ht="17.1" customHeight="1" spans="1:3">
      <c r="A1172" s="114">
        <v>2160599</v>
      </c>
      <c r="B1172" s="4" t="s">
        <v>2092</v>
      </c>
      <c r="C1172" s="5">
        <v>105834</v>
      </c>
    </row>
    <row r="1173" ht="17.1" customHeight="1" spans="1:3">
      <c r="A1173" s="114">
        <v>21606</v>
      </c>
      <c r="B1173" s="4" t="s">
        <v>2094</v>
      </c>
      <c r="C1173" s="5">
        <v>47721</v>
      </c>
    </row>
    <row r="1174" ht="17.1" customHeight="1" spans="1:3">
      <c r="A1174" s="114">
        <v>2160601</v>
      </c>
      <c r="B1174" s="4" t="s">
        <v>141</v>
      </c>
      <c r="C1174" s="5">
        <v>590</v>
      </c>
    </row>
    <row r="1175" ht="17.1" customHeight="1" spans="1:3">
      <c r="A1175" s="114">
        <v>2160602</v>
      </c>
      <c r="B1175" s="4" t="s">
        <v>143</v>
      </c>
      <c r="C1175" s="5">
        <v>352</v>
      </c>
    </row>
    <row r="1176" ht="17.1" customHeight="1" spans="1:3">
      <c r="A1176" s="114">
        <v>2160603</v>
      </c>
      <c r="B1176" s="4" t="s">
        <v>145</v>
      </c>
      <c r="C1176" s="5">
        <v>23</v>
      </c>
    </row>
    <row r="1177" ht="17.1" customHeight="1" spans="1:3">
      <c r="A1177" s="114">
        <v>2160607</v>
      </c>
      <c r="B1177" s="4" t="s">
        <v>2099</v>
      </c>
      <c r="C1177" s="5">
        <v>10</v>
      </c>
    </row>
    <row r="1178" ht="17.1" customHeight="1" spans="1:3">
      <c r="A1178" s="114">
        <v>2160699</v>
      </c>
      <c r="B1178" s="4" t="s">
        <v>2101</v>
      </c>
      <c r="C1178" s="5">
        <v>46746</v>
      </c>
    </row>
    <row r="1179" ht="17.1" customHeight="1" spans="1:3">
      <c r="A1179" s="114">
        <v>21699</v>
      </c>
      <c r="B1179" s="4" t="s">
        <v>2103</v>
      </c>
      <c r="C1179" s="5">
        <v>28273</v>
      </c>
    </row>
    <row r="1180" ht="17.1" customHeight="1" spans="1:3">
      <c r="A1180" s="114">
        <v>2169901</v>
      </c>
      <c r="B1180" s="4" t="s">
        <v>2105</v>
      </c>
      <c r="C1180" s="5">
        <v>6364</v>
      </c>
    </row>
    <row r="1181" ht="17.1" customHeight="1" spans="1:3">
      <c r="A1181" s="114">
        <v>2169999</v>
      </c>
      <c r="B1181" s="4" t="s">
        <v>2107</v>
      </c>
      <c r="C1181" s="5">
        <v>21909</v>
      </c>
    </row>
    <row r="1182" ht="17.1" customHeight="1" spans="1:3">
      <c r="A1182" s="114">
        <v>217</v>
      </c>
      <c r="B1182" s="4" t="s">
        <v>2109</v>
      </c>
      <c r="C1182" s="5">
        <v>23159</v>
      </c>
    </row>
    <row r="1183" ht="17.1" customHeight="1" spans="1:3">
      <c r="A1183" s="114">
        <v>21701</v>
      </c>
      <c r="B1183" s="4" t="s">
        <v>2110</v>
      </c>
      <c r="C1183" s="5">
        <v>1422</v>
      </c>
    </row>
    <row r="1184" ht="17.1" customHeight="1" spans="1:3">
      <c r="A1184" s="114">
        <v>2170101</v>
      </c>
      <c r="B1184" s="4" t="s">
        <v>141</v>
      </c>
      <c r="C1184" s="5">
        <v>595</v>
      </c>
    </row>
    <row r="1185" ht="17.1" customHeight="1" spans="1:3">
      <c r="A1185" s="114">
        <v>2170102</v>
      </c>
      <c r="B1185" s="4" t="s">
        <v>143</v>
      </c>
      <c r="C1185" s="5">
        <v>310</v>
      </c>
    </row>
    <row r="1186" ht="17.1" customHeight="1" spans="1:3">
      <c r="A1186" s="114">
        <v>2170103</v>
      </c>
      <c r="B1186" s="4" t="s">
        <v>145</v>
      </c>
      <c r="C1186" s="5">
        <v>0</v>
      </c>
    </row>
    <row r="1187" ht="17.1" customHeight="1" spans="1:3">
      <c r="A1187" s="114">
        <v>2170104</v>
      </c>
      <c r="B1187" s="4" t="s">
        <v>3763</v>
      </c>
      <c r="C1187" s="5">
        <v>0</v>
      </c>
    </row>
    <row r="1188" ht="17.1" customHeight="1" spans="1:3">
      <c r="A1188" s="114">
        <v>2170150</v>
      </c>
      <c r="B1188" s="4" t="s">
        <v>160</v>
      </c>
      <c r="C1188" s="5">
        <v>0</v>
      </c>
    </row>
    <row r="1189" ht="17.1" customHeight="1" spans="1:3">
      <c r="A1189" s="114">
        <v>2170199</v>
      </c>
      <c r="B1189" s="4" t="s">
        <v>3764</v>
      </c>
      <c r="C1189" s="5">
        <v>517</v>
      </c>
    </row>
    <row r="1190" ht="17.1" customHeight="1" spans="1:3">
      <c r="A1190" s="114">
        <v>21702</v>
      </c>
      <c r="B1190" s="4" t="s">
        <v>3765</v>
      </c>
      <c r="C1190" s="5">
        <v>546</v>
      </c>
    </row>
    <row r="1191" ht="17.1" customHeight="1" spans="1:3">
      <c r="A1191" s="114">
        <v>2170201</v>
      </c>
      <c r="B1191" s="4" t="s">
        <v>3766</v>
      </c>
      <c r="C1191" s="5">
        <v>0</v>
      </c>
    </row>
    <row r="1192" ht="17.1" customHeight="1" spans="1:3">
      <c r="A1192" s="114">
        <v>2170202</v>
      </c>
      <c r="B1192" s="4" t="s">
        <v>3767</v>
      </c>
      <c r="C1192" s="5">
        <v>0</v>
      </c>
    </row>
    <row r="1193" ht="17.1" customHeight="1" spans="1:3">
      <c r="A1193" s="114">
        <v>2170203</v>
      </c>
      <c r="B1193" s="4" t="s">
        <v>3768</v>
      </c>
      <c r="C1193" s="5">
        <v>0</v>
      </c>
    </row>
    <row r="1194" ht="17.1" customHeight="1" spans="1:3">
      <c r="A1194" s="114">
        <v>2170204</v>
      </c>
      <c r="B1194" s="4" t="s">
        <v>3769</v>
      </c>
      <c r="C1194" s="5">
        <v>-10</v>
      </c>
    </row>
    <row r="1195" ht="17.1" customHeight="1" spans="1:3">
      <c r="A1195" s="114">
        <v>2170205</v>
      </c>
      <c r="B1195" s="4" t="s">
        <v>3770</v>
      </c>
      <c r="C1195" s="5">
        <v>50</v>
      </c>
    </row>
    <row r="1196" ht="17.1" customHeight="1" spans="1:3">
      <c r="A1196" s="114">
        <v>2170206</v>
      </c>
      <c r="B1196" s="4" t="s">
        <v>3771</v>
      </c>
      <c r="C1196" s="5">
        <v>0</v>
      </c>
    </row>
    <row r="1197" ht="17.1" customHeight="1" spans="1:3">
      <c r="A1197" s="114">
        <v>2170207</v>
      </c>
      <c r="B1197" s="4" t="s">
        <v>3772</v>
      </c>
      <c r="C1197" s="5">
        <v>0</v>
      </c>
    </row>
    <row r="1198" ht="17.1" customHeight="1" spans="1:3">
      <c r="A1198" s="114">
        <v>2170208</v>
      </c>
      <c r="B1198" s="4" t="s">
        <v>3773</v>
      </c>
      <c r="C1198" s="5">
        <v>0</v>
      </c>
    </row>
    <row r="1199" ht="17.1" customHeight="1" spans="1:3">
      <c r="A1199" s="114">
        <v>2170299</v>
      </c>
      <c r="B1199" s="4" t="s">
        <v>3774</v>
      </c>
      <c r="C1199" s="5">
        <v>506</v>
      </c>
    </row>
    <row r="1200" ht="17.1" customHeight="1" spans="1:3">
      <c r="A1200" s="114">
        <v>21703</v>
      </c>
      <c r="B1200" s="4" t="s">
        <v>2111</v>
      </c>
      <c r="C1200" s="5">
        <v>12082</v>
      </c>
    </row>
    <row r="1201" ht="17.1" customHeight="1" spans="1:3">
      <c r="A1201" s="114">
        <v>2170301</v>
      </c>
      <c r="B1201" s="4" t="s">
        <v>3775</v>
      </c>
      <c r="C1201" s="5">
        <v>0</v>
      </c>
    </row>
    <row r="1202" ht="17.1" customHeight="1" spans="1:3">
      <c r="A1202" s="114">
        <v>2170302</v>
      </c>
      <c r="B1202" s="4" t="s">
        <v>3776</v>
      </c>
      <c r="C1202" s="5">
        <v>0</v>
      </c>
    </row>
    <row r="1203" ht="17.1" customHeight="1" spans="1:3">
      <c r="A1203" s="114">
        <v>2170303</v>
      </c>
      <c r="B1203" s="4" t="s">
        <v>3777</v>
      </c>
      <c r="C1203" s="5">
        <v>10528</v>
      </c>
    </row>
    <row r="1204" ht="17.1" customHeight="1" spans="1:3">
      <c r="A1204" s="114">
        <v>2170304</v>
      </c>
      <c r="B1204" s="4" t="s">
        <v>3778</v>
      </c>
      <c r="C1204" s="5">
        <v>0</v>
      </c>
    </row>
    <row r="1205" ht="17.1" customHeight="1" spans="1:3">
      <c r="A1205" s="114">
        <v>2170399</v>
      </c>
      <c r="B1205" s="4" t="s">
        <v>3779</v>
      </c>
      <c r="C1205" s="5">
        <v>1554</v>
      </c>
    </row>
    <row r="1206" ht="17.1" customHeight="1" spans="1:3">
      <c r="A1206" s="114">
        <v>21704</v>
      </c>
      <c r="B1206" s="4" t="s">
        <v>3697</v>
      </c>
      <c r="C1206" s="5">
        <v>0</v>
      </c>
    </row>
    <row r="1207" ht="17.1" customHeight="1" spans="1:3">
      <c r="A1207" s="114">
        <v>2170401</v>
      </c>
      <c r="B1207" s="4" t="s">
        <v>3780</v>
      </c>
      <c r="C1207" s="5">
        <v>0</v>
      </c>
    </row>
    <row r="1208" ht="17.1" customHeight="1" spans="1:3">
      <c r="A1208" s="114">
        <v>2170499</v>
      </c>
      <c r="B1208" s="4" t="s">
        <v>3781</v>
      </c>
      <c r="C1208" s="5">
        <v>0</v>
      </c>
    </row>
    <row r="1209" ht="17.1" customHeight="1" spans="1:3">
      <c r="A1209" s="114">
        <v>21799</v>
      </c>
      <c r="B1209" s="4" t="s">
        <v>2113</v>
      </c>
      <c r="C1209" s="5">
        <v>9109</v>
      </c>
    </row>
    <row r="1210" ht="17.1" customHeight="1" spans="1:3">
      <c r="A1210" s="114">
        <v>2179901</v>
      </c>
      <c r="B1210" s="4" t="s">
        <v>3782</v>
      </c>
      <c r="C1210" s="5">
        <v>9109</v>
      </c>
    </row>
    <row r="1211" ht="17.1" customHeight="1" spans="1:3">
      <c r="A1211" s="114">
        <v>219</v>
      </c>
      <c r="B1211" s="4" t="s">
        <v>2115</v>
      </c>
      <c r="C1211" s="5">
        <v>400</v>
      </c>
    </row>
    <row r="1212" ht="17.1" customHeight="1" spans="1:3">
      <c r="A1212" s="114">
        <v>21901</v>
      </c>
      <c r="B1212" s="4" t="s">
        <v>2117</v>
      </c>
      <c r="C1212" s="5">
        <v>0</v>
      </c>
    </row>
    <row r="1213" ht="17.1" customHeight="1" spans="1:3">
      <c r="A1213" s="114">
        <v>21902</v>
      </c>
      <c r="B1213" s="4" t="s">
        <v>2119</v>
      </c>
      <c r="C1213" s="5">
        <v>0</v>
      </c>
    </row>
    <row r="1214" ht="17.1" customHeight="1" spans="1:3">
      <c r="A1214" s="114">
        <v>21903</v>
      </c>
      <c r="B1214" s="4" t="s">
        <v>2121</v>
      </c>
      <c r="C1214" s="5">
        <v>0</v>
      </c>
    </row>
    <row r="1215" ht="17.1" customHeight="1" spans="1:3">
      <c r="A1215" s="114">
        <v>21904</v>
      </c>
      <c r="B1215" s="4" t="s">
        <v>2123</v>
      </c>
      <c r="C1215" s="5">
        <v>0</v>
      </c>
    </row>
    <row r="1216" ht="17.1" customHeight="1" spans="1:3">
      <c r="A1216" s="114">
        <v>21905</v>
      </c>
      <c r="B1216" s="4" t="s">
        <v>2125</v>
      </c>
      <c r="C1216" s="5">
        <v>0</v>
      </c>
    </row>
    <row r="1217" ht="17.1" customHeight="1" spans="1:3">
      <c r="A1217" s="114">
        <v>21906</v>
      </c>
      <c r="B1217" s="4" t="s">
        <v>1569</v>
      </c>
      <c r="C1217" s="5">
        <v>0</v>
      </c>
    </row>
    <row r="1218" ht="17.1" customHeight="1" spans="1:3">
      <c r="A1218" s="114">
        <v>21907</v>
      </c>
      <c r="B1218" s="4" t="s">
        <v>2129</v>
      </c>
      <c r="C1218" s="5">
        <v>0</v>
      </c>
    </row>
    <row r="1219" ht="17.1" customHeight="1" spans="1:3">
      <c r="A1219" s="114">
        <v>21908</v>
      </c>
      <c r="B1219" s="4" t="s">
        <v>2131</v>
      </c>
      <c r="C1219" s="5">
        <v>0</v>
      </c>
    </row>
    <row r="1220" ht="17.1" customHeight="1" spans="1:3">
      <c r="A1220" s="114">
        <v>21999</v>
      </c>
      <c r="B1220" s="4" t="s">
        <v>2133</v>
      </c>
      <c r="C1220" s="5">
        <v>400</v>
      </c>
    </row>
    <row r="1221" ht="17.1" customHeight="1" spans="1:3">
      <c r="A1221" s="114">
        <v>220</v>
      </c>
      <c r="B1221" s="4" t="s">
        <v>2135</v>
      </c>
      <c r="C1221" s="5">
        <v>796677</v>
      </c>
    </row>
    <row r="1222" ht="17.1" customHeight="1" spans="1:3">
      <c r="A1222" s="114">
        <v>22001</v>
      </c>
      <c r="B1222" s="4" t="s">
        <v>2137</v>
      </c>
      <c r="C1222" s="5">
        <v>727677</v>
      </c>
    </row>
    <row r="1223" ht="17.1" customHeight="1" spans="1:3">
      <c r="A1223" s="114">
        <v>2200101</v>
      </c>
      <c r="B1223" s="4" t="s">
        <v>141</v>
      </c>
      <c r="C1223" s="5">
        <v>77919</v>
      </c>
    </row>
    <row r="1224" ht="17.1" customHeight="1" spans="1:3">
      <c r="A1224" s="114">
        <v>2200102</v>
      </c>
      <c r="B1224" s="4" t="s">
        <v>143</v>
      </c>
      <c r="C1224" s="5">
        <v>11576</v>
      </c>
    </row>
    <row r="1225" ht="17.1" customHeight="1" spans="1:3">
      <c r="A1225" s="114">
        <v>2200103</v>
      </c>
      <c r="B1225" s="4" t="s">
        <v>145</v>
      </c>
      <c r="C1225" s="5">
        <v>240</v>
      </c>
    </row>
    <row r="1226" ht="17.1" customHeight="1" spans="1:3">
      <c r="A1226" s="114">
        <v>2200104</v>
      </c>
      <c r="B1226" s="4" t="s">
        <v>2142</v>
      </c>
      <c r="C1226" s="5">
        <v>3605</v>
      </c>
    </row>
    <row r="1227" ht="17.1" customHeight="1" spans="1:3">
      <c r="A1227" s="114">
        <v>2200105</v>
      </c>
      <c r="B1227" s="4" t="s">
        <v>2144</v>
      </c>
      <c r="C1227" s="5">
        <v>2424</v>
      </c>
    </row>
    <row r="1228" ht="17.1" customHeight="1" spans="1:3">
      <c r="A1228" s="114">
        <v>2200106</v>
      </c>
      <c r="B1228" s="4" t="s">
        <v>2146</v>
      </c>
      <c r="C1228" s="5">
        <v>109608</v>
      </c>
    </row>
    <row r="1229" ht="17.1" customHeight="1" spans="1:3">
      <c r="A1229" s="114">
        <v>2200107</v>
      </c>
      <c r="B1229" s="4" t="s">
        <v>2148</v>
      </c>
      <c r="C1229" s="5">
        <v>275</v>
      </c>
    </row>
    <row r="1230" ht="17.1" customHeight="1" spans="1:3">
      <c r="A1230" s="114">
        <v>2200108</v>
      </c>
      <c r="B1230" s="4" t="s">
        <v>2150</v>
      </c>
      <c r="C1230" s="5">
        <v>760</v>
      </c>
    </row>
    <row r="1231" ht="17.1" customHeight="1" spans="1:3">
      <c r="A1231" s="114">
        <v>2200109</v>
      </c>
      <c r="B1231" s="4" t="s">
        <v>2152</v>
      </c>
      <c r="C1231" s="5">
        <v>1324</v>
      </c>
    </row>
    <row r="1232" ht="17.1" customHeight="1" spans="1:3">
      <c r="A1232" s="114">
        <v>2200110</v>
      </c>
      <c r="B1232" s="4" t="s">
        <v>2154</v>
      </c>
      <c r="C1232" s="5">
        <v>42891</v>
      </c>
    </row>
    <row r="1233" ht="17.1" customHeight="1" spans="1:3">
      <c r="A1233" s="114">
        <v>2200111</v>
      </c>
      <c r="B1233" s="4" t="s">
        <v>2156</v>
      </c>
      <c r="C1233" s="5">
        <v>232897</v>
      </c>
    </row>
    <row r="1234" ht="17.1" customHeight="1" spans="1:3">
      <c r="A1234" s="114">
        <v>2200112</v>
      </c>
      <c r="B1234" s="4" t="s">
        <v>2158</v>
      </c>
      <c r="C1234" s="5">
        <v>87026</v>
      </c>
    </row>
    <row r="1235" ht="17.1" customHeight="1" spans="1:3">
      <c r="A1235" s="114">
        <v>2200113</v>
      </c>
      <c r="B1235" s="4" t="s">
        <v>2160</v>
      </c>
      <c r="C1235" s="5">
        <v>-71</v>
      </c>
    </row>
    <row r="1236" ht="17.1" customHeight="1" spans="1:3">
      <c r="A1236" s="114">
        <v>2200114</v>
      </c>
      <c r="B1236" s="4" t="s">
        <v>2162</v>
      </c>
      <c r="C1236" s="5">
        <v>1443</v>
      </c>
    </row>
    <row r="1237" ht="17.1" customHeight="1" spans="1:3">
      <c r="A1237" s="114">
        <v>2200115</v>
      </c>
      <c r="B1237" s="4" t="s">
        <v>2164</v>
      </c>
      <c r="C1237" s="5">
        <v>0</v>
      </c>
    </row>
    <row r="1238" ht="17.1" customHeight="1" spans="1:3">
      <c r="A1238" s="114">
        <v>2200116</v>
      </c>
      <c r="B1238" s="4" t="s">
        <v>2166</v>
      </c>
      <c r="C1238" s="5">
        <v>-724</v>
      </c>
    </row>
    <row r="1239" ht="17.1" customHeight="1" spans="1:3">
      <c r="A1239" s="114">
        <v>2200119</v>
      </c>
      <c r="B1239" s="4" t="s">
        <v>2168</v>
      </c>
      <c r="C1239" s="5">
        <v>5493</v>
      </c>
    </row>
    <row r="1240" ht="17.1" customHeight="1" spans="1:3">
      <c r="A1240" s="114">
        <v>2200120</v>
      </c>
      <c r="B1240" s="4" t="s">
        <v>2170</v>
      </c>
      <c r="C1240" s="5">
        <v>82011</v>
      </c>
    </row>
    <row r="1241" ht="17.1" customHeight="1" spans="1:3">
      <c r="A1241" s="114">
        <v>2200150</v>
      </c>
      <c r="B1241" s="4" t="s">
        <v>160</v>
      </c>
      <c r="C1241" s="5">
        <v>12051</v>
      </c>
    </row>
    <row r="1242" ht="17.1" customHeight="1" spans="1:3">
      <c r="A1242" s="114">
        <v>2200199</v>
      </c>
      <c r="B1242" s="4" t="s">
        <v>2173</v>
      </c>
      <c r="C1242" s="5">
        <v>56929</v>
      </c>
    </row>
    <row r="1243" ht="17.1" customHeight="1" spans="1:3">
      <c r="A1243" s="114">
        <v>22002</v>
      </c>
      <c r="B1243" s="4" t="s">
        <v>2175</v>
      </c>
      <c r="C1243" s="5">
        <v>0</v>
      </c>
    </row>
    <row r="1244" ht="17.1" customHeight="1" spans="1:3">
      <c r="A1244" s="114">
        <v>2200201</v>
      </c>
      <c r="B1244" s="4" t="s">
        <v>141</v>
      </c>
      <c r="C1244" s="5">
        <v>0</v>
      </c>
    </row>
    <row r="1245" ht="17.1" customHeight="1" spans="1:3">
      <c r="A1245" s="114">
        <v>2200202</v>
      </c>
      <c r="B1245" s="4" t="s">
        <v>143</v>
      </c>
      <c r="C1245" s="5">
        <v>0</v>
      </c>
    </row>
    <row r="1246" ht="17.1" customHeight="1" spans="1:3">
      <c r="A1246" s="114">
        <v>2200203</v>
      </c>
      <c r="B1246" s="4" t="s">
        <v>145</v>
      </c>
      <c r="C1246" s="5">
        <v>0</v>
      </c>
    </row>
    <row r="1247" ht="17.1" customHeight="1" spans="1:3">
      <c r="A1247" s="114">
        <v>2200204</v>
      </c>
      <c r="B1247" s="4" t="s">
        <v>2180</v>
      </c>
      <c r="C1247" s="5">
        <v>0</v>
      </c>
    </row>
    <row r="1248" ht="17.1" customHeight="1" spans="1:3">
      <c r="A1248" s="114">
        <v>2200205</v>
      </c>
      <c r="B1248" s="4" t="s">
        <v>2182</v>
      </c>
      <c r="C1248" s="5">
        <v>0</v>
      </c>
    </row>
    <row r="1249" ht="17.1" customHeight="1" spans="1:3">
      <c r="A1249" s="114">
        <v>2200206</v>
      </c>
      <c r="B1249" s="4" t="s">
        <v>2184</v>
      </c>
      <c r="C1249" s="5">
        <v>0</v>
      </c>
    </row>
    <row r="1250" ht="17.1" customHeight="1" spans="1:3">
      <c r="A1250" s="114">
        <v>2200207</v>
      </c>
      <c r="B1250" s="4" t="s">
        <v>2186</v>
      </c>
      <c r="C1250" s="5">
        <v>0</v>
      </c>
    </row>
    <row r="1251" ht="17.1" customHeight="1" spans="1:3">
      <c r="A1251" s="114">
        <v>2200208</v>
      </c>
      <c r="B1251" s="4" t="s">
        <v>2188</v>
      </c>
      <c r="C1251" s="5">
        <v>0</v>
      </c>
    </row>
    <row r="1252" ht="17.1" customHeight="1" spans="1:3">
      <c r="A1252" s="114">
        <v>2200209</v>
      </c>
      <c r="B1252" s="4" t="s">
        <v>2190</v>
      </c>
      <c r="C1252" s="5">
        <v>0</v>
      </c>
    </row>
    <row r="1253" ht="17.1" customHeight="1" spans="1:3">
      <c r="A1253" s="114">
        <v>2200210</v>
      </c>
      <c r="B1253" s="4" t="s">
        <v>2192</v>
      </c>
      <c r="C1253" s="5">
        <v>0</v>
      </c>
    </row>
    <row r="1254" ht="17.1" customHeight="1" spans="1:3">
      <c r="A1254" s="114">
        <v>2200211</v>
      </c>
      <c r="B1254" s="4" t="s">
        <v>2194</v>
      </c>
      <c r="C1254" s="5">
        <v>0</v>
      </c>
    </row>
    <row r="1255" ht="17.1" customHeight="1" spans="1:3">
      <c r="A1255" s="114">
        <v>2200212</v>
      </c>
      <c r="B1255" s="4" t="s">
        <v>2196</v>
      </c>
      <c r="C1255" s="5">
        <v>0</v>
      </c>
    </row>
    <row r="1256" ht="17.1" customHeight="1" spans="1:3">
      <c r="A1256" s="114">
        <v>2200213</v>
      </c>
      <c r="B1256" s="4" t="s">
        <v>2198</v>
      </c>
      <c r="C1256" s="5">
        <v>0</v>
      </c>
    </row>
    <row r="1257" ht="17.1" customHeight="1" spans="1:3">
      <c r="A1257" s="114">
        <v>2200214</v>
      </c>
      <c r="B1257" s="4" t="s">
        <v>2200</v>
      </c>
      <c r="C1257" s="5">
        <v>0</v>
      </c>
    </row>
    <row r="1258" ht="17.1" customHeight="1" spans="1:3">
      <c r="A1258" s="114">
        <v>2200215</v>
      </c>
      <c r="B1258" s="4" t="s">
        <v>2202</v>
      </c>
      <c r="C1258" s="5">
        <v>0</v>
      </c>
    </row>
    <row r="1259" ht="17.1" customHeight="1" spans="1:3">
      <c r="A1259" s="114">
        <v>2200216</v>
      </c>
      <c r="B1259" s="4" t="s">
        <v>2204</v>
      </c>
      <c r="C1259" s="5">
        <v>0</v>
      </c>
    </row>
    <row r="1260" ht="17.1" customHeight="1" spans="1:3">
      <c r="A1260" s="114">
        <v>2200217</v>
      </c>
      <c r="B1260" s="4" t="s">
        <v>2206</v>
      </c>
      <c r="C1260" s="5">
        <v>0</v>
      </c>
    </row>
    <row r="1261" ht="17.1" customHeight="1" spans="1:3">
      <c r="A1261" s="114">
        <v>2200250</v>
      </c>
      <c r="B1261" s="4" t="s">
        <v>160</v>
      </c>
      <c r="C1261" s="5">
        <v>0</v>
      </c>
    </row>
    <row r="1262" ht="17.1" customHeight="1" spans="1:3">
      <c r="A1262" s="114">
        <v>2200299</v>
      </c>
      <c r="B1262" s="4" t="s">
        <v>2209</v>
      </c>
      <c r="C1262" s="5">
        <v>0</v>
      </c>
    </row>
    <row r="1263" ht="17.1" customHeight="1" spans="1:3">
      <c r="A1263" s="114">
        <v>22003</v>
      </c>
      <c r="B1263" s="4" t="s">
        <v>2211</v>
      </c>
      <c r="C1263" s="5">
        <v>15086</v>
      </c>
    </row>
    <row r="1264" ht="17.1" customHeight="1" spans="1:3">
      <c r="A1264" s="114">
        <v>2200301</v>
      </c>
      <c r="B1264" s="4" t="s">
        <v>141</v>
      </c>
      <c r="C1264" s="5">
        <v>361</v>
      </c>
    </row>
    <row r="1265" ht="17.1" customHeight="1" spans="1:3">
      <c r="A1265" s="114">
        <v>2200302</v>
      </c>
      <c r="B1265" s="4" t="s">
        <v>143</v>
      </c>
      <c r="C1265" s="5">
        <v>65</v>
      </c>
    </row>
    <row r="1266" ht="17.1" customHeight="1" spans="1:3">
      <c r="A1266" s="114">
        <v>2200303</v>
      </c>
      <c r="B1266" s="4" t="s">
        <v>145</v>
      </c>
      <c r="C1266" s="5">
        <v>37</v>
      </c>
    </row>
    <row r="1267" ht="17.1" customHeight="1" spans="1:3">
      <c r="A1267" s="114">
        <v>2200304</v>
      </c>
      <c r="B1267" s="4" t="s">
        <v>2216</v>
      </c>
      <c r="C1267" s="5">
        <v>5049</v>
      </c>
    </row>
    <row r="1268" ht="17.1" customHeight="1" spans="1:3">
      <c r="A1268" s="114">
        <v>2200305</v>
      </c>
      <c r="B1268" s="4" t="s">
        <v>2218</v>
      </c>
      <c r="C1268" s="5">
        <v>0</v>
      </c>
    </row>
    <row r="1269" ht="17.1" customHeight="1" spans="1:3">
      <c r="A1269" s="114">
        <v>2200306</v>
      </c>
      <c r="B1269" s="4" t="s">
        <v>2220</v>
      </c>
      <c r="C1269" s="5">
        <v>22</v>
      </c>
    </row>
    <row r="1270" ht="17.1" customHeight="1" spans="1:3">
      <c r="A1270" s="114">
        <v>2200350</v>
      </c>
      <c r="B1270" s="4" t="s">
        <v>160</v>
      </c>
      <c r="C1270" s="5">
        <v>2878</v>
      </c>
    </row>
    <row r="1271" ht="17.1" customHeight="1" spans="1:3">
      <c r="A1271" s="114">
        <v>2200399</v>
      </c>
      <c r="B1271" s="4" t="s">
        <v>2223</v>
      </c>
      <c r="C1271" s="5">
        <v>6674</v>
      </c>
    </row>
    <row r="1272" ht="17.1" customHeight="1" spans="1:3">
      <c r="A1272" s="114">
        <v>22004</v>
      </c>
      <c r="B1272" s="4" t="s">
        <v>2225</v>
      </c>
      <c r="C1272" s="5">
        <v>34011</v>
      </c>
    </row>
    <row r="1273" ht="17.1" customHeight="1" spans="1:3">
      <c r="A1273" s="114">
        <v>2200401</v>
      </c>
      <c r="B1273" s="4" t="s">
        <v>141</v>
      </c>
      <c r="C1273" s="5">
        <v>6325</v>
      </c>
    </row>
    <row r="1274" ht="17.1" customHeight="1" spans="1:3">
      <c r="A1274" s="114">
        <v>2200402</v>
      </c>
      <c r="B1274" s="4" t="s">
        <v>143</v>
      </c>
      <c r="C1274" s="5">
        <v>413</v>
      </c>
    </row>
    <row r="1275" ht="17.1" customHeight="1" spans="1:3">
      <c r="A1275" s="114">
        <v>2200403</v>
      </c>
      <c r="B1275" s="4" t="s">
        <v>145</v>
      </c>
      <c r="C1275" s="5">
        <v>43</v>
      </c>
    </row>
    <row r="1276" ht="17.1" customHeight="1" spans="1:3">
      <c r="A1276" s="114">
        <v>2200404</v>
      </c>
      <c r="B1276" s="4" t="s">
        <v>2230</v>
      </c>
      <c r="C1276" s="5">
        <v>1615</v>
      </c>
    </row>
    <row r="1277" ht="17.1" customHeight="1" spans="1:3">
      <c r="A1277" s="114">
        <v>2200405</v>
      </c>
      <c r="B1277" s="4" t="s">
        <v>2232</v>
      </c>
      <c r="C1277" s="5">
        <v>904</v>
      </c>
    </row>
    <row r="1278" ht="17.1" customHeight="1" spans="1:3">
      <c r="A1278" s="114">
        <v>2200406</v>
      </c>
      <c r="B1278" s="4" t="s">
        <v>2234</v>
      </c>
      <c r="C1278" s="5">
        <v>625</v>
      </c>
    </row>
    <row r="1279" ht="17.1" customHeight="1" spans="1:3">
      <c r="A1279" s="114">
        <v>2200407</v>
      </c>
      <c r="B1279" s="4" t="s">
        <v>2236</v>
      </c>
      <c r="C1279" s="5">
        <v>20206</v>
      </c>
    </row>
    <row r="1280" ht="17.1" customHeight="1" spans="1:3">
      <c r="A1280" s="114">
        <v>2200408</v>
      </c>
      <c r="B1280" s="4" t="s">
        <v>2238</v>
      </c>
      <c r="C1280" s="5">
        <v>-148</v>
      </c>
    </row>
    <row r="1281" ht="17.1" customHeight="1" spans="1:3">
      <c r="A1281" s="114">
        <v>2200409</v>
      </c>
      <c r="B1281" s="4" t="s">
        <v>2240</v>
      </c>
      <c r="C1281" s="5">
        <v>318</v>
      </c>
    </row>
    <row r="1282" ht="17.1" customHeight="1" spans="1:3">
      <c r="A1282" s="114">
        <v>2200410</v>
      </c>
      <c r="B1282" s="4" t="s">
        <v>2242</v>
      </c>
      <c r="C1282" s="5">
        <v>16</v>
      </c>
    </row>
    <row r="1283" ht="17.1" customHeight="1" spans="1:3">
      <c r="A1283" s="114">
        <v>2200450</v>
      </c>
      <c r="B1283" s="4" t="s">
        <v>2244</v>
      </c>
      <c r="C1283" s="5">
        <v>3057</v>
      </c>
    </row>
    <row r="1284" ht="17.1" customHeight="1" spans="1:3">
      <c r="A1284" s="114">
        <v>2200499</v>
      </c>
      <c r="B1284" s="4" t="s">
        <v>2246</v>
      </c>
      <c r="C1284" s="5">
        <v>637</v>
      </c>
    </row>
    <row r="1285" ht="17.1" customHeight="1" spans="1:3">
      <c r="A1285" s="114">
        <v>22005</v>
      </c>
      <c r="B1285" s="4" t="s">
        <v>2248</v>
      </c>
      <c r="C1285" s="5">
        <v>19790</v>
      </c>
    </row>
    <row r="1286" ht="17.1" customHeight="1" spans="1:3">
      <c r="A1286" s="114">
        <v>2200501</v>
      </c>
      <c r="B1286" s="4" t="s">
        <v>141</v>
      </c>
      <c r="C1286" s="5">
        <v>2165</v>
      </c>
    </row>
    <row r="1287" ht="17.1" customHeight="1" spans="1:3">
      <c r="A1287" s="114">
        <v>2200502</v>
      </c>
      <c r="B1287" s="4" t="s">
        <v>143</v>
      </c>
      <c r="C1287" s="5">
        <v>118</v>
      </c>
    </row>
    <row r="1288" ht="17.1" customHeight="1" spans="1:3">
      <c r="A1288" s="114">
        <v>2200503</v>
      </c>
      <c r="B1288" s="4" t="s">
        <v>145</v>
      </c>
      <c r="C1288" s="5">
        <v>0</v>
      </c>
    </row>
    <row r="1289" ht="17.1" customHeight="1" spans="1:3">
      <c r="A1289" s="114">
        <v>2200504</v>
      </c>
      <c r="B1289" s="4" t="s">
        <v>2253</v>
      </c>
      <c r="C1289" s="5">
        <v>3131</v>
      </c>
    </row>
    <row r="1290" ht="17.1" customHeight="1" spans="1:3">
      <c r="A1290" s="114">
        <v>2200505</v>
      </c>
      <c r="B1290" s="4" t="s">
        <v>2255</v>
      </c>
      <c r="C1290" s="5">
        <v>0</v>
      </c>
    </row>
    <row r="1291" ht="17.1" customHeight="1" spans="1:3">
      <c r="A1291" s="114">
        <v>2200506</v>
      </c>
      <c r="B1291" s="4" t="s">
        <v>2257</v>
      </c>
      <c r="C1291" s="5">
        <v>27</v>
      </c>
    </row>
    <row r="1292" ht="17.1" customHeight="1" spans="1:3">
      <c r="A1292" s="114">
        <v>2200507</v>
      </c>
      <c r="B1292" s="4" t="s">
        <v>2259</v>
      </c>
      <c r="C1292" s="5">
        <v>83</v>
      </c>
    </row>
    <row r="1293" ht="17.1" customHeight="1" spans="1:3">
      <c r="A1293" s="114">
        <v>2200508</v>
      </c>
      <c r="B1293" s="4" t="s">
        <v>2261</v>
      </c>
      <c r="C1293" s="5">
        <v>477</v>
      </c>
    </row>
    <row r="1294" ht="17.1" customHeight="1" spans="1:3">
      <c r="A1294" s="114">
        <v>2200509</v>
      </c>
      <c r="B1294" s="4" t="s">
        <v>2263</v>
      </c>
      <c r="C1294" s="5">
        <v>9176</v>
      </c>
    </row>
    <row r="1295" ht="17.1" customHeight="1" spans="1:3">
      <c r="A1295" s="114">
        <v>2200510</v>
      </c>
      <c r="B1295" s="4" t="s">
        <v>2265</v>
      </c>
      <c r="C1295" s="5">
        <v>448</v>
      </c>
    </row>
    <row r="1296" ht="17.1" customHeight="1" spans="1:3">
      <c r="A1296" s="114">
        <v>2200511</v>
      </c>
      <c r="B1296" s="4" t="s">
        <v>2267</v>
      </c>
      <c r="C1296" s="5">
        <v>1546</v>
      </c>
    </row>
    <row r="1297" ht="17.1" customHeight="1" spans="1:3">
      <c r="A1297" s="114">
        <v>2200512</v>
      </c>
      <c r="B1297" s="4" t="s">
        <v>2269</v>
      </c>
      <c r="C1297" s="5">
        <v>0</v>
      </c>
    </row>
    <row r="1298" ht="17.1" customHeight="1" spans="1:3">
      <c r="A1298" s="114">
        <v>2200513</v>
      </c>
      <c r="B1298" s="4" t="s">
        <v>2271</v>
      </c>
      <c r="C1298" s="5">
        <v>30</v>
      </c>
    </row>
    <row r="1299" ht="17.1" customHeight="1" spans="1:3">
      <c r="A1299" s="114">
        <v>2200514</v>
      </c>
      <c r="B1299" s="4" t="s">
        <v>2273</v>
      </c>
      <c r="C1299" s="5">
        <v>0</v>
      </c>
    </row>
    <row r="1300" ht="17.1" customHeight="1" spans="1:3">
      <c r="A1300" s="114">
        <v>2200599</v>
      </c>
      <c r="B1300" s="4" t="s">
        <v>2275</v>
      </c>
      <c r="C1300" s="5">
        <v>2589</v>
      </c>
    </row>
    <row r="1301" ht="17.1" customHeight="1" spans="1:3">
      <c r="A1301" s="114">
        <v>22099</v>
      </c>
      <c r="B1301" s="4" t="s">
        <v>2277</v>
      </c>
      <c r="C1301" s="5">
        <v>113</v>
      </c>
    </row>
    <row r="1302" ht="17.1" customHeight="1" spans="1:3">
      <c r="A1302" s="114">
        <v>221</v>
      </c>
      <c r="B1302" s="4" t="s">
        <v>2279</v>
      </c>
      <c r="C1302" s="5">
        <v>2109248</v>
      </c>
    </row>
    <row r="1303" ht="17.1" customHeight="1" spans="1:3">
      <c r="A1303" s="114">
        <v>22101</v>
      </c>
      <c r="B1303" s="4" t="s">
        <v>2281</v>
      </c>
      <c r="C1303" s="5">
        <v>1444908</v>
      </c>
    </row>
    <row r="1304" ht="17.1" customHeight="1" spans="1:3">
      <c r="A1304" s="114">
        <v>2210101</v>
      </c>
      <c r="B1304" s="4" t="s">
        <v>2283</v>
      </c>
      <c r="C1304" s="5">
        <v>20481</v>
      </c>
    </row>
    <row r="1305" ht="17.1" customHeight="1" spans="1:3">
      <c r="A1305" s="114">
        <v>2210102</v>
      </c>
      <c r="B1305" s="4" t="s">
        <v>2285</v>
      </c>
      <c r="C1305" s="5">
        <v>0</v>
      </c>
    </row>
    <row r="1306" ht="17.1" customHeight="1" spans="1:3">
      <c r="A1306" s="114">
        <v>2210103</v>
      </c>
      <c r="B1306" s="4" t="s">
        <v>2287</v>
      </c>
      <c r="C1306" s="5">
        <v>269144</v>
      </c>
    </row>
    <row r="1307" ht="17.1" customHeight="1" spans="1:3">
      <c r="A1307" s="114">
        <v>2210104</v>
      </c>
      <c r="B1307" s="4" t="s">
        <v>2289</v>
      </c>
      <c r="C1307" s="5">
        <v>0</v>
      </c>
    </row>
    <row r="1308" ht="17.1" customHeight="1" spans="1:3">
      <c r="A1308" s="114">
        <v>2210105</v>
      </c>
      <c r="B1308" s="4" t="s">
        <v>2291</v>
      </c>
      <c r="C1308" s="5">
        <v>601913</v>
      </c>
    </row>
    <row r="1309" ht="17.1" customHeight="1" spans="1:3">
      <c r="A1309" s="114">
        <v>2210106</v>
      </c>
      <c r="B1309" s="4" t="s">
        <v>2293</v>
      </c>
      <c r="C1309" s="5">
        <v>190096</v>
      </c>
    </row>
    <row r="1310" ht="17.1" customHeight="1" spans="1:3">
      <c r="A1310" s="114">
        <v>2210107</v>
      </c>
      <c r="B1310" s="4" t="s">
        <v>2295</v>
      </c>
      <c r="C1310" s="5">
        <v>15079</v>
      </c>
    </row>
    <row r="1311" ht="17.1" customHeight="1" spans="1:3">
      <c r="A1311" s="114">
        <v>2210199</v>
      </c>
      <c r="B1311" s="4" t="s">
        <v>2297</v>
      </c>
      <c r="C1311" s="5">
        <v>348195</v>
      </c>
    </row>
    <row r="1312" ht="17.1" customHeight="1" spans="1:3">
      <c r="A1312" s="114">
        <v>22102</v>
      </c>
      <c r="B1312" s="4" t="s">
        <v>2299</v>
      </c>
      <c r="C1312" s="5">
        <v>657365</v>
      </c>
    </row>
    <row r="1313" ht="17.1" customHeight="1" spans="1:3">
      <c r="A1313" s="114">
        <v>2210201</v>
      </c>
      <c r="B1313" s="4" t="s">
        <v>2301</v>
      </c>
      <c r="C1313" s="5">
        <v>601754</v>
      </c>
    </row>
    <row r="1314" ht="17.1" customHeight="1" spans="1:3">
      <c r="A1314" s="114">
        <v>2210202</v>
      </c>
      <c r="B1314" s="4" t="s">
        <v>2303</v>
      </c>
      <c r="C1314" s="5">
        <v>0</v>
      </c>
    </row>
    <row r="1315" ht="17.1" customHeight="1" spans="1:3">
      <c r="A1315" s="114">
        <v>2210203</v>
      </c>
      <c r="B1315" s="4" t="s">
        <v>2305</v>
      </c>
      <c r="C1315" s="5">
        <v>55611</v>
      </c>
    </row>
    <row r="1316" ht="17.1" customHeight="1" spans="1:3">
      <c r="A1316" s="114">
        <v>22103</v>
      </c>
      <c r="B1316" s="4" t="s">
        <v>2307</v>
      </c>
      <c r="C1316" s="5">
        <v>6975</v>
      </c>
    </row>
    <row r="1317" ht="17.1" customHeight="1" spans="1:3">
      <c r="A1317" s="114">
        <v>2210301</v>
      </c>
      <c r="B1317" s="4" t="s">
        <v>2309</v>
      </c>
      <c r="C1317" s="5">
        <v>2832</v>
      </c>
    </row>
    <row r="1318" ht="17.1" customHeight="1" spans="1:3">
      <c r="A1318" s="114">
        <v>2210399</v>
      </c>
      <c r="B1318" s="4" t="s">
        <v>2311</v>
      </c>
      <c r="C1318" s="5">
        <v>4143</v>
      </c>
    </row>
    <row r="1319" ht="17.1" customHeight="1" spans="1:3">
      <c r="A1319" s="114">
        <v>222</v>
      </c>
      <c r="B1319" s="4" t="s">
        <v>2313</v>
      </c>
      <c r="C1319" s="5">
        <v>176179</v>
      </c>
    </row>
    <row r="1320" ht="17.1" customHeight="1" spans="1:3">
      <c r="A1320" s="114">
        <v>22201</v>
      </c>
      <c r="B1320" s="4" t="s">
        <v>2315</v>
      </c>
      <c r="C1320" s="5">
        <v>122586</v>
      </c>
    </row>
    <row r="1321" ht="17.1" customHeight="1" spans="1:3">
      <c r="A1321" s="114">
        <v>2220101</v>
      </c>
      <c r="B1321" s="4" t="s">
        <v>141</v>
      </c>
      <c r="C1321" s="5">
        <v>13997</v>
      </c>
    </row>
    <row r="1322" ht="17.1" customHeight="1" spans="1:3">
      <c r="A1322" s="114">
        <v>2220102</v>
      </c>
      <c r="B1322" s="4" t="s">
        <v>143</v>
      </c>
      <c r="C1322" s="5">
        <v>1260</v>
      </c>
    </row>
    <row r="1323" ht="17.1" customHeight="1" spans="1:3">
      <c r="A1323" s="114">
        <v>2220103</v>
      </c>
      <c r="B1323" s="4" t="s">
        <v>145</v>
      </c>
      <c r="C1323" s="5">
        <v>296</v>
      </c>
    </row>
    <row r="1324" ht="17.1" customHeight="1" spans="1:3">
      <c r="A1324" s="114">
        <v>2220104</v>
      </c>
      <c r="B1324" s="4" t="s">
        <v>2320</v>
      </c>
      <c r="C1324" s="5">
        <v>5</v>
      </c>
    </row>
    <row r="1325" ht="17.1" customHeight="1" spans="1:3">
      <c r="A1325" s="114">
        <v>2220105</v>
      </c>
      <c r="B1325" s="4" t="s">
        <v>2322</v>
      </c>
      <c r="C1325" s="5">
        <v>191</v>
      </c>
    </row>
    <row r="1326" ht="17.1" customHeight="1" spans="1:3">
      <c r="A1326" s="114">
        <v>2220106</v>
      </c>
      <c r="B1326" s="4" t="s">
        <v>2324</v>
      </c>
      <c r="C1326" s="5">
        <v>987</v>
      </c>
    </row>
    <row r="1327" ht="17.1" customHeight="1" spans="1:3">
      <c r="A1327" s="114">
        <v>2220107</v>
      </c>
      <c r="B1327" s="4" t="s">
        <v>2326</v>
      </c>
      <c r="C1327" s="5">
        <v>225</v>
      </c>
    </row>
    <row r="1328" ht="17.1" customHeight="1" spans="1:3">
      <c r="A1328" s="114">
        <v>2220112</v>
      </c>
      <c r="B1328" s="4" t="s">
        <v>2328</v>
      </c>
      <c r="C1328" s="5">
        <v>4704</v>
      </c>
    </row>
    <row r="1329" ht="17.1" customHeight="1" spans="1:3">
      <c r="A1329" s="114">
        <v>2220113</v>
      </c>
      <c r="B1329" s="4" t="s">
        <v>2330</v>
      </c>
      <c r="C1329" s="5">
        <v>1093</v>
      </c>
    </row>
    <row r="1330" ht="17.1" customHeight="1" spans="1:3">
      <c r="A1330" s="114">
        <v>2220114</v>
      </c>
      <c r="B1330" s="4" t="s">
        <v>2332</v>
      </c>
      <c r="C1330" s="5">
        <v>155</v>
      </c>
    </row>
    <row r="1331" ht="17.1" customHeight="1" spans="1:3">
      <c r="A1331" s="114">
        <v>2220115</v>
      </c>
      <c r="B1331" s="4" t="s">
        <v>2334</v>
      </c>
      <c r="C1331" s="5">
        <v>65981</v>
      </c>
    </row>
    <row r="1332" ht="17.1" customHeight="1" spans="1:3">
      <c r="A1332" s="114">
        <v>2220118</v>
      </c>
      <c r="B1332" s="4" t="s">
        <v>2336</v>
      </c>
      <c r="C1332" s="5">
        <v>3035</v>
      </c>
    </row>
    <row r="1333" ht="17.1" customHeight="1" spans="1:3">
      <c r="A1333" s="114">
        <v>2220150</v>
      </c>
      <c r="B1333" s="4" t="s">
        <v>160</v>
      </c>
      <c r="C1333" s="5">
        <v>519</v>
      </c>
    </row>
    <row r="1334" ht="17.1" customHeight="1" spans="1:3">
      <c r="A1334" s="114">
        <v>2220199</v>
      </c>
      <c r="B1334" s="4" t="s">
        <v>2339</v>
      </c>
      <c r="C1334" s="5">
        <v>30138</v>
      </c>
    </row>
    <row r="1335" ht="17.1" customHeight="1" spans="1:3">
      <c r="A1335" s="114">
        <v>22202</v>
      </c>
      <c r="B1335" s="4" t="s">
        <v>2341</v>
      </c>
      <c r="C1335" s="5">
        <v>1140</v>
      </c>
    </row>
    <row r="1336" ht="17.1" customHeight="1" spans="1:3">
      <c r="A1336" s="114">
        <v>2220201</v>
      </c>
      <c r="B1336" s="4" t="s">
        <v>141</v>
      </c>
      <c r="C1336" s="5">
        <v>524</v>
      </c>
    </row>
    <row r="1337" ht="17.1" customHeight="1" spans="1:3">
      <c r="A1337" s="114">
        <v>2220202</v>
      </c>
      <c r="B1337" s="4" t="s">
        <v>143</v>
      </c>
      <c r="C1337" s="5">
        <v>118</v>
      </c>
    </row>
    <row r="1338" ht="17.1" customHeight="1" spans="1:3">
      <c r="A1338" s="114">
        <v>2220203</v>
      </c>
      <c r="B1338" s="4" t="s">
        <v>145</v>
      </c>
      <c r="C1338" s="5">
        <v>0</v>
      </c>
    </row>
    <row r="1339" ht="17.1" customHeight="1" spans="1:3">
      <c r="A1339" s="114">
        <v>2220204</v>
      </c>
      <c r="B1339" s="4" t="s">
        <v>2346</v>
      </c>
      <c r="C1339" s="5">
        <v>0</v>
      </c>
    </row>
    <row r="1340" ht="17.1" customHeight="1" spans="1:3">
      <c r="A1340" s="114">
        <v>2220205</v>
      </c>
      <c r="B1340" s="4" t="s">
        <v>2348</v>
      </c>
      <c r="C1340" s="5">
        <v>0</v>
      </c>
    </row>
    <row r="1341" ht="17.1" customHeight="1" spans="1:3">
      <c r="A1341" s="114">
        <v>2220206</v>
      </c>
      <c r="B1341" s="4" t="s">
        <v>2350</v>
      </c>
      <c r="C1341" s="5">
        <v>0</v>
      </c>
    </row>
    <row r="1342" ht="17.1" customHeight="1" spans="1:3">
      <c r="A1342" s="114">
        <v>2220207</v>
      </c>
      <c r="B1342" s="4" t="s">
        <v>2352</v>
      </c>
      <c r="C1342" s="5">
        <v>0</v>
      </c>
    </row>
    <row r="1343" ht="17.1" customHeight="1" spans="1:3">
      <c r="A1343" s="114">
        <v>2220209</v>
      </c>
      <c r="B1343" s="4" t="s">
        <v>2354</v>
      </c>
      <c r="C1343" s="5">
        <v>0</v>
      </c>
    </row>
    <row r="1344" ht="17.1" customHeight="1" spans="1:3">
      <c r="A1344" s="114">
        <v>2220210</v>
      </c>
      <c r="B1344" s="4" t="s">
        <v>2356</v>
      </c>
      <c r="C1344" s="5">
        <v>0</v>
      </c>
    </row>
    <row r="1345" ht="17.1" customHeight="1" spans="1:3">
      <c r="A1345" s="114">
        <v>2220211</v>
      </c>
      <c r="B1345" s="4" t="s">
        <v>2358</v>
      </c>
      <c r="C1345" s="5">
        <v>494</v>
      </c>
    </row>
    <row r="1346" ht="17.1" customHeight="1" spans="1:3">
      <c r="A1346" s="114">
        <v>2220212</v>
      </c>
      <c r="B1346" s="91" t="s">
        <v>2360</v>
      </c>
      <c r="C1346" s="5">
        <v>0</v>
      </c>
    </row>
    <row r="1347" ht="17.1" customHeight="1" spans="1:3">
      <c r="A1347" s="114">
        <v>2220250</v>
      </c>
      <c r="B1347" s="91" t="s">
        <v>160</v>
      </c>
      <c r="C1347" s="5">
        <v>0</v>
      </c>
    </row>
    <row r="1348" ht="17.1" customHeight="1" spans="1:3">
      <c r="A1348" s="114">
        <v>2220299</v>
      </c>
      <c r="B1348" s="91" t="s">
        <v>2363</v>
      </c>
      <c r="C1348" s="5">
        <v>4</v>
      </c>
    </row>
    <row r="1349" ht="17.1" customHeight="1" spans="1:3">
      <c r="A1349" s="114">
        <v>22203</v>
      </c>
      <c r="B1349" s="91" t="s">
        <v>2365</v>
      </c>
      <c r="C1349" s="5">
        <v>0</v>
      </c>
    </row>
    <row r="1350" ht="17.1" customHeight="1" spans="1:3">
      <c r="A1350" s="114">
        <v>2220301</v>
      </c>
      <c r="B1350" s="91" t="s">
        <v>2367</v>
      </c>
      <c r="C1350" s="5">
        <v>0</v>
      </c>
    </row>
    <row r="1351" ht="17.1" customHeight="1" spans="1:3">
      <c r="A1351" s="114">
        <v>2220302</v>
      </c>
      <c r="B1351" s="91" t="s">
        <v>2369</v>
      </c>
      <c r="C1351" s="5">
        <v>0</v>
      </c>
    </row>
    <row r="1352" ht="17.1" customHeight="1" spans="1:3">
      <c r="A1352" s="114">
        <v>2220303</v>
      </c>
      <c r="B1352" s="91" t="s">
        <v>2371</v>
      </c>
      <c r="C1352" s="5">
        <v>0</v>
      </c>
    </row>
    <row r="1353" ht="17.1" customHeight="1" spans="1:3">
      <c r="A1353" s="114">
        <v>2220304</v>
      </c>
      <c r="B1353" s="91" t="s">
        <v>2373</v>
      </c>
      <c r="C1353" s="5">
        <v>0</v>
      </c>
    </row>
    <row r="1354" ht="17.1" customHeight="1" spans="1:3">
      <c r="A1354" s="114">
        <v>2220399</v>
      </c>
      <c r="B1354" s="91" t="s">
        <v>2375</v>
      </c>
      <c r="C1354" s="5">
        <v>0</v>
      </c>
    </row>
    <row r="1355" ht="17.1" customHeight="1" spans="1:3">
      <c r="A1355" s="114">
        <v>22204</v>
      </c>
      <c r="B1355" s="91" t="s">
        <v>2377</v>
      </c>
      <c r="C1355" s="5">
        <v>35792</v>
      </c>
    </row>
    <row r="1356" ht="17.1" customHeight="1" spans="1:3">
      <c r="A1356" s="114">
        <v>2220401</v>
      </c>
      <c r="B1356" s="91" t="s">
        <v>2379</v>
      </c>
      <c r="C1356" s="5">
        <v>3594</v>
      </c>
    </row>
    <row r="1357" ht="17.1" customHeight="1" spans="1:3">
      <c r="A1357" s="114">
        <v>2220402</v>
      </c>
      <c r="B1357" s="91" t="s">
        <v>2381</v>
      </c>
      <c r="C1357" s="5">
        <v>3085</v>
      </c>
    </row>
    <row r="1358" ht="17.1" customHeight="1" spans="1:3">
      <c r="A1358" s="114">
        <v>2220403</v>
      </c>
      <c r="B1358" s="91" t="s">
        <v>2383</v>
      </c>
      <c r="C1358" s="5">
        <v>25099</v>
      </c>
    </row>
    <row r="1359" ht="17.1" customHeight="1" spans="1:3">
      <c r="A1359" s="114">
        <v>2220404</v>
      </c>
      <c r="B1359" s="91" t="s">
        <v>2385</v>
      </c>
      <c r="C1359" s="5">
        <v>0</v>
      </c>
    </row>
    <row r="1360" ht="17.1" customHeight="1" spans="1:3">
      <c r="A1360" s="114">
        <v>2220499</v>
      </c>
      <c r="B1360" s="91" t="s">
        <v>2387</v>
      </c>
      <c r="C1360" s="5">
        <v>4014</v>
      </c>
    </row>
    <row r="1361" ht="17.1" customHeight="1" spans="1:3">
      <c r="A1361" s="114">
        <v>22205</v>
      </c>
      <c r="B1361" s="91" t="s">
        <v>2389</v>
      </c>
      <c r="C1361" s="5">
        <v>16661</v>
      </c>
    </row>
    <row r="1362" ht="17.1" customHeight="1" spans="1:3">
      <c r="A1362" s="114">
        <v>2220501</v>
      </c>
      <c r="B1362" s="91" t="s">
        <v>2391</v>
      </c>
      <c r="C1362" s="5">
        <v>0</v>
      </c>
    </row>
    <row r="1363" ht="17.1" customHeight="1" spans="1:3">
      <c r="A1363" s="114">
        <v>2220502</v>
      </c>
      <c r="B1363" s="91" t="s">
        <v>2393</v>
      </c>
      <c r="C1363" s="5">
        <v>9234</v>
      </c>
    </row>
    <row r="1364" ht="17.1" customHeight="1" spans="1:3">
      <c r="A1364" s="114">
        <v>2220503</v>
      </c>
      <c r="B1364" s="91" t="s">
        <v>2395</v>
      </c>
      <c r="C1364" s="5">
        <v>673</v>
      </c>
    </row>
    <row r="1365" ht="17.1" customHeight="1" spans="1:3">
      <c r="A1365" s="114">
        <v>2220504</v>
      </c>
      <c r="B1365" s="91" t="s">
        <v>2397</v>
      </c>
      <c r="C1365" s="5">
        <v>6676</v>
      </c>
    </row>
    <row r="1366" ht="17.1" customHeight="1" spans="1:3">
      <c r="A1366" s="114">
        <v>2220505</v>
      </c>
      <c r="B1366" s="91" t="s">
        <v>2399</v>
      </c>
      <c r="C1366" s="5">
        <v>0</v>
      </c>
    </row>
    <row r="1367" ht="17.1" customHeight="1" spans="1:3">
      <c r="A1367" s="114">
        <v>2220506</v>
      </c>
      <c r="B1367" s="91" t="s">
        <v>2401</v>
      </c>
      <c r="C1367" s="5">
        <v>0</v>
      </c>
    </row>
    <row r="1368" ht="17.1" customHeight="1" spans="1:3">
      <c r="A1368" s="114">
        <v>2220507</v>
      </c>
      <c r="B1368" s="91" t="s">
        <v>2403</v>
      </c>
      <c r="C1368" s="5">
        <v>0</v>
      </c>
    </row>
    <row r="1369" ht="17.1" customHeight="1" spans="1:3">
      <c r="A1369" s="114">
        <v>2220508</v>
      </c>
      <c r="B1369" s="91" t="s">
        <v>2405</v>
      </c>
      <c r="C1369" s="5">
        <v>68</v>
      </c>
    </row>
    <row r="1370" ht="17.1" customHeight="1" spans="1:3">
      <c r="A1370" s="114">
        <v>2220509</v>
      </c>
      <c r="B1370" s="91" t="s">
        <v>2407</v>
      </c>
      <c r="C1370" s="5">
        <v>10</v>
      </c>
    </row>
    <row r="1371" ht="17.1" customHeight="1" spans="1:3">
      <c r="A1371" s="114">
        <v>2220510</v>
      </c>
      <c r="B1371" s="91" t="s">
        <v>2409</v>
      </c>
      <c r="C1371" s="5">
        <v>0</v>
      </c>
    </row>
    <row r="1372" ht="17.1" customHeight="1" spans="1:3">
      <c r="A1372" s="114">
        <v>2220599</v>
      </c>
      <c r="B1372" s="91" t="s">
        <v>2411</v>
      </c>
      <c r="C1372" s="5">
        <v>0</v>
      </c>
    </row>
    <row r="1373" ht="17.1" customHeight="1" spans="1:3">
      <c r="A1373" s="114">
        <v>229</v>
      </c>
      <c r="B1373" s="4" t="s">
        <v>2427</v>
      </c>
      <c r="C1373" s="5">
        <v>879205</v>
      </c>
    </row>
    <row r="1374" ht="17.1" customHeight="1" spans="1:3">
      <c r="A1374" s="114">
        <v>22999</v>
      </c>
      <c r="B1374" s="91" t="s">
        <v>2431</v>
      </c>
      <c r="C1374" s="5">
        <v>879205</v>
      </c>
    </row>
    <row r="1375" ht="17.1" customHeight="1" spans="1:3">
      <c r="A1375" s="114">
        <v>2299901</v>
      </c>
      <c r="B1375" s="91" t="s">
        <v>3784</v>
      </c>
      <c r="C1375" s="5">
        <v>879205</v>
      </c>
    </row>
    <row r="1376" ht="17.1" customHeight="1" spans="1:3">
      <c r="A1376" s="114">
        <v>228</v>
      </c>
      <c r="B1376" s="91" t="s">
        <v>2415</v>
      </c>
      <c r="C1376" s="5">
        <f>192643+8578</f>
        <v>201221</v>
      </c>
    </row>
    <row r="1377" ht="17.1" customHeight="1" spans="1:3">
      <c r="A1377" s="60"/>
      <c r="B1377" s="116" t="s">
        <v>2423</v>
      </c>
      <c r="C1377" s="34">
        <v>192643</v>
      </c>
    </row>
    <row r="1378" ht="17.1" customHeight="1" spans="1:3">
      <c r="A1378" s="60"/>
      <c r="B1378" s="116" t="s">
        <v>3786</v>
      </c>
      <c r="C1378" s="34">
        <v>192643</v>
      </c>
    </row>
    <row r="1379" ht="17.1" customHeight="1" spans="1:3">
      <c r="A1379" s="60">
        <v>2280101</v>
      </c>
      <c r="B1379" s="116" t="s">
        <v>3787</v>
      </c>
      <c r="C1379" s="34">
        <v>91051</v>
      </c>
    </row>
    <row r="1380" ht="17.1" customHeight="1" spans="1:3">
      <c r="A1380" s="60">
        <v>2280102</v>
      </c>
      <c r="B1380" s="116" t="s">
        <v>3788</v>
      </c>
      <c r="C1380" s="34">
        <v>64</v>
      </c>
    </row>
    <row r="1381" ht="17.1" customHeight="1" spans="1:3">
      <c r="A1381" s="60">
        <v>2280103</v>
      </c>
      <c r="B1381" s="116" t="s">
        <v>3789</v>
      </c>
      <c r="C1381" s="34">
        <v>116</v>
      </c>
    </row>
    <row r="1382" ht="17.1" customHeight="1" spans="1:3">
      <c r="A1382" s="60">
        <v>2280104</v>
      </c>
      <c r="B1382" s="116" t="s">
        <v>3790</v>
      </c>
      <c r="C1382" s="34">
        <v>101412</v>
      </c>
    </row>
    <row r="1383" ht="17.1" customHeight="1" spans="1:3">
      <c r="A1383" s="474" t="s">
        <v>2424</v>
      </c>
      <c r="B1383" s="91" t="s">
        <v>3705</v>
      </c>
      <c r="C1383" s="5">
        <v>8578</v>
      </c>
    </row>
    <row r="1384" ht="17.1" customHeight="1" spans="1:3">
      <c r="A1384" s="474" t="s">
        <v>3791</v>
      </c>
      <c r="B1384" s="91" t="s">
        <v>2420</v>
      </c>
      <c r="C1384" s="5">
        <v>8578</v>
      </c>
    </row>
    <row r="1385" ht="17.1" customHeight="1" spans="1:3">
      <c r="A1385" s="474" t="s">
        <v>3792</v>
      </c>
      <c r="B1385" s="98" t="s">
        <v>3793</v>
      </c>
      <c r="C1385" s="100">
        <v>8578</v>
      </c>
    </row>
    <row r="1386" ht="17.25" customHeight="1" spans="1:3">
      <c r="B1386" s="91"/>
      <c r="C1386" s="6"/>
    </row>
    <row r="1387" ht="17.25" customHeight="1" spans="1:3">
      <c r="B1387" s="91"/>
      <c r="C1387" s="6"/>
    </row>
    <row r="1388" ht="17.25" customHeight="1" spans="1:3">
      <c r="B1388" s="91"/>
      <c r="C1388" s="6"/>
    </row>
    <row r="1389" ht="17.25" customHeight="1" spans="1:3">
      <c r="B1389" s="91"/>
      <c r="C1389" s="6"/>
    </row>
    <row r="1390" ht="17.25" customHeight="1" spans="1:3">
      <c r="B1390" s="91"/>
      <c r="C1390" s="6"/>
    </row>
    <row r="1391" ht="17.25" customHeight="1" spans="1:3">
      <c r="B1391" s="91"/>
      <c r="C1391" s="6"/>
    </row>
    <row r="1392" ht="17.25" customHeight="1" spans="1:3">
      <c r="B1392" s="91"/>
      <c r="C1392" s="6"/>
    </row>
    <row r="1393" ht="17.25" customHeight="1" spans="2:3">
      <c r="B1393" s="91"/>
      <c r="C1393" s="6"/>
    </row>
    <row r="1394" ht="17.25" customHeight="1" spans="2:3">
      <c r="B1394" s="91"/>
      <c r="C1394" s="6"/>
    </row>
    <row r="1395" ht="17.25" customHeight="1" spans="2:3">
      <c r="B1395" s="91"/>
      <c r="C1395" s="6"/>
    </row>
    <row r="1396" ht="17.25" customHeight="1" spans="2:3">
      <c r="B1396" s="91"/>
      <c r="C1396" s="6"/>
    </row>
    <row r="1397" ht="17.25" customHeight="1" spans="2:3">
      <c r="B1397" s="91"/>
      <c r="C1397" s="6"/>
    </row>
    <row r="1398" ht="17.25" customHeight="1" spans="2:3">
      <c r="B1398" s="91"/>
      <c r="C1398" s="6"/>
    </row>
    <row r="1399" ht="17.25" customHeight="1" spans="2:3">
      <c r="B1399" s="91"/>
      <c r="C1399" s="6"/>
    </row>
    <row r="1400" ht="17.25" customHeight="1" spans="2:3">
      <c r="B1400" s="91"/>
      <c r="C1400" s="6"/>
    </row>
    <row r="1401" ht="17.25" customHeight="1" spans="2:3">
      <c r="B1401" s="91"/>
      <c r="C1401" s="6"/>
    </row>
    <row r="1402" ht="17.25" customHeight="1" spans="2:3">
      <c r="B1402" s="91"/>
      <c r="C1402" s="6"/>
    </row>
    <row r="1403" ht="17.25" customHeight="1" spans="2:3">
      <c r="B1403" s="91"/>
      <c r="C1403" s="6"/>
    </row>
    <row r="1404" ht="17.25" customHeight="1" spans="2:3">
      <c r="B1404" s="91"/>
      <c r="C1404" s="6"/>
    </row>
    <row r="1405" ht="17.25" customHeight="1" spans="2:3">
      <c r="B1405" s="91"/>
      <c r="C1405" s="6"/>
    </row>
    <row r="1406" ht="17.25" customHeight="1" spans="2:3">
      <c r="B1406" s="91"/>
      <c r="C1406" s="6"/>
    </row>
    <row r="1407" ht="17.25" customHeight="1" spans="2:3">
      <c r="B1407" s="91"/>
      <c r="C1407" s="6"/>
    </row>
    <row r="1408" ht="17.25" customHeight="1" spans="2:3">
      <c r="B1408" s="91"/>
      <c r="C1408" s="6"/>
    </row>
    <row r="1409" ht="17.25" customHeight="1" spans="2:3">
      <c r="B1409" s="91"/>
      <c r="C1409" s="6"/>
    </row>
    <row r="1410" ht="17.25" customHeight="1" spans="2:3">
      <c r="B1410" s="91"/>
      <c r="C1410" s="6"/>
    </row>
    <row r="1411" ht="17.25" customHeight="1" spans="2:3">
      <c r="B1411" s="91"/>
      <c r="C1411" s="6"/>
    </row>
    <row r="1412" ht="17.25" customHeight="1" spans="2:3">
      <c r="B1412" s="91"/>
      <c r="C1412" s="6"/>
    </row>
    <row r="1413" ht="17.25" customHeight="1" spans="2:3">
      <c r="B1413" s="91"/>
      <c r="C1413" s="6"/>
    </row>
    <row r="1414" ht="17.25" customHeight="1" spans="2:3">
      <c r="B1414" s="91"/>
      <c r="C1414" s="6"/>
    </row>
    <row r="1415" ht="17.25" customHeight="1" spans="2:3">
      <c r="B1415" s="91"/>
      <c r="C1415" s="6"/>
    </row>
    <row r="1416" ht="17.25" customHeight="1" spans="2:3">
      <c r="B1416" s="91"/>
      <c r="C1416" s="6"/>
    </row>
    <row r="1417" ht="17.25" customHeight="1" spans="2:3">
      <c r="B1417" s="91"/>
      <c r="C1417" s="6"/>
    </row>
    <row r="1418" ht="17.25" customHeight="1" spans="2:3">
      <c r="B1418" s="91"/>
      <c r="C1418" s="6"/>
    </row>
    <row r="1419" ht="17.25" customHeight="1" spans="2:3">
      <c r="B1419" s="91"/>
      <c r="C1419" s="6"/>
    </row>
    <row r="1420" ht="17.25" customHeight="1" spans="2:3">
      <c r="B1420" s="91"/>
      <c r="C1420" s="6"/>
    </row>
    <row r="1421" ht="17.25" customHeight="1" spans="2:3">
      <c r="B1421" s="91"/>
      <c r="C1421" s="6"/>
    </row>
    <row r="1422" ht="17.25" customHeight="1" spans="2:3">
      <c r="B1422" s="91"/>
      <c r="C1422" s="6"/>
    </row>
    <row r="1423" ht="17.25" customHeight="1" spans="2:3">
      <c r="B1423" s="91"/>
      <c r="C1423" s="6"/>
    </row>
    <row r="1424" ht="17.25" customHeight="1" spans="2:3">
      <c r="B1424" s="91"/>
      <c r="C1424" s="6"/>
    </row>
    <row r="1425" ht="17.25" customHeight="1" spans="2:3">
      <c r="B1425" s="91"/>
      <c r="C1425" s="6"/>
    </row>
    <row r="1426" ht="17.25" customHeight="1" spans="2:3">
      <c r="B1426" s="91"/>
      <c r="C1426" s="6"/>
    </row>
    <row r="1427" ht="17.25" customHeight="1" spans="2:3">
      <c r="B1427" s="91"/>
      <c r="C1427" s="6"/>
    </row>
    <row r="1428" ht="17.25" customHeight="1" spans="2:3">
      <c r="B1428" s="91"/>
      <c r="C1428" s="6"/>
    </row>
    <row r="1429" ht="17.25" customHeight="1" spans="2:3">
      <c r="B1429" s="91"/>
      <c r="C1429" s="6"/>
    </row>
    <row r="1430" ht="17.25" customHeight="1" spans="2:3">
      <c r="B1430" s="91"/>
      <c r="C1430" s="6"/>
    </row>
    <row r="1431" ht="17.25" customHeight="1" spans="2:3">
      <c r="B1431" s="91"/>
      <c r="C1431" s="6"/>
    </row>
    <row r="1432" ht="17.25" customHeight="1" spans="2:3">
      <c r="B1432" s="91"/>
      <c r="C1432" s="6"/>
    </row>
    <row r="1433" ht="17.25" customHeight="1" spans="2:3">
      <c r="B1433" s="91"/>
      <c r="C1433" s="6"/>
    </row>
    <row r="1434" ht="17.25" customHeight="1" spans="2:3">
      <c r="B1434" s="91"/>
      <c r="C1434" s="6"/>
    </row>
    <row r="1435" ht="17.25" customHeight="1" spans="2:3">
      <c r="B1435" s="91"/>
      <c r="C1435" s="6"/>
    </row>
    <row r="1436" ht="17.25" customHeight="1" spans="2:3">
      <c r="B1436" s="91"/>
      <c r="C1436" s="6"/>
    </row>
    <row r="1437" ht="17.25" customHeight="1" spans="2:3">
      <c r="B1437" s="91"/>
      <c r="C1437" s="6"/>
    </row>
    <row r="1438" ht="17.25" customHeight="1" spans="2:3">
      <c r="B1438" s="91"/>
      <c r="C1438" s="6"/>
    </row>
    <row r="1439" ht="17.25" customHeight="1" spans="2:3">
      <c r="B1439" s="91"/>
      <c r="C1439" s="6"/>
    </row>
    <row r="1440" ht="17.25" customHeight="1" spans="2:3">
      <c r="B1440" s="91"/>
      <c r="C1440" s="6"/>
    </row>
    <row r="1441" ht="17.25" customHeight="1" spans="2:3">
      <c r="B1441" s="91"/>
      <c r="C1441" s="6"/>
    </row>
    <row r="1442" ht="17.25" customHeight="1" spans="2:3">
      <c r="B1442" s="91"/>
      <c r="C1442" s="6"/>
    </row>
    <row r="1443" ht="17.25" customHeight="1" spans="2:3">
      <c r="B1443" s="91"/>
      <c r="C1443" s="6"/>
    </row>
    <row r="1444" ht="17.25" customHeight="1" spans="2:3">
      <c r="B1444" s="91"/>
      <c r="C1444" s="6"/>
    </row>
    <row r="1445" ht="17.25" customHeight="1" spans="2:3">
      <c r="B1445" s="91"/>
      <c r="C1445" s="6"/>
    </row>
    <row r="1446" ht="17.25" customHeight="1" spans="2:3">
      <c r="B1446" s="91"/>
      <c r="C1446" s="6"/>
    </row>
    <row r="1447" ht="17.25" customHeight="1" spans="2:3">
      <c r="B1447" s="91"/>
      <c r="C1447" s="6"/>
    </row>
    <row r="1448" ht="17.25" customHeight="1" spans="2:3">
      <c r="B1448" s="91"/>
      <c r="C1448" s="6"/>
    </row>
    <row r="1449" ht="17.25" customHeight="1" spans="2:3">
      <c r="B1449" s="91"/>
      <c r="C1449" s="6"/>
    </row>
    <row r="1450" ht="17.25" customHeight="1" spans="2:3">
      <c r="B1450" s="91"/>
      <c r="C1450" s="6"/>
    </row>
    <row r="1451" ht="17.25" customHeight="1" spans="2:3">
      <c r="B1451" s="91"/>
      <c r="C1451" s="6"/>
    </row>
    <row r="1452" ht="17.25" customHeight="1" spans="2:3">
      <c r="B1452" s="91"/>
      <c r="C1452" s="6"/>
    </row>
    <row r="1453" ht="17.25" customHeight="1" spans="2:3">
      <c r="B1453" s="91"/>
      <c r="C1453" s="6"/>
    </row>
    <row r="1454" ht="17.25" customHeight="1" spans="2:3">
      <c r="B1454" s="91"/>
      <c r="C1454" s="6"/>
    </row>
    <row r="1455" ht="17.25" customHeight="1" spans="2:3">
      <c r="B1455" s="91"/>
      <c r="C1455" s="6"/>
    </row>
    <row r="1456" ht="17.25" customHeight="1" spans="2:3">
      <c r="B1456" s="91"/>
      <c r="C1456" s="6"/>
    </row>
    <row r="1457" ht="17.25" customHeight="1" spans="2:3">
      <c r="B1457" s="91"/>
      <c r="C1457" s="6"/>
    </row>
    <row r="1458" ht="17.25" customHeight="1" spans="2:3">
      <c r="B1458" s="91"/>
      <c r="C1458" s="6"/>
    </row>
    <row r="1459" ht="17.25" customHeight="1" spans="2:3">
      <c r="B1459" s="91"/>
      <c r="C1459" s="6"/>
    </row>
    <row r="1460" ht="17.25" customHeight="1" spans="2:3">
      <c r="B1460" s="91"/>
      <c r="C1460" s="6"/>
    </row>
    <row r="1461" ht="17.25" customHeight="1" spans="2:3">
      <c r="B1461" s="91"/>
      <c r="C1461" s="6"/>
    </row>
    <row r="1462" ht="17.25" customHeight="1" spans="2:3">
      <c r="B1462" s="91"/>
      <c r="C1462" s="6"/>
    </row>
    <row r="1463" ht="17.25" customHeight="1" spans="2:3">
      <c r="B1463" s="91"/>
      <c r="C1463" s="6"/>
    </row>
    <row r="1464" ht="17.25" customHeight="1" spans="2:3">
      <c r="B1464" s="91"/>
      <c r="C1464" s="6"/>
    </row>
    <row r="1465" ht="17.25" customHeight="1" spans="2:3">
      <c r="B1465" s="91"/>
      <c r="C1465" s="6"/>
    </row>
    <row r="1466" ht="17.25" customHeight="1" spans="2:3">
      <c r="B1466" s="91"/>
      <c r="C1466" s="6"/>
    </row>
    <row r="1467" ht="17.25" customHeight="1" spans="2:3">
      <c r="B1467" s="91"/>
      <c r="C1467" s="6"/>
    </row>
    <row r="1468" ht="17.25" customHeight="1" spans="2:3">
      <c r="B1468" s="91"/>
      <c r="C1468" s="6"/>
    </row>
    <row r="1469" ht="17.25" customHeight="1" spans="2:3">
      <c r="B1469" s="91"/>
      <c r="C1469" s="6"/>
    </row>
    <row r="1470" ht="17.25" customHeight="1" spans="2:3">
      <c r="B1470" s="91"/>
      <c r="C1470" s="6"/>
    </row>
    <row r="1471" ht="17.25" customHeight="1" spans="2:3">
      <c r="B1471" s="91"/>
      <c r="C1471" s="6"/>
    </row>
    <row r="1472" ht="17.25" customHeight="1" spans="2:3">
      <c r="B1472" s="91"/>
      <c r="C1472" s="6"/>
    </row>
    <row r="1473" ht="17.25" customHeight="1" spans="2:3">
      <c r="B1473" s="91"/>
      <c r="C1473" s="6"/>
    </row>
    <row r="1474" ht="17.25" customHeight="1" spans="2:3">
      <c r="B1474" s="91"/>
      <c r="C1474" s="6"/>
    </row>
    <row r="1475" ht="17.25" customHeight="1" spans="2:3">
      <c r="B1475" s="91"/>
      <c r="C1475" s="6"/>
    </row>
    <row r="1476" ht="17.25" customHeight="1" spans="2:3">
      <c r="B1476" s="91"/>
      <c r="C1476" s="6"/>
    </row>
    <row r="1477" ht="17.25" customHeight="1" spans="2:3">
      <c r="B1477" s="91"/>
      <c r="C1477" s="6"/>
    </row>
    <row r="1478" ht="17.25" customHeight="1" spans="2:3">
      <c r="B1478" s="94"/>
      <c r="C1478" s="108"/>
    </row>
    <row r="1479" ht="17.25" customHeight="1" spans="2:3">
      <c r="B1479" s="91"/>
      <c r="C1479" s="6"/>
    </row>
    <row r="1480" ht="17.25" customHeight="1" spans="2:3">
      <c r="B1480" s="91"/>
      <c r="C1480" s="6"/>
    </row>
    <row r="1481" ht="17.25" customHeight="1" spans="2:3">
      <c r="B1481" s="91"/>
      <c r="C1481" s="6"/>
    </row>
    <row r="1482" ht="17.25" customHeight="1" spans="2:3">
      <c r="B1482" s="91"/>
      <c r="C1482" s="6"/>
    </row>
    <row r="1483" ht="17.25" customHeight="1" spans="2:3">
      <c r="B1483" s="91"/>
      <c r="C1483" s="6"/>
    </row>
    <row r="1484" ht="17.25" customHeight="1" spans="2:3">
      <c r="B1484" s="91"/>
      <c r="C1484" s="6"/>
    </row>
    <row r="1485" ht="17.25" customHeight="1" spans="2:3">
      <c r="B1485" s="91"/>
      <c r="C1485" s="6"/>
    </row>
    <row r="1486" ht="17.25" customHeight="1" spans="2:3">
      <c r="B1486" s="91"/>
      <c r="C1486" s="6"/>
    </row>
    <row r="1487" ht="17.25" customHeight="1" spans="2:3">
      <c r="B1487" s="91"/>
      <c r="C1487" s="6"/>
    </row>
    <row r="1488" ht="17.25" customHeight="1" spans="2:3">
      <c r="B1488" s="91"/>
      <c r="C1488" s="6"/>
    </row>
    <row r="1489" ht="17.25" customHeight="1" spans="2:3">
      <c r="B1489" s="91"/>
      <c r="C1489" s="6"/>
    </row>
    <row r="1490" ht="17.25" customHeight="1" spans="2:3">
      <c r="B1490" s="91"/>
      <c r="C1490" s="6"/>
    </row>
    <row r="1491" ht="17.1" customHeight="1" spans="2:3">
      <c r="B1491" s="91"/>
      <c r="C1491" s="6"/>
    </row>
    <row r="1492" ht="17.1" customHeight="1" spans="2:3">
      <c r="B1492" s="3" t="s">
        <v>3794</v>
      </c>
      <c r="C1492" s="5">
        <v>47128264</v>
      </c>
    </row>
  </sheetData>
  <mergeCells count="3">
    <mergeCell ref="B1:C1"/>
    <mergeCell ref="B2:C2"/>
    <mergeCell ref="B3:C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I287"/>
  <sheetViews>
    <sheetView showGridLines="0" showZeros="0" zoomScale="85" zoomScaleNormal="85" workbookViewId="0">
      <pane xSplit="2" ySplit="5" topLeftCell="C183" activePane="bottomRight" state="frozen"/>
      <selection/>
      <selection pane="topRight"/>
      <selection pane="bottomLeft"/>
      <selection pane="bottomRight" activeCell="A208" sqref="A208"/>
    </sheetView>
  </sheetViews>
  <sheetFormatPr defaultColWidth="9.125" defaultRowHeight="14.25"/>
  <cols>
    <col min="2" max="2" width="31.25" customWidth="1"/>
    <col min="3" max="6" width="12.625" customWidth="1"/>
    <col min="7" max="9" width="9.125" hidden="1" customWidth="1"/>
    <col min="241" max="241" width="31.25" customWidth="1"/>
    <col min="242" max="262" width="12.625" customWidth="1"/>
    <col min="263" max="265" width="9.125" hidden="1" customWidth="1"/>
    <col min="497" max="497" width="31.25" customWidth="1"/>
    <col min="498" max="518" width="12.625" customWidth="1"/>
    <col min="519" max="521" width="9.125" hidden="1" customWidth="1"/>
    <col min="753" max="753" width="31.25" customWidth="1"/>
    <col min="754" max="774" width="12.625" customWidth="1"/>
    <col min="775" max="777" width="9.125" hidden="1" customWidth="1"/>
    <col min="1009" max="1009" width="31.25" customWidth="1"/>
    <col min="1010" max="1030" width="12.625" customWidth="1"/>
    <col min="1031" max="1033" width="9.125" hidden="1" customWidth="1"/>
    <col min="1265" max="1265" width="31.25" customWidth="1"/>
    <col min="1266" max="1286" width="12.625" customWidth="1"/>
    <col min="1287" max="1289" width="9.125" hidden="1" customWidth="1"/>
    <col min="1521" max="1521" width="31.25" customWidth="1"/>
    <col min="1522" max="1542" width="12.625" customWidth="1"/>
    <col min="1543" max="1545" width="9.125" hidden="1" customWidth="1"/>
    <col min="1777" max="1777" width="31.25" customWidth="1"/>
    <col min="1778" max="1798" width="12.625" customWidth="1"/>
    <col min="1799" max="1801" width="9.125" hidden="1" customWidth="1"/>
    <col min="2033" max="2033" width="31.25" customWidth="1"/>
    <col min="2034" max="2054" width="12.625" customWidth="1"/>
    <col min="2055" max="2057" width="9.125" hidden="1" customWidth="1"/>
    <col min="2289" max="2289" width="31.25" customWidth="1"/>
    <col min="2290" max="2310" width="12.625" customWidth="1"/>
    <col min="2311" max="2313" width="9.125" hidden="1" customWidth="1"/>
    <col min="2545" max="2545" width="31.25" customWidth="1"/>
    <col min="2546" max="2566" width="12.625" customWidth="1"/>
    <col min="2567" max="2569" width="9.125" hidden="1" customWidth="1"/>
    <col min="2801" max="2801" width="31.25" customWidth="1"/>
    <col min="2802" max="2822" width="12.625" customWidth="1"/>
    <col min="2823" max="2825" width="9.125" hidden="1" customWidth="1"/>
    <col min="3057" max="3057" width="31.25" customWidth="1"/>
    <col min="3058" max="3078" width="12.625" customWidth="1"/>
    <col min="3079" max="3081" width="9.125" hidden="1" customWidth="1"/>
    <col min="3313" max="3313" width="31.25" customWidth="1"/>
    <col min="3314" max="3334" width="12.625" customWidth="1"/>
    <col min="3335" max="3337" width="9.125" hidden="1" customWidth="1"/>
    <col min="3569" max="3569" width="31.25" customWidth="1"/>
    <col min="3570" max="3590" width="12.625" customWidth="1"/>
    <col min="3591" max="3593" width="9.125" hidden="1" customWidth="1"/>
    <col min="3825" max="3825" width="31.25" customWidth="1"/>
    <col min="3826" max="3846" width="12.625" customWidth="1"/>
    <col min="3847" max="3849" width="9.125" hidden="1" customWidth="1"/>
    <col min="4081" max="4081" width="31.25" customWidth="1"/>
    <col min="4082" max="4102" width="12.625" customWidth="1"/>
    <col min="4103" max="4105" width="9.125" hidden="1" customWidth="1"/>
    <col min="4337" max="4337" width="31.25" customWidth="1"/>
    <col min="4338" max="4358" width="12.625" customWidth="1"/>
    <col min="4359" max="4361" width="9.125" hidden="1" customWidth="1"/>
    <col min="4593" max="4593" width="31.25" customWidth="1"/>
    <col min="4594" max="4614" width="12.625" customWidth="1"/>
    <col min="4615" max="4617" width="9.125" hidden="1" customWidth="1"/>
    <col min="4849" max="4849" width="31.25" customWidth="1"/>
    <col min="4850" max="4870" width="12.625" customWidth="1"/>
    <col min="4871" max="4873" width="9.125" hidden="1" customWidth="1"/>
    <col min="5105" max="5105" width="31.25" customWidth="1"/>
    <col min="5106" max="5126" width="12.625" customWidth="1"/>
    <col min="5127" max="5129" width="9.125" hidden="1" customWidth="1"/>
    <col min="5361" max="5361" width="31.25" customWidth="1"/>
    <col min="5362" max="5382" width="12.625" customWidth="1"/>
    <col min="5383" max="5385" width="9.125" hidden="1" customWidth="1"/>
    <col min="5617" max="5617" width="31.25" customWidth="1"/>
    <col min="5618" max="5638" width="12.625" customWidth="1"/>
    <col min="5639" max="5641" width="9.125" hidden="1" customWidth="1"/>
    <col min="5873" max="5873" width="31.25" customWidth="1"/>
    <col min="5874" max="5894" width="12.625" customWidth="1"/>
    <col min="5895" max="5897" width="9.125" hidden="1" customWidth="1"/>
    <col min="6129" max="6129" width="31.25" customWidth="1"/>
    <col min="6130" max="6150" width="12.625" customWidth="1"/>
    <col min="6151" max="6153" width="9.125" hidden="1" customWidth="1"/>
    <col min="6385" max="6385" width="31.25" customWidth="1"/>
    <col min="6386" max="6406" width="12.625" customWidth="1"/>
    <col min="6407" max="6409" width="9.125" hidden="1" customWidth="1"/>
    <col min="6641" max="6641" width="31.25" customWidth="1"/>
    <col min="6642" max="6662" width="12.625" customWidth="1"/>
    <col min="6663" max="6665" width="9.125" hidden="1" customWidth="1"/>
    <col min="6897" max="6897" width="31.25" customWidth="1"/>
    <col min="6898" max="6918" width="12.625" customWidth="1"/>
    <col min="6919" max="6921" width="9.125" hidden="1" customWidth="1"/>
    <col min="7153" max="7153" width="31.25" customWidth="1"/>
    <col min="7154" max="7174" width="12.625" customWidth="1"/>
    <col min="7175" max="7177" width="9.125" hidden="1" customWidth="1"/>
    <col min="7409" max="7409" width="31.25" customWidth="1"/>
    <col min="7410" max="7430" width="12.625" customWidth="1"/>
    <col min="7431" max="7433" width="9.125" hidden="1" customWidth="1"/>
    <col min="7665" max="7665" width="31.25" customWidth="1"/>
    <col min="7666" max="7686" width="12.625" customWidth="1"/>
    <col min="7687" max="7689" width="9.125" hidden="1" customWidth="1"/>
    <col min="7921" max="7921" width="31.25" customWidth="1"/>
    <col min="7922" max="7942" width="12.625" customWidth="1"/>
    <col min="7943" max="7945" width="9.125" hidden="1" customWidth="1"/>
    <col min="8177" max="8177" width="31.25" customWidth="1"/>
    <col min="8178" max="8198" width="12.625" customWidth="1"/>
    <col min="8199" max="8201" width="9.125" hidden="1" customWidth="1"/>
    <col min="8433" max="8433" width="31.25" customWidth="1"/>
    <col min="8434" max="8454" width="12.625" customWidth="1"/>
    <col min="8455" max="8457" width="9.125" hidden="1" customWidth="1"/>
    <col min="8689" max="8689" width="31.25" customWidth="1"/>
    <col min="8690" max="8710" width="12.625" customWidth="1"/>
    <col min="8711" max="8713" width="9.125" hidden="1" customWidth="1"/>
    <col min="8945" max="8945" width="31.25" customWidth="1"/>
    <col min="8946" max="8966" width="12.625" customWidth="1"/>
    <col min="8967" max="8969" width="9.125" hidden="1" customWidth="1"/>
    <col min="9201" max="9201" width="31.25" customWidth="1"/>
    <col min="9202" max="9222" width="12.625" customWidth="1"/>
    <col min="9223" max="9225" width="9.125" hidden="1" customWidth="1"/>
    <col min="9457" max="9457" width="31.25" customWidth="1"/>
    <col min="9458" max="9478" width="12.625" customWidth="1"/>
    <col min="9479" max="9481" width="9.125" hidden="1" customWidth="1"/>
    <col min="9713" max="9713" width="31.25" customWidth="1"/>
    <col min="9714" max="9734" width="12.625" customWidth="1"/>
    <col min="9735" max="9737" width="9.125" hidden="1" customWidth="1"/>
    <col min="9969" max="9969" width="31.25" customWidth="1"/>
    <col min="9970" max="9990" width="12.625" customWidth="1"/>
    <col min="9991" max="9993" width="9.125" hidden="1" customWidth="1"/>
    <col min="10225" max="10225" width="31.25" customWidth="1"/>
    <col min="10226" max="10246" width="12.625" customWidth="1"/>
    <col min="10247" max="10249" width="9.125" hidden="1" customWidth="1"/>
    <col min="10481" max="10481" width="31.25" customWidth="1"/>
    <col min="10482" max="10502" width="12.625" customWidth="1"/>
    <col min="10503" max="10505" width="9.125" hidden="1" customWidth="1"/>
    <col min="10737" max="10737" width="31.25" customWidth="1"/>
    <col min="10738" max="10758" width="12.625" customWidth="1"/>
    <col min="10759" max="10761" width="9.125" hidden="1" customWidth="1"/>
    <col min="10993" max="10993" width="31.25" customWidth="1"/>
    <col min="10994" max="11014" width="12.625" customWidth="1"/>
    <col min="11015" max="11017" width="9.125" hidden="1" customWidth="1"/>
    <col min="11249" max="11249" width="31.25" customWidth="1"/>
    <col min="11250" max="11270" width="12.625" customWidth="1"/>
    <col min="11271" max="11273" width="9.125" hidden="1" customWidth="1"/>
    <col min="11505" max="11505" width="31.25" customWidth="1"/>
    <col min="11506" max="11526" width="12.625" customWidth="1"/>
    <col min="11527" max="11529" width="9.125" hidden="1" customWidth="1"/>
    <col min="11761" max="11761" width="31.25" customWidth="1"/>
    <col min="11762" max="11782" width="12.625" customWidth="1"/>
    <col min="11783" max="11785" width="9.125" hidden="1" customWidth="1"/>
    <col min="12017" max="12017" width="31.25" customWidth="1"/>
    <col min="12018" max="12038" width="12.625" customWidth="1"/>
    <col min="12039" max="12041" width="9.125" hidden="1" customWidth="1"/>
    <col min="12273" max="12273" width="31.25" customWidth="1"/>
    <col min="12274" max="12294" width="12.625" customWidth="1"/>
    <col min="12295" max="12297" width="9.125" hidden="1" customWidth="1"/>
    <col min="12529" max="12529" width="31.25" customWidth="1"/>
    <col min="12530" max="12550" width="12.625" customWidth="1"/>
    <col min="12551" max="12553" width="9.125" hidden="1" customWidth="1"/>
    <col min="12785" max="12785" width="31.25" customWidth="1"/>
    <col min="12786" max="12806" width="12.625" customWidth="1"/>
    <col min="12807" max="12809" width="9.125" hidden="1" customWidth="1"/>
    <col min="13041" max="13041" width="31.25" customWidth="1"/>
    <col min="13042" max="13062" width="12.625" customWidth="1"/>
    <col min="13063" max="13065" width="9.125" hidden="1" customWidth="1"/>
    <col min="13297" max="13297" width="31.25" customWidth="1"/>
    <col min="13298" max="13318" width="12.625" customWidth="1"/>
    <col min="13319" max="13321" width="9.125" hidden="1" customWidth="1"/>
    <col min="13553" max="13553" width="31.25" customWidth="1"/>
    <col min="13554" max="13574" width="12.625" customWidth="1"/>
    <col min="13575" max="13577" width="9.125" hidden="1" customWidth="1"/>
    <col min="13809" max="13809" width="31.25" customWidth="1"/>
    <col min="13810" max="13830" width="12.625" customWidth="1"/>
    <col min="13831" max="13833" width="9.125" hidden="1" customWidth="1"/>
    <col min="14065" max="14065" width="31.25" customWidth="1"/>
    <col min="14066" max="14086" width="12.625" customWidth="1"/>
    <col min="14087" max="14089" width="9.125" hidden="1" customWidth="1"/>
    <col min="14321" max="14321" width="31.25" customWidth="1"/>
    <col min="14322" max="14342" width="12.625" customWidth="1"/>
    <col min="14343" max="14345" width="9.125" hidden="1" customWidth="1"/>
    <col min="14577" max="14577" width="31.25" customWidth="1"/>
    <col min="14578" max="14598" width="12.625" customWidth="1"/>
    <col min="14599" max="14601" width="9.125" hidden="1" customWidth="1"/>
    <col min="14833" max="14833" width="31.25" customWidth="1"/>
    <col min="14834" max="14854" width="12.625" customWidth="1"/>
    <col min="14855" max="14857" width="9.125" hidden="1" customWidth="1"/>
    <col min="15089" max="15089" width="31.25" customWidth="1"/>
    <col min="15090" max="15110" width="12.625" customWidth="1"/>
    <col min="15111" max="15113" width="9.125" hidden="1" customWidth="1"/>
    <col min="15345" max="15345" width="31.25" customWidth="1"/>
    <col min="15346" max="15366" width="12.625" customWidth="1"/>
    <col min="15367" max="15369" width="9.125" hidden="1" customWidth="1"/>
    <col min="15601" max="15601" width="31.25" customWidth="1"/>
    <col min="15602" max="15622" width="12.625" customWidth="1"/>
    <col min="15623" max="15625" width="9.125" hidden="1" customWidth="1"/>
    <col min="15857" max="15857" width="31.25" customWidth="1"/>
    <col min="15858" max="15878" width="12.625" customWidth="1"/>
    <col min="15879" max="15881" width="9.125" hidden="1" customWidth="1"/>
    <col min="16113" max="16113" width="31.25" customWidth="1"/>
    <col min="16114" max="16134" width="12.625" customWidth="1"/>
    <col min="16135" max="16137" width="9.125" hidden="1" customWidth="1"/>
  </cols>
  <sheetData>
    <row r="1" ht="33.95" customHeight="1" spans="1:9">
      <c r="B1" s="77" t="s">
        <v>4614</v>
      </c>
      <c r="C1" s="77"/>
      <c r="D1" s="77"/>
      <c r="E1" s="77"/>
      <c r="F1" s="77"/>
      <c r="G1" s="77"/>
      <c r="H1" s="77"/>
      <c r="I1" s="77"/>
    </row>
    <row r="2" ht="17.25" customHeight="1" spans="1:9">
      <c r="B2" s="2" t="s">
        <v>3672</v>
      </c>
      <c r="C2" s="2"/>
      <c r="D2" s="2"/>
      <c r="E2" s="2"/>
      <c r="F2" s="2"/>
      <c r="G2" s="2"/>
      <c r="H2" s="2"/>
      <c r="I2" s="2"/>
    </row>
    <row r="3" ht="17.25" customHeight="1" spans="1:9">
      <c r="B3" s="78" t="s">
        <v>2607</v>
      </c>
      <c r="C3" s="78"/>
      <c r="D3" s="78"/>
      <c r="E3" s="78"/>
      <c r="F3" s="78"/>
      <c r="G3" s="78"/>
      <c r="H3" s="78"/>
      <c r="I3" s="78"/>
    </row>
    <row r="4" ht="18" customHeight="1" spans="1:9">
      <c r="B4" s="79" t="s">
        <v>3673</v>
      </c>
      <c r="C4" s="80" t="s">
        <v>128</v>
      </c>
      <c r="D4" s="79" t="s">
        <v>129</v>
      </c>
      <c r="E4" s="81" t="s">
        <v>3674</v>
      </c>
      <c r="F4" s="82" t="s">
        <v>3675</v>
      </c>
      <c r="G4" s="83" t="s">
        <v>3676</v>
      </c>
      <c r="H4" s="82" t="s">
        <v>3677</v>
      </c>
      <c r="I4" s="80" t="s">
        <v>3678</v>
      </c>
    </row>
    <row r="5" ht="44.25" customHeight="1" spans="1:9">
      <c r="B5" s="84"/>
      <c r="C5" s="85"/>
      <c r="D5" s="3"/>
      <c r="E5" s="86"/>
      <c r="F5" s="85"/>
      <c r="G5" s="87"/>
      <c r="H5" s="88"/>
      <c r="I5" s="89"/>
    </row>
    <row r="6" ht="17.1" customHeight="1" spans="1:9">
      <c r="A6" s="90"/>
      <c r="B6" s="91" t="s">
        <v>3679</v>
      </c>
      <c r="C6" s="5">
        <v>4024756</v>
      </c>
      <c r="D6" s="5">
        <v>3885069</v>
      </c>
      <c r="E6" s="92">
        <v>139687</v>
      </c>
      <c r="F6" s="5">
        <v>124920</v>
      </c>
      <c r="G6" s="93">
        <v>25928</v>
      </c>
      <c r="H6" s="5">
        <v>0</v>
      </c>
      <c r="I6" s="5">
        <v>0</v>
      </c>
    </row>
    <row r="7" ht="17.1" customHeight="1" spans="1:9">
      <c r="A7" s="90" t="s">
        <v>138</v>
      </c>
      <c r="B7" s="91" t="s">
        <v>139</v>
      </c>
      <c r="C7" s="5">
        <v>119351</v>
      </c>
      <c r="D7" s="5">
        <v>116631</v>
      </c>
      <c r="E7" s="92">
        <v>2720</v>
      </c>
      <c r="F7" s="5">
        <v>2720</v>
      </c>
      <c r="G7" s="93">
        <v>0</v>
      </c>
      <c r="H7" s="5">
        <v>0</v>
      </c>
      <c r="I7" s="5">
        <v>0</v>
      </c>
    </row>
    <row r="8" ht="17.1" customHeight="1" spans="1:9">
      <c r="A8" s="90" t="s">
        <v>163</v>
      </c>
      <c r="B8" s="94" t="s">
        <v>164</v>
      </c>
      <c r="C8" s="5">
        <v>91073</v>
      </c>
      <c r="D8" s="5">
        <v>90754</v>
      </c>
      <c r="E8" s="92">
        <v>319</v>
      </c>
      <c r="F8" s="5">
        <v>319</v>
      </c>
      <c r="G8" s="93">
        <v>0</v>
      </c>
      <c r="H8" s="5">
        <v>0</v>
      </c>
      <c r="I8" s="5">
        <v>0</v>
      </c>
    </row>
    <row r="9" ht="17.1" customHeight="1" spans="1:9">
      <c r="A9" s="468" t="s">
        <v>177</v>
      </c>
      <c r="B9" s="91" t="s">
        <v>178</v>
      </c>
      <c r="C9" s="5">
        <v>1092925</v>
      </c>
      <c r="D9" s="5">
        <v>1043025</v>
      </c>
      <c r="E9" s="92">
        <v>49900</v>
      </c>
      <c r="F9" s="5">
        <v>32479</v>
      </c>
      <c r="G9" s="93">
        <v>5734</v>
      </c>
      <c r="H9" s="5">
        <v>0</v>
      </c>
      <c r="I9" s="5">
        <v>0</v>
      </c>
    </row>
    <row r="10" ht="17.1" customHeight="1" spans="1:9">
      <c r="A10" s="90" t="s">
        <v>197</v>
      </c>
      <c r="B10" s="91" t="s">
        <v>198</v>
      </c>
      <c r="C10" s="5">
        <v>253068</v>
      </c>
      <c r="D10" s="5">
        <v>246725</v>
      </c>
      <c r="E10" s="92">
        <v>6343</v>
      </c>
      <c r="F10" s="5">
        <v>6528</v>
      </c>
      <c r="G10" s="93">
        <v>5000</v>
      </c>
      <c r="H10" s="5">
        <v>0</v>
      </c>
      <c r="I10" s="5">
        <v>0</v>
      </c>
    </row>
    <row r="11" ht="17.1" customHeight="1" spans="1:9">
      <c r="A11" s="90" t="s">
        <v>218</v>
      </c>
      <c r="B11" s="91" t="s">
        <v>219</v>
      </c>
      <c r="C11" s="5">
        <v>53295</v>
      </c>
      <c r="D11" s="5">
        <v>52757</v>
      </c>
      <c r="E11" s="92">
        <v>538</v>
      </c>
      <c r="F11" s="5">
        <v>569</v>
      </c>
      <c r="G11" s="93">
        <v>0</v>
      </c>
      <c r="H11" s="5">
        <v>0</v>
      </c>
      <c r="I11" s="5">
        <v>0</v>
      </c>
    </row>
    <row r="12" ht="17.1" customHeight="1" spans="1:9">
      <c r="A12" s="90" t="s">
        <v>236</v>
      </c>
      <c r="B12" s="91" t="s">
        <v>237</v>
      </c>
      <c r="C12" s="5">
        <v>212474</v>
      </c>
      <c r="D12" s="5">
        <v>206340</v>
      </c>
      <c r="E12" s="92">
        <v>6134</v>
      </c>
      <c r="F12" s="5">
        <v>6581</v>
      </c>
      <c r="G12" s="93">
        <v>1000</v>
      </c>
      <c r="H12" s="5">
        <v>0</v>
      </c>
      <c r="I12" s="5">
        <v>0</v>
      </c>
    </row>
    <row r="13" ht="17.1" customHeight="1" spans="1:9">
      <c r="A13" s="90" t="s">
        <v>254</v>
      </c>
      <c r="B13" s="91" t="s">
        <v>255</v>
      </c>
      <c r="C13" s="5">
        <v>306219</v>
      </c>
      <c r="D13" s="5">
        <v>305379</v>
      </c>
      <c r="E13" s="92">
        <v>840</v>
      </c>
      <c r="F13" s="5">
        <v>996</v>
      </c>
      <c r="G13" s="93">
        <v>0</v>
      </c>
      <c r="H13" s="5">
        <v>0</v>
      </c>
      <c r="I13" s="5">
        <v>0</v>
      </c>
    </row>
    <row r="14" ht="17.1" customHeight="1" spans="1:9">
      <c r="A14" s="90" t="s">
        <v>273</v>
      </c>
      <c r="B14" s="91" t="s">
        <v>274</v>
      </c>
      <c r="C14" s="5">
        <v>62763</v>
      </c>
      <c r="D14" s="5">
        <v>62089</v>
      </c>
      <c r="E14" s="92">
        <v>674</v>
      </c>
      <c r="F14" s="5">
        <v>684</v>
      </c>
      <c r="G14" s="93">
        <v>0</v>
      </c>
      <c r="H14" s="5">
        <v>0</v>
      </c>
      <c r="I14" s="5">
        <v>0</v>
      </c>
    </row>
    <row r="15" ht="17.1" customHeight="1" spans="1:9">
      <c r="A15" s="90" t="s">
        <v>286</v>
      </c>
      <c r="B15" s="91" t="s">
        <v>287</v>
      </c>
      <c r="C15" s="5">
        <v>2170</v>
      </c>
      <c r="D15" s="5">
        <v>2136</v>
      </c>
      <c r="E15" s="92">
        <v>34</v>
      </c>
      <c r="F15" s="5">
        <v>34</v>
      </c>
      <c r="G15" s="93">
        <v>0</v>
      </c>
      <c r="H15" s="5">
        <v>0</v>
      </c>
      <c r="I15" s="5">
        <v>0</v>
      </c>
    </row>
    <row r="16" ht="17.1" customHeight="1" spans="1:9">
      <c r="A16" s="90" t="s">
        <v>301</v>
      </c>
      <c r="B16" s="91" t="s">
        <v>302</v>
      </c>
      <c r="C16" s="5">
        <v>112063</v>
      </c>
      <c r="D16" s="5">
        <v>108224</v>
      </c>
      <c r="E16" s="92">
        <v>3839</v>
      </c>
      <c r="F16" s="5">
        <v>3891</v>
      </c>
      <c r="G16" s="93">
        <v>0</v>
      </c>
      <c r="H16" s="5">
        <v>0</v>
      </c>
      <c r="I16" s="5">
        <v>0</v>
      </c>
    </row>
    <row r="17" ht="17.1" customHeight="1" spans="1:9">
      <c r="A17" s="90" t="s">
        <v>327</v>
      </c>
      <c r="B17" s="91" t="s">
        <v>328</v>
      </c>
      <c r="C17" s="5">
        <v>130083</v>
      </c>
      <c r="D17" s="5">
        <v>129314</v>
      </c>
      <c r="E17" s="92">
        <v>769</v>
      </c>
      <c r="F17" s="5">
        <v>779</v>
      </c>
      <c r="G17" s="93">
        <v>0</v>
      </c>
      <c r="H17" s="5">
        <v>0</v>
      </c>
      <c r="I17" s="5">
        <v>0</v>
      </c>
    </row>
    <row r="18" ht="17.1" customHeight="1" spans="1:9">
      <c r="A18" s="90" t="s">
        <v>341</v>
      </c>
      <c r="B18" s="91" t="s">
        <v>342</v>
      </c>
      <c r="C18" s="5">
        <v>140812</v>
      </c>
      <c r="D18" s="5">
        <v>138891</v>
      </c>
      <c r="E18" s="92">
        <v>1921</v>
      </c>
      <c r="F18" s="5">
        <v>3585</v>
      </c>
      <c r="G18" s="93">
        <v>1494</v>
      </c>
      <c r="H18" s="5">
        <v>0</v>
      </c>
      <c r="I18" s="5">
        <v>0</v>
      </c>
    </row>
    <row r="19" ht="17.1" customHeight="1" spans="1:9">
      <c r="A19" s="90" t="s">
        <v>359</v>
      </c>
      <c r="B19" s="91" t="s">
        <v>360</v>
      </c>
      <c r="C19" s="5">
        <v>2032</v>
      </c>
      <c r="D19" s="5">
        <v>2031</v>
      </c>
      <c r="E19" s="92">
        <v>1</v>
      </c>
      <c r="F19" s="5">
        <v>1</v>
      </c>
      <c r="G19" s="93">
        <v>0</v>
      </c>
      <c r="H19" s="5">
        <v>0</v>
      </c>
      <c r="I19" s="5">
        <v>0</v>
      </c>
    </row>
    <row r="20" ht="17.1" customHeight="1" spans="1:9">
      <c r="A20" s="90" t="s">
        <v>379</v>
      </c>
      <c r="B20" s="91" t="s">
        <v>380</v>
      </c>
      <c r="C20" s="5">
        <v>110331</v>
      </c>
      <c r="D20" s="5">
        <v>108575</v>
      </c>
      <c r="E20" s="92">
        <v>1756</v>
      </c>
      <c r="F20" s="5">
        <v>1834</v>
      </c>
      <c r="G20" s="93">
        <v>0</v>
      </c>
      <c r="H20" s="5">
        <v>0</v>
      </c>
      <c r="I20" s="5">
        <v>0</v>
      </c>
    </row>
    <row r="21" ht="17.1" customHeight="1" spans="1:9">
      <c r="A21" s="90" t="s">
        <v>394</v>
      </c>
      <c r="B21" s="91" t="s">
        <v>395</v>
      </c>
      <c r="C21" s="5">
        <v>58804</v>
      </c>
      <c r="D21" s="5">
        <v>56230</v>
      </c>
      <c r="E21" s="92">
        <v>2574</v>
      </c>
      <c r="F21" s="5">
        <v>2636</v>
      </c>
      <c r="G21" s="93">
        <v>0</v>
      </c>
      <c r="H21" s="5">
        <v>0</v>
      </c>
      <c r="I21" s="5">
        <v>0</v>
      </c>
    </row>
    <row r="22" ht="17.1" customHeight="1" spans="1:9">
      <c r="A22" s="90" t="s">
        <v>415</v>
      </c>
      <c r="B22" s="91" t="s">
        <v>416</v>
      </c>
      <c r="C22" s="5">
        <v>64163</v>
      </c>
      <c r="D22" s="5">
        <v>61404</v>
      </c>
      <c r="E22" s="92">
        <v>2759</v>
      </c>
      <c r="F22" s="5">
        <v>2750</v>
      </c>
      <c r="G22" s="93">
        <v>0</v>
      </c>
      <c r="H22" s="5">
        <v>0</v>
      </c>
      <c r="I22" s="5">
        <v>0</v>
      </c>
    </row>
    <row r="23" ht="17.1" customHeight="1" spans="1:9">
      <c r="A23" s="90" t="s">
        <v>425</v>
      </c>
      <c r="B23" s="91" t="s">
        <v>426</v>
      </c>
      <c r="C23" s="5">
        <v>22228</v>
      </c>
      <c r="D23" s="5">
        <v>21993</v>
      </c>
      <c r="E23" s="92">
        <v>235</v>
      </c>
      <c r="F23" s="5">
        <v>179</v>
      </c>
      <c r="G23" s="93">
        <v>0</v>
      </c>
      <c r="H23" s="5">
        <v>0</v>
      </c>
      <c r="I23" s="5">
        <v>0</v>
      </c>
    </row>
    <row r="24" ht="17.1" customHeight="1" spans="1:9">
      <c r="A24" s="90" t="s">
        <v>435</v>
      </c>
      <c r="B24" s="91" t="s">
        <v>436</v>
      </c>
      <c r="C24" s="5">
        <v>12608</v>
      </c>
      <c r="D24" s="5">
        <v>12603</v>
      </c>
      <c r="E24" s="92">
        <v>5</v>
      </c>
      <c r="F24" s="5">
        <v>5</v>
      </c>
      <c r="G24" s="93">
        <v>0</v>
      </c>
      <c r="H24" s="5">
        <v>0</v>
      </c>
      <c r="I24" s="5">
        <v>0</v>
      </c>
    </row>
    <row r="25" ht="17.1" customHeight="1" spans="1:9">
      <c r="A25" s="90" t="s">
        <v>449</v>
      </c>
      <c r="B25" s="91" t="s">
        <v>450</v>
      </c>
      <c r="C25" s="5">
        <v>43504</v>
      </c>
      <c r="D25" s="5">
        <v>41357</v>
      </c>
      <c r="E25" s="92">
        <v>2147</v>
      </c>
      <c r="F25" s="5">
        <v>2147</v>
      </c>
      <c r="G25" s="93">
        <v>0</v>
      </c>
      <c r="H25" s="5">
        <v>0</v>
      </c>
      <c r="I25" s="5">
        <v>0</v>
      </c>
    </row>
    <row r="26" ht="17.1" customHeight="1" spans="1:9">
      <c r="A26" s="90" t="s">
        <v>458</v>
      </c>
      <c r="B26" s="91" t="s">
        <v>459</v>
      </c>
      <c r="C26" s="5">
        <v>20859</v>
      </c>
      <c r="D26" s="5">
        <v>20412</v>
      </c>
      <c r="E26" s="92">
        <v>447</v>
      </c>
      <c r="F26" s="5">
        <v>447</v>
      </c>
      <c r="G26" s="93">
        <v>0</v>
      </c>
      <c r="H26" s="5">
        <v>0</v>
      </c>
      <c r="I26" s="5">
        <v>0</v>
      </c>
    </row>
    <row r="27" ht="17.1" customHeight="1" spans="1:9">
      <c r="A27" s="90" t="s">
        <v>467</v>
      </c>
      <c r="B27" s="91" t="s">
        <v>468</v>
      </c>
      <c r="C27" s="5">
        <v>84990</v>
      </c>
      <c r="D27" s="5">
        <v>83966</v>
      </c>
      <c r="E27" s="92">
        <v>1024</v>
      </c>
      <c r="F27" s="5">
        <v>1014</v>
      </c>
      <c r="G27" s="93">
        <v>0</v>
      </c>
      <c r="H27" s="5">
        <v>0</v>
      </c>
      <c r="I27" s="5">
        <v>0</v>
      </c>
    </row>
    <row r="28" ht="17.1" customHeight="1" spans="1:9">
      <c r="A28" s="90" t="s">
        <v>479</v>
      </c>
      <c r="B28" s="91" t="s">
        <v>480</v>
      </c>
      <c r="C28" s="5">
        <v>273031</v>
      </c>
      <c r="D28" s="5">
        <v>271347</v>
      </c>
      <c r="E28" s="92">
        <v>1684</v>
      </c>
      <c r="F28" s="5">
        <v>1684</v>
      </c>
      <c r="G28" s="93">
        <v>500</v>
      </c>
      <c r="H28" s="5">
        <v>0</v>
      </c>
      <c r="I28" s="5">
        <v>0</v>
      </c>
    </row>
    <row r="29" ht="17.1" customHeight="1" spans="1:9">
      <c r="A29" s="90" t="s">
        <v>489</v>
      </c>
      <c r="B29" s="91" t="s">
        <v>490</v>
      </c>
      <c r="C29" s="5">
        <v>115324</v>
      </c>
      <c r="D29" s="5">
        <v>113522</v>
      </c>
      <c r="E29" s="92">
        <v>1802</v>
      </c>
      <c r="F29" s="5">
        <v>1836</v>
      </c>
      <c r="G29" s="93">
        <v>0</v>
      </c>
      <c r="H29" s="5">
        <v>0</v>
      </c>
      <c r="I29" s="5">
        <v>0</v>
      </c>
    </row>
    <row r="30" ht="17.1" customHeight="1" spans="1:9">
      <c r="A30" s="90" t="s">
        <v>497</v>
      </c>
      <c r="B30" s="91" t="s">
        <v>498</v>
      </c>
      <c r="C30" s="5">
        <v>74758</v>
      </c>
      <c r="D30" s="5">
        <v>74042</v>
      </c>
      <c r="E30" s="92">
        <v>716</v>
      </c>
      <c r="F30" s="5">
        <v>716</v>
      </c>
      <c r="G30" s="93">
        <v>0</v>
      </c>
      <c r="H30" s="5">
        <v>0</v>
      </c>
      <c r="I30" s="5">
        <v>0</v>
      </c>
    </row>
    <row r="31" ht="17.1" customHeight="1" spans="1:9">
      <c r="A31" s="90" t="s">
        <v>505</v>
      </c>
      <c r="B31" s="91" t="s">
        <v>506</v>
      </c>
      <c r="C31" s="5">
        <v>26249</v>
      </c>
      <c r="D31" s="5">
        <v>25682</v>
      </c>
      <c r="E31" s="92">
        <v>567</v>
      </c>
      <c r="F31" s="5">
        <v>567</v>
      </c>
      <c r="G31" s="93">
        <v>0</v>
      </c>
      <c r="H31" s="5">
        <v>0</v>
      </c>
      <c r="I31" s="5">
        <v>0</v>
      </c>
    </row>
    <row r="32" ht="17.1" customHeight="1" spans="1:9">
      <c r="A32" s="90" t="s">
        <v>513</v>
      </c>
      <c r="B32" s="91" t="s">
        <v>514</v>
      </c>
      <c r="C32" s="5">
        <v>1112</v>
      </c>
      <c r="D32" s="5">
        <v>1095</v>
      </c>
      <c r="E32" s="92">
        <v>17</v>
      </c>
      <c r="F32" s="5">
        <v>17</v>
      </c>
      <c r="G32" s="93">
        <v>0</v>
      </c>
      <c r="H32" s="5">
        <v>0</v>
      </c>
      <c r="I32" s="5">
        <v>0</v>
      </c>
    </row>
    <row r="33" ht="17.1" customHeight="1" spans="1:9">
      <c r="A33" s="90" t="s">
        <v>521</v>
      </c>
      <c r="B33" s="91" t="s">
        <v>2843</v>
      </c>
      <c r="C33" s="5">
        <v>52114</v>
      </c>
      <c r="D33" s="5">
        <v>51466</v>
      </c>
      <c r="E33" s="92">
        <v>648</v>
      </c>
      <c r="F33" s="5">
        <v>648</v>
      </c>
      <c r="G33" s="93">
        <v>0</v>
      </c>
      <c r="H33" s="5">
        <v>0</v>
      </c>
      <c r="I33" s="5">
        <v>0</v>
      </c>
    </row>
    <row r="34" ht="17.1" customHeight="1" spans="1:9">
      <c r="A34" s="90" t="s">
        <v>529</v>
      </c>
      <c r="B34" s="91" t="s">
        <v>2845</v>
      </c>
      <c r="C34" s="5">
        <v>486353</v>
      </c>
      <c r="D34" s="5">
        <v>437079</v>
      </c>
      <c r="E34" s="92">
        <v>49274</v>
      </c>
      <c r="F34" s="5">
        <v>49274</v>
      </c>
      <c r="G34" s="93">
        <v>12200</v>
      </c>
      <c r="H34" s="5">
        <v>0</v>
      </c>
      <c r="I34" s="5">
        <v>0</v>
      </c>
    </row>
    <row r="35" ht="17.1" customHeight="1" spans="1:9">
      <c r="A35" s="24" t="s">
        <v>537</v>
      </c>
      <c r="B35" s="91" t="s">
        <v>3710</v>
      </c>
      <c r="C35" s="5">
        <v>905</v>
      </c>
      <c r="D35" s="5">
        <v>848</v>
      </c>
      <c r="E35" s="92">
        <v>57</v>
      </c>
      <c r="F35" s="5">
        <v>57</v>
      </c>
      <c r="G35" s="93">
        <v>0</v>
      </c>
      <c r="H35" s="5">
        <v>0</v>
      </c>
      <c r="I35" s="5">
        <v>0</v>
      </c>
    </row>
    <row r="36" ht="17.1" customHeight="1" spans="1:9">
      <c r="A36" s="24" t="s">
        <v>543</v>
      </c>
      <c r="B36" s="91" t="s">
        <v>3739</v>
      </c>
      <c r="C36" s="5">
        <v>76312</v>
      </c>
      <c r="D36" s="5">
        <v>70621</v>
      </c>
      <c r="E36" s="92">
        <v>5691</v>
      </c>
      <c r="F36" s="5">
        <v>5691</v>
      </c>
      <c r="G36" s="93">
        <v>2000</v>
      </c>
      <c r="H36" s="5">
        <v>0</v>
      </c>
      <c r="I36" s="5">
        <v>0</v>
      </c>
    </row>
    <row r="37" ht="17.1" customHeight="1" spans="1:9">
      <c r="A37" s="90" t="s">
        <v>563</v>
      </c>
      <c r="B37" s="91" t="s">
        <v>3681</v>
      </c>
      <c r="C37" s="5">
        <v>2487820</v>
      </c>
      <c r="D37" s="5">
        <v>2425373</v>
      </c>
      <c r="E37" s="92">
        <v>62447</v>
      </c>
      <c r="F37" s="5">
        <v>62543</v>
      </c>
      <c r="G37" s="93">
        <v>0</v>
      </c>
      <c r="H37" s="5">
        <v>0</v>
      </c>
      <c r="I37" s="5">
        <v>0</v>
      </c>
    </row>
    <row r="38" ht="17.1" customHeight="1" spans="1:9">
      <c r="A38" s="90" t="s">
        <v>565</v>
      </c>
      <c r="B38" s="91" t="s">
        <v>566</v>
      </c>
      <c r="C38" s="5">
        <v>183525</v>
      </c>
      <c r="D38" s="5">
        <v>182193</v>
      </c>
      <c r="E38" s="92">
        <v>1332</v>
      </c>
      <c r="F38" s="5">
        <v>1333</v>
      </c>
      <c r="G38" s="93">
        <v>0</v>
      </c>
      <c r="H38" s="5">
        <v>0</v>
      </c>
      <c r="I38" s="5">
        <v>0</v>
      </c>
    </row>
    <row r="39" ht="17.1" customHeight="1" spans="1:9">
      <c r="A39" s="90" t="s">
        <v>587</v>
      </c>
      <c r="B39" s="91" t="s">
        <v>588</v>
      </c>
      <c r="C39" s="5">
        <v>1418388</v>
      </c>
      <c r="D39" s="5">
        <v>1380290</v>
      </c>
      <c r="E39" s="92">
        <v>38098</v>
      </c>
      <c r="F39" s="5">
        <v>38193</v>
      </c>
      <c r="G39" s="93">
        <v>0</v>
      </c>
      <c r="H39" s="5">
        <v>0</v>
      </c>
      <c r="I39" s="5">
        <v>0</v>
      </c>
    </row>
    <row r="40" ht="17.1" customHeight="1" spans="1:9">
      <c r="A40" s="90" t="s">
        <v>626</v>
      </c>
      <c r="B40" s="91" t="s">
        <v>627</v>
      </c>
      <c r="C40" s="5">
        <v>29843</v>
      </c>
      <c r="D40" s="5">
        <v>29843</v>
      </c>
      <c r="E40" s="92">
        <v>0</v>
      </c>
      <c r="F40" s="5">
        <v>0</v>
      </c>
      <c r="G40" s="93">
        <v>0</v>
      </c>
      <c r="H40" s="5">
        <v>0</v>
      </c>
      <c r="I40" s="5">
        <v>0</v>
      </c>
    </row>
    <row r="41" ht="17.1" customHeight="1" spans="1:9">
      <c r="A41" s="90" t="s">
        <v>636</v>
      </c>
      <c r="B41" s="91" t="s">
        <v>637</v>
      </c>
      <c r="C41" s="5">
        <v>168252</v>
      </c>
      <c r="D41" s="5">
        <v>164572</v>
      </c>
      <c r="E41" s="92">
        <v>3680</v>
      </c>
      <c r="F41" s="5">
        <v>3680</v>
      </c>
      <c r="G41" s="93">
        <v>0</v>
      </c>
      <c r="H41" s="5">
        <v>0</v>
      </c>
      <c r="I41" s="5">
        <v>0</v>
      </c>
    </row>
    <row r="42" ht="17.1" customHeight="1" spans="1:9">
      <c r="A42" s="90" t="s">
        <v>656</v>
      </c>
      <c r="B42" s="91" t="s">
        <v>657</v>
      </c>
      <c r="C42" s="5">
        <v>239520</v>
      </c>
      <c r="D42" s="5">
        <v>233948</v>
      </c>
      <c r="E42" s="92">
        <v>5572</v>
      </c>
      <c r="F42" s="5">
        <v>5572</v>
      </c>
      <c r="G42" s="93">
        <v>0</v>
      </c>
      <c r="H42" s="5">
        <v>0</v>
      </c>
      <c r="I42" s="5">
        <v>0</v>
      </c>
    </row>
    <row r="43" ht="17.1" customHeight="1" spans="1:9">
      <c r="A43" s="90" t="s">
        <v>670</v>
      </c>
      <c r="B43" s="91" t="s">
        <v>671</v>
      </c>
      <c r="C43" s="5">
        <v>102749</v>
      </c>
      <c r="D43" s="5">
        <v>102182</v>
      </c>
      <c r="E43" s="92">
        <v>567</v>
      </c>
      <c r="F43" s="5">
        <v>567</v>
      </c>
      <c r="G43" s="93">
        <v>0</v>
      </c>
      <c r="H43" s="5">
        <v>0</v>
      </c>
      <c r="I43" s="5">
        <v>0</v>
      </c>
    </row>
    <row r="44" ht="17.1" customHeight="1" spans="1:9">
      <c r="A44" s="90" t="s">
        <v>690</v>
      </c>
      <c r="B44" s="91" t="s">
        <v>691</v>
      </c>
      <c r="C44" s="5">
        <v>226138</v>
      </c>
      <c r="D44" s="5">
        <v>221117</v>
      </c>
      <c r="E44" s="92">
        <v>5021</v>
      </c>
      <c r="F44" s="5">
        <v>5021</v>
      </c>
      <c r="G44" s="93">
        <v>0</v>
      </c>
      <c r="H44" s="5">
        <v>0</v>
      </c>
      <c r="I44" s="5">
        <v>0</v>
      </c>
    </row>
    <row r="45" ht="17.1" customHeight="1" spans="1:9">
      <c r="A45" s="90" t="s">
        <v>704</v>
      </c>
      <c r="B45" s="91" t="s">
        <v>705</v>
      </c>
      <c r="C45" s="5">
        <v>76215</v>
      </c>
      <c r="D45" s="5">
        <v>70640</v>
      </c>
      <c r="E45" s="92">
        <v>5575</v>
      </c>
      <c r="F45" s="5">
        <v>5575</v>
      </c>
      <c r="G45" s="93">
        <v>0</v>
      </c>
      <c r="H45" s="5">
        <v>0</v>
      </c>
      <c r="I45" s="5">
        <v>0</v>
      </c>
    </row>
    <row r="46" ht="17.1" customHeight="1" spans="1:9">
      <c r="A46" s="90" t="s">
        <v>718</v>
      </c>
      <c r="B46" s="91" t="s">
        <v>719</v>
      </c>
      <c r="C46" s="5">
        <v>2412</v>
      </c>
      <c r="D46" s="5">
        <v>2412</v>
      </c>
      <c r="E46" s="92">
        <v>0</v>
      </c>
      <c r="F46" s="5">
        <v>0</v>
      </c>
      <c r="G46" s="93">
        <v>0</v>
      </c>
      <c r="H46" s="5">
        <v>0</v>
      </c>
      <c r="I46" s="5">
        <v>0</v>
      </c>
    </row>
    <row r="47" ht="17.1" customHeight="1" spans="1:9">
      <c r="A47" s="90" t="s">
        <v>730</v>
      </c>
      <c r="B47" s="91" t="s">
        <v>731</v>
      </c>
      <c r="C47" s="5">
        <v>0</v>
      </c>
      <c r="D47" s="5">
        <v>0</v>
      </c>
      <c r="E47" s="92">
        <v>0</v>
      </c>
      <c r="F47" s="5">
        <v>0</v>
      </c>
      <c r="G47" s="93">
        <v>0</v>
      </c>
      <c r="H47" s="5">
        <v>0</v>
      </c>
      <c r="I47" s="5">
        <v>0</v>
      </c>
    </row>
    <row r="48" ht="17.1" customHeight="1" spans="1:9">
      <c r="A48" s="90" t="s">
        <v>743</v>
      </c>
      <c r="B48" s="91" t="s">
        <v>2919</v>
      </c>
      <c r="C48" s="5">
        <v>40778</v>
      </c>
      <c r="D48" s="5">
        <v>38176</v>
      </c>
      <c r="E48" s="92">
        <v>2602</v>
      </c>
      <c r="F48" s="5">
        <v>2602</v>
      </c>
      <c r="G48" s="93">
        <v>0</v>
      </c>
      <c r="H48" s="5">
        <v>0</v>
      </c>
      <c r="I48" s="5">
        <v>0</v>
      </c>
    </row>
    <row r="49" ht="17.1" customHeight="1" spans="1:9">
      <c r="A49" s="90"/>
      <c r="B49" s="91" t="s">
        <v>3682</v>
      </c>
      <c r="C49" s="5">
        <v>7989611</v>
      </c>
      <c r="D49" s="5">
        <v>7674623</v>
      </c>
      <c r="E49" s="92">
        <v>314988</v>
      </c>
      <c r="F49" s="5">
        <v>316453</v>
      </c>
      <c r="G49" s="93">
        <v>48799</v>
      </c>
      <c r="H49" s="5">
        <v>0</v>
      </c>
      <c r="I49" s="5">
        <v>0</v>
      </c>
    </row>
    <row r="50" ht="17.1" customHeight="1" spans="1:9">
      <c r="A50" s="90" t="s">
        <v>747</v>
      </c>
      <c r="B50" s="91" t="s">
        <v>748</v>
      </c>
      <c r="C50" s="5">
        <v>112913</v>
      </c>
      <c r="D50" s="5">
        <v>111289</v>
      </c>
      <c r="E50" s="92">
        <v>1624</v>
      </c>
      <c r="F50" s="5">
        <v>1576</v>
      </c>
      <c r="G50" s="93">
        <v>0</v>
      </c>
      <c r="H50" s="5">
        <v>0</v>
      </c>
      <c r="I50" s="5">
        <v>0</v>
      </c>
    </row>
    <row r="51" ht="17.1" customHeight="1" spans="1:9">
      <c r="A51" s="90" t="s">
        <v>754</v>
      </c>
      <c r="B51" s="91" t="s">
        <v>755</v>
      </c>
      <c r="C51" s="5">
        <v>6506650</v>
      </c>
      <c r="D51" s="5">
        <v>6371573</v>
      </c>
      <c r="E51" s="92">
        <v>135077</v>
      </c>
      <c r="F51" s="5">
        <v>137286</v>
      </c>
      <c r="G51" s="93">
        <v>14799</v>
      </c>
      <c r="H51" s="5">
        <v>0</v>
      </c>
      <c r="I51" s="5">
        <v>0</v>
      </c>
    </row>
    <row r="52" ht="17.1" customHeight="1" spans="1:9">
      <c r="A52" s="90" t="s">
        <v>772</v>
      </c>
      <c r="B52" s="91" t="s">
        <v>773</v>
      </c>
      <c r="C52" s="5">
        <v>675601</v>
      </c>
      <c r="D52" s="5">
        <v>619116</v>
      </c>
      <c r="E52" s="92">
        <v>56485</v>
      </c>
      <c r="F52" s="5">
        <v>56517</v>
      </c>
      <c r="G52" s="93">
        <v>34000</v>
      </c>
      <c r="H52" s="5">
        <v>0</v>
      </c>
      <c r="I52" s="5">
        <v>0</v>
      </c>
    </row>
    <row r="53" ht="17.1" customHeight="1" spans="1:9">
      <c r="A53" s="90" t="s">
        <v>786</v>
      </c>
      <c r="B53" s="91" t="s">
        <v>787</v>
      </c>
      <c r="C53" s="5">
        <v>3271</v>
      </c>
      <c r="D53" s="5">
        <v>2991</v>
      </c>
      <c r="E53" s="92">
        <v>280</v>
      </c>
      <c r="F53" s="5">
        <v>280</v>
      </c>
      <c r="G53" s="93">
        <v>0</v>
      </c>
      <c r="H53" s="5">
        <v>0</v>
      </c>
      <c r="I53" s="5">
        <v>0</v>
      </c>
    </row>
    <row r="54" ht="17.1" customHeight="1" spans="1:9">
      <c r="A54" s="90" t="s">
        <v>798</v>
      </c>
      <c r="B54" s="91" t="s">
        <v>799</v>
      </c>
      <c r="C54" s="5">
        <v>6650</v>
      </c>
      <c r="D54" s="5">
        <v>6406</v>
      </c>
      <c r="E54" s="92">
        <v>244</v>
      </c>
      <c r="F54" s="5">
        <v>244</v>
      </c>
      <c r="G54" s="93">
        <v>0</v>
      </c>
      <c r="H54" s="5">
        <v>0</v>
      </c>
      <c r="I54" s="5">
        <v>0</v>
      </c>
    </row>
    <row r="55" ht="17.1" customHeight="1" spans="1:9">
      <c r="A55" s="90" t="s">
        <v>806</v>
      </c>
      <c r="B55" s="91" t="s">
        <v>807</v>
      </c>
      <c r="C55" s="5">
        <v>99</v>
      </c>
      <c r="D55" s="5">
        <v>-101</v>
      </c>
      <c r="E55" s="92">
        <v>200</v>
      </c>
      <c r="F55" s="5">
        <v>200</v>
      </c>
      <c r="G55" s="93">
        <v>0</v>
      </c>
      <c r="H55" s="5">
        <v>0</v>
      </c>
      <c r="I55" s="5">
        <v>0</v>
      </c>
    </row>
    <row r="56" ht="17.1" customHeight="1" spans="1:9">
      <c r="A56" s="90" t="s">
        <v>814</v>
      </c>
      <c r="B56" s="91" t="s">
        <v>815</v>
      </c>
      <c r="C56" s="5">
        <v>29708</v>
      </c>
      <c r="D56" s="5">
        <v>28685</v>
      </c>
      <c r="E56" s="92">
        <v>1023</v>
      </c>
      <c r="F56" s="5">
        <v>1023</v>
      </c>
      <c r="G56" s="93">
        <v>0</v>
      </c>
      <c r="H56" s="5">
        <v>0</v>
      </c>
      <c r="I56" s="5">
        <v>0</v>
      </c>
    </row>
    <row r="57" ht="17.1" customHeight="1" spans="1:9">
      <c r="A57" s="90" t="s">
        <v>822</v>
      </c>
      <c r="B57" s="91" t="s">
        <v>823</v>
      </c>
      <c r="C57" s="5">
        <v>88045</v>
      </c>
      <c r="D57" s="5">
        <v>85876</v>
      </c>
      <c r="E57" s="92">
        <v>2169</v>
      </c>
      <c r="F57" s="5">
        <v>2166</v>
      </c>
      <c r="G57" s="93">
        <v>0</v>
      </c>
      <c r="H57" s="5">
        <v>0</v>
      </c>
      <c r="I57" s="5">
        <v>0</v>
      </c>
    </row>
    <row r="58" ht="17.1" customHeight="1" spans="1:9">
      <c r="A58" s="90" t="s">
        <v>834</v>
      </c>
      <c r="B58" s="91" t="s">
        <v>835</v>
      </c>
      <c r="C58" s="5">
        <v>357785</v>
      </c>
      <c r="D58" s="5">
        <v>336990</v>
      </c>
      <c r="E58" s="92">
        <v>20795</v>
      </c>
      <c r="F58" s="5">
        <v>20073</v>
      </c>
      <c r="G58" s="93">
        <v>0</v>
      </c>
      <c r="H58" s="5">
        <v>0</v>
      </c>
      <c r="I58" s="5">
        <v>0</v>
      </c>
    </row>
    <row r="59" ht="17.1" customHeight="1" spans="1:9">
      <c r="A59" s="90" t="s">
        <v>848</v>
      </c>
      <c r="B59" s="91" t="s">
        <v>2960</v>
      </c>
      <c r="C59" s="5">
        <v>208889</v>
      </c>
      <c r="D59" s="5">
        <v>111798</v>
      </c>
      <c r="E59" s="92">
        <v>97091</v>
      </c>
      <c r="F59" s="5">
        <v>97088</v>
      </c>
      <c r="G59" s="93">
        <v>0</v>
      </c>
      <c r="H59" s="5">
        <v>0</v>
      </c>
      <c r="I59" s="5">
        <v>0</v>
      </c>
    </row>
    <row r="60" ht="17.1" customHeight="1" spans="1:9">
      <c r="A60" s="90"/>
      <c r="B60" s="91" t="s">
        <v>3683</v>
      </c>
      <c r="C60" s="5">
        <v>497044</v>
      </c>
      <c r="D60" s="5">
        <v>485566</v>
      </c>
      <c r="E60" s="92">
        <v>11478</v>
      </c>
      <c r="F60" s="5">
        <v>11525</v>
      </c>
      <c r="G60" s="93">
        <v>0</v>
      </c>
      <c r="H60" s="5">
        <v>0</v>
      </c>
      <c r="I60" s="5">
        <v>0</v>
      </c>
    </row>
    <row r="61" ht="17.1" customHeight="1" spans="1:9">
      <c r="A61" s="90" t="s">
        <v>852</v>
      </c>
      <c r="B61" s="91" t="s">
        <v>853</v>
      </c>
      <c r="C61" s="5">
        <v>25760</v>
      </c>
      <c r="D61" s="5">
        <v>25722</v>
      </c>
      <c r="E61" s="92">
        <v>38</v>
      </c>
      <c r="F61" s="5">
        <v>38</v>
      </c>
      <c r="G61" s="93">
        <v>0</v>
      </c>
      <c r="H61" s="5">
        <v>0</v>
      </c>
      <c r="I61" s="5">
        <v>0</v>
      </c>
    </row>
    <row r="62" ht="17.1" customHeight="1" spans="1:9">
      <c r="A62" s="90" t="s">
        <v>859</v>
      </c>
      <c r="B62" s="91" t="s">
        <v>860</v>
      </c>
      <c r="C62" s="5">
        <v>12143</v>
      </c>
      <c r="D62" s="5">
        <v>12131</v>
      </c>
      <c r="E62" s="92">
        <v>12</v>
      </c>
      <c r="F62" s="5">
        <v>59</v>
      </c>
      <c r="G62" s="93">
        <v>0</v>
      </c>
      <c r="H62" s="5">
        <v>0</v>
      </c>
      <c r="I62" s="5">
        <v>0</v>
      </c>
    </row>
    <row r="63" ht="17.1" customHeight="1" spans="1:9">
      <c r="A63" s="90" t="s">
        <v>877</v>
      </c>
      <c r="B63" s="91" t="s">
        <v>878</v>
      </c>
      <c r="C63" s="5">
        <v>45267</v>
      </c>
      <c r="D63" s="5">
        <v>43514</v>
      </c>
      <c r="E63" s="92">
        <v>1753</v>
      </c>
      <c r="F63" s="5">
        <v>1753</v>
      </c>
      <c r="G63" s="93">
        <v>0</v>
      </c>
      <c r="H63" s="5">
        <v>0</v>
      </c>
      <c r="I63" s="5">
        <v>0</v>
      </c>
    </row>
    <row r="64" ht="17.1" customHeight="1" spans="1:9">
      <c r="A64" s="90" t="s">
        <v>888</v>
      </c>
      <c r="B64" s="91" t="s">
        <v>889</v>
      </c>
      <c r="C64" s="5">
        <v>175196</v>
      </c>
      <c r="D64" s="5">
        <v>172342</v>
      </c>
      <c r="E64" s="92">
        <v>2854</v>
      </c>
      <c r="F64" s="5">
        <v>2854</v>
      </c>
      <c r="G64" s="93">
        <v>0</v>
      </c>
      <c r="H64" s="5">
        <v>0</v>
      </c>
      <c r="I64" s="5">
        <v>0</v>
      </c>
    </row>
    <row r="65" ht="17.1" customHeight="1" spans="1:9">
      <c r="A65" s="90" t="s">
        <v>899</v>
      </c>
      <c r="B65" s="91" t="s">
        <v>900</v>
      </c>
      <c r="C65" s="5">
        <v>39920</v>
      </c>
      <c r="D65" s="5">
        <v>36102</v>
      </c>
      <c r="E65" s="92">
        <v>3818</v>
      </c>
      <c r="F65" s="5">
        <v>3818</v>
      </c>
      <c r="G65" s="93">
        <v>0</v>
      </c>
      <c r="H65" s="5">
        <v>0</v>
      </c>
      <c r="I65" s="5">
        <v>0</v>
      </c>
    </row>
    <row r="66" ht="17.1" customHeight="1" spans="1:9">
      <c r="A66" s="90" t="s">
        <v>908</v>
      </c>
      <c r="B66" s="91" t="s">
        <v>909</v>
      </c>
      <c r="C66" s="5">
        <v>10087</v>
      </c>
      <c r="D66" s="5">
        <v>9495</v>
      </c>
      <c r="E66" s="92">
        <v>592</v>
      </c>
      <c r="F66" s="5">
        <v>592</v>
      </c>
      <c r="G66" s="93">
        <v>0</v>
      </c>
      <c r="H66" s="5">
        <v>0</v>
      </c>
      <c r="I66" s="5">
        <v>0</v>
      </c>
    </row>
    <row r="67" ht="17.1" customHeight="1" spans="1:9">
      <c r="A67" s="90" t="s">
        <v>918</v>
      </c>
      <c r="B67" s="91" t="s">
        <v>919</v>
      </c>
      <c r="C67" s="5">
        <v>32466</v>
      </c>
      <c r="D67" s="5">
        <v>32020</v>
      </c>
      <c r="E67" s="92">
        <v>446</v>
      </c>
      <c r="F67" s="5">
        <v>446</v>
      </c>
      <c r="G67" s="93">
        <v>0</v>
      </c>
      <c r="H67" s="5">
        <v>0</v>
      </c>
      <c r="I67" s="5">
        <v>0</v>
      </c>
    </row>
    <row r="68" ht="17.1" customHeight="1" spans="1:9">
      <c r="A68" s="90" t="s">
        <v>931</v>
      </c>
      <c r="B68" s="91" t="s">
        <v>932</v>
      </c>
      <c r="C68" s="5">
        <v>6374</v>
      </c>
      <c r="D68" s="5">
        <v>6097</v>
      </c>
      <c r="E68" s="92">
        <v>277</v>
      </c>
      <c r="F68" s="5">
        <v>277</v>
      </c>
      <c r="G68" s="93">
        <v>0</v>
      </c>
      <c r="H68" s="5">
        <v>0</v>
      </c>
      <c r="I68" s="5">
        <v>0</v>
      </c>
    </row>
    <row r="69" ht="17.1" customHeight="1" spans="1:9">
      <c r="A69" s="90" t="s">
        <v>939</v>
      </c>
      <c r="B69" s="91" t="s">
        <v>2993</v>
      </c>
      <c r="C69" s="5">
        <v>8480</v>
      </c>
      <c r="D69" s="5">
        <v>7759</v>
      </c>
      <c r="E69" s="92">
        <v>721</v>
      </c>
      <c r="F69" s="5">
        <v>721</v>
      </c>
      <c r="G69" s="93">
        <v>0</v>
      </c>
      <c r="H69" s="5">
        <v>0</v>
      </c>
      <c r="I69" s="5">
        <v>0</v>
      </c>
    </row>
    <row r="70" ht="17.1" customHeight="1" spans="1:9">
      <c r="A70" s="90" t="s">
        <v>941</v>
      </c>
      <c r="B70" s="91" t="s">
        <v>2994</v>
      </c>
      <c r="C70" s="5">
        <v>141351</v>
      </c>
      <c r="D70" s="5">
        <v>140384</v>
      </c>
      <c r="E70" s="92">
        <v>967</v>
      </c>
      <c r="F70" s="5">
        <v>967</v>
      </c>
      <c r="G70" s="93">
        <v>0</v>
      </c>
      <c r="H70" s="5">
        <v>0</v>
      </c>
      <c r="I70" s="5">
        <v>0</v>
      </c>
    </row>
    <row r="71" ht="17.1" customHeight="1" spans="1:9">
      <c r="A71" s="90"/>
      <c r="B71" s="91" t="s">
        <v>3684</v>
      </c>
      <c r="C71" s="5">
        <v>713004</v>
      </c>
      <c r="D71" s="5">
        <v>616581</v>
      </c>
      <c r="E71" s="92">
        <v>96423</v>
      </c>
      <c r="F71" s="5">
        <v>96353</v>
      </c>
      <c r="G71" s="93">
        <v>9500</v>
      </c>
      <c r="H71" s="5">
        <v>0</v>
      </c>
      <c r="I71" s="5">
        <v>0</v>
      </c>
    </row>
    <row r="72" ht="17.1" customHeight="1" spans="1:9">
      <c r="A72" s="468" t="s">
        <v>953</v>
      </c>
      <c r="B72" s="91" t="s">
        <v>954</v>
      </c>
      <c r="C72" s="5">
        <v>282619</v>
      </c>
      <c r="D72" s="5">
        <v>273869</v>
      </c>
      <c r="E72" s="92">
        <v>8750</v>
      </c>
      <c r="F72" s="5">
        <v>8659</v>
      </c>
      <c r="G72" s="93">
        <v>0</v>
      </c>
      <c r="H72" s="5">
        <v>0</v>
      </c>
      <c r="I72" s="5">
        <v>0</v>
      </c>
    </row>
    <row r="73" ht="17.1" customHeight="1" spans="1:9">
      <c r="A73" s="90" t="s">
        <v>978</v>
      </c>
      <c r="B73" s="91" t="s">
        <v>979</v>
      </c>
      <c r="C73" s="5">
        <v>82499</v>
      </c>
      <c r="D73" s="5">
        <v>75565</v>
      </c>
      <c r="E73" s="92">
        <v>6934</v>
      </c>
      <c r="F73" s="5">
        <v>6934</v>
      </c>
      <c r="G73" s="93">
        <v>0</v>
      </c>
      <c r="H73" s="5">
        <v>0</v>
      </c>
      <c r="I73" s="5">
        <v>0</v>
      </c>
    </row>
    <row r="74" ht="17.1" customHeight="1" spans="1:9">
      <c r="A74" s="90" t="s">
        <v>991</v>
      </c>
      <c r="B74" s="91" t="s">
        <v>992</v>
      </c>
      <c r="C74" s="5">
        <v>72607</v>
      </c>
      <c r="D74" s="5">
        <v>65855</v>
      </c>
      <c r="E74" s="92">
        <v>6752</v>
      </c>
      <c r="F74" s="5">
        <v>6752</v>
      </c>
      <c r="G74" s="93">
        <v>8000</v>
      </c>
      <c r="H74" s="5">
        <v>0</v>
      </c>
      <c r="I74" s="5">
        <v>0</v>
      </c>
    </row>
    <row r="75" ht="17.1" customHeight="1" spans="1:9">
      <c r="A75" s="90" t="s">
        <v>1010</v>
      </c>
      <c r="B75" s="91" t="s">
        <v>1011</v>
      </c>
      <c r="C75" s="5">
        <v>171031</v>
      </c>
      <c r="D75" s="5">
        <v>103650</v>
      </c>
      <c r="E75" s="92">
        <v>67381</v>
      </c>
      <c r="F75" s="5">
        <v>67402</v>
      </c>
      <c r="G75" s="93">
        <v>1500</v>
      </c>
      <c r="H75" s="5">
        <v>0</v>
      </c>
      <c r="I75" s="5">
        <v>0</v>
      </c>
    </row>
    <row r="76" ht="17.1" customHeight="1" spans="1:9">
      <c r="A76" s="90" t="s">
        <v>1023</v>
      </c>
      <c r="B76" s="91" t="s">
        <v>1024</v>
      </c>
      <c r="C76" s="5">
        <v>27692</v>
      </c>
      <c r="D76" s="5">
        <v>27502</v>
      </c>
      <c r="E76" s="92">
        <v>190</v>
      </c>
      <c r="F76" s="5">
        <v>190</v>
      </c>
      <c r="G76" s="93">
        <v>0</v>
      </c>
      <c r="H76" s="5">
        <v>0</v>
      </c>
      <c r="I76" s="5">
        <v>0</v>
      </c>
    </row>
    <row r="77" ht="17.1" customHeight="1" spans="1:9">
      <c r="A77" s="90" t="s">
        <v>1038</v>
      </c>
      <c r="B77" s="91" t="s">
        <v>3029</v>
      </c>
      <c r="C77" s="5">
        <v>76556</v>
      </c>
      <c r="D77" s="5">
        <v>70140</v>
      </c>
      <c r="E77" s="92">
        <v>6416</v>
      </c>
      <c r="F77" s="5">
        <v>6416</v>
      </c>
      <c r="G77" s="93">
        <v>0</v>
      </c>
      <c r="H77" s="5">
        <v>0</v>
      </c>
      <c r="I77" s="5">
        <v>0</v>
      </c>
    </row>
    <row r="78" ht="17.1" customHeight="1" spans="1:9">
      <c r="A78" s="90"/>
      <c r="B78" s="91" t="s">
        <v>3685</v>
      </c>
      <c r="C78" s="5">
        <v>6609913</v>
      </c>
      <c r="D78" s="5">
        <v>6486898</v>
      </c>
      <c r="E78" s="92">
        <v>123015</v>
      </c>
      <c r="F78" s="5">
        <v>120888</v>
      </c>
      <c r="G78" s="93">
        <v>9114</v>
      </c>
      <c r="H78" s="5">
        <v>0</v>
      </c>
      <c r="I78" s="5">
        <v>0</v>
      </c>
    </row>
    <row r="79" ht="17.1" customHeight="1" spans="1:9">
      <c r="A79" s="90" t="s">
        <v>1048</v>
      </c>
      <c r="B79" s="91" t="s">
        <v>1049</v>
      </c>
      <c r="C79" s="5">
        <v>165826</v>
      </c>
      <c r="D79" s="5">
        <v>164342</v>
      </c>
      <c r="E79" s="92">
        <v>1484</v>
      </c>
      <c r="F79" s="5">
        <v>1651</v>
      </c>
      <c r="G79" s="93">
        <v>0</v>
      </c>
      <c r="H79" s="5">
        <v>0</v>
      </c>
      <c r="I79" s="5">
        <v>0</v>
      </c>
    </row>
    <row r="80" ht="17.1" customHeight="1" spans="1:9">
      <c r="A80" s="90" t="s">
        <v>1072</v>
      </c>
      <c r="B80" s="91" t="s">
        <v>1073</v>
      </c>
      <c r="C80" s="5">
        <v>198703</v>
      </c>
      <c r="D80" s="5">
        <v>196914</v>
      </c>
      <c r="E80" s="92">
        <v>1789</v>
      </c>
      <c r="F80" s="5">
        <v>1318</v>
      </c>
      <c r="G80" s="93">
        <v>0</v>
      </c>
      <c r="H80" s="5">
        <v>0</v>
      </c>
      <c r="I80" s="5">
        <v>0</v>
      </c>
    </row>
    <row r="81" ht="17.1" customHeight="1" spans="1:9">
      <c r="A81" s="90" t="s">
        <v>1091</v>
      </c>
      <c r="B81" s="91" t="s">
        <v>1092</v>
      </c>
      <c r="C81" s="5">
        <v>1548467</v>
      </c>
      <c r="D81" s="5">
        <v>1546603</v>
      </c>
      <c r="E81" s="92">
        <v>1864</v>
      </c>
      <c r="F81" s="5">
        <v>3064</v>
      </c>
      <c r="G81" s="93">
        <v>0</v>
      </c>
      <c r="H81" s="5">
        <v>0</v>
      </c>
      <c r="I81" s="5">
        <v>0</v>
      </c>
    </row>
    <row r="82" ht="17.1" customHeight="1" spans="1:9">
      <c r="A82" s="90" t="s">
        <v>1107</v>
      </c>
      <c r="B82" s="91" t="s">
        <v>1108</v>
      </c>
      <c r="C82" s="5">
        <v>2181086</v>
      </c>
      <c r="D82" s="5">
        <v>2176634</v>
      </c>
      <c r="E82" s="92">
        <v>4452</v>
      </c>
      <c r="F82" s="5">
        <v>4452</v>
      </c>
      <c r="G82" s="93">
        <v>3114</v>
      </c>
      <c r="H82" s="5">
        <v>0</v>
      </c>
      <c r="I82" s="5">
        <v>0</v>
      </c>
    </row>
    <row r="83" ht="17.1" customHeight="1" spans="1:9">
      <c r="A83" s="90" t="s">
        <v>1119</v>
      </c>
      <c r="B83" s="95" t="s">
        <v>1120</v>
      </c>
      <c r="C83" s="5">
        <v>3588</v>
      </c>
      <c r="D83" s="5">
        <v>3584</v>
      </c>
      <c r="E83" s="92">
        <v>4</v>
      </c>
      <c r="F83" s="5">
        <v>4</v>
      </c>
      <c r="G83" s="93">
        <v>0</v>
      </c>
      <c r="H83" s="5">
        <v>0</v>
      </c>
      <c r="I83" s="5">
        <v>0</v>
      </c>
    </row>
    <row r="84" ht="17.1" customHeight="1" spans="1:9">
      <c r="A84" s="90" t="s">
        <v>1127</v>
      </c>
      <c r="B84" s="91" t="s">
        <v>1128</v>
      </c>
      <c r="C84" s="5">
        <v>249085</v>
      </c>
      <c r="D84" s="5">
        <v>243783</v>
      </c>
      <c r="E84" s="92">
        <v>5302</v>
      </c>
      <c r="F84" s="5">
        <v>5238</v>
      </c>
      <c r="G84" s="93">
        <v>0</v>
      </c>
      <c r="H84" s="5">
        <v>0</v>
      </c>
      <c r="I84" s="5">
        <v>0</v>
      </c>
    </row>
    <row r="85" ht="17.1" customHeight="1" spans="1:9">
      <c r="A85" s="90" t="s">
        <v>1155</v>
      </c>
      <c r="B85" s="91" t="s">
        <v>1156</v>
      </c>
      <c r="C85" s="5">
        <v>232003</v>
      </c>
      <c r="D85" s="5">
        <v>227407</v>
      </c>
      <c r="E85" s="92">
        <v>4596</v>
      </c>
      <c r="F85" s="5">
        <v>4282</v>
      </c>
      <c r="G85" s="93">
        <v>0</v>
      </c>
      <c r="H85" s="5">
        <v>0</v>
      </c>
      <c r="I85" s="5">
        <v>0</v>
      </c>
    </row>
    <row r="86" ht="17.1" customHeight="1" spans="1:9">
      <c r="A86" s="90" t="s">
        <v>1171</v>
      </c>
      <c r="B86" s="91" t="s">
        <v>1172</v>
      </c>
      <c r="C86" s="5">
        <v>130635</v>
      </c>
      <c r="D86" s="5">
        <v>128232</v>
      </c>
      <c r="E86" s="92">
        <v>2403</v>
      </c>
      <c r="F86" s="5">
        <v>2190</v>
      </c>
      <c r="G86" s="93">
        <v>0</v>
      </c>
      <c r="H86" s="5">
        <v>0</v>
      </c>
      <c r="I86" s="5">
        <v>0</v>
      </c>
    </row>
    <row r="87" ht="17.1" customHeight="1" spans="1:9">
      <c r="A87" s="90" t="s">
        <v>1183</v>
      </c>
      <c r="B87" s="91" t="s">
        <v>1184</v>
      </c>
      <c r="C87" s="5">
        <v>106895</v>
      </c>
      <c r="D87" s="5">
        <v>104551</v>
      </c>
      <c r="E87" s="92">
        <v>2344</v>
      </c>
      <c r="F87" s="5">
        <v>2254</v>
      </c>
      <c r="G87" s="93">
        <v>3500</v>
      </c>
      <c r="H87" s="5">
        <v>0</v>
      </c>
      <c r="I87" s="5">
        <v>0</v>
      </c>
    </row>
    <row r="88" ht="17.1" customHeight="1" spans="1:9">
      <c r="A88" s="90" t="s">
        <v>1197</v>
      </c>
      <c r="B88" s="91" t="s">
        <v>1198</v>
      </c>
      <c r="C88" s="5">
        <v>64701</v>
      </c>
      <c r="D88" s="5">
        <v>56855</v>
      </c>
      <c r="E88" s="92">
        <v>7846</v>
      </c>
      <c r="F88" s="5">
        <v>7724</v>
      </c>
      <c r="G88" s="93">
        <v>0</v>
      </c>
      <c r="H88" s="5">
        <v>0</v>
      </c>
      <c r="I88" s="5">
        <v>0</v>
      </c>
    </row>
    <row r="89" ht="17.1" customHeight="1" spans="1:9">
      <c r="A89" s="468" t="s">
        <v>3100</v>
      </c>
      <c r="B89" s="91" t="s">
        <v>1211</v>
      </c>
      <c r="C89" s="5">
        <v>362940</v>
      </c>
      <c r="D89" s="5">
        <v>279995</v>
      </c>
      <c r="E89" s="92">
        <v>82945</v>
      </c>
      <c r="F89" s="5">
        <v>82945</v>
      </c>
      <c r="G89" s="93">
        <v>2500</v>
      </c>
      <c r="H89" s="5">
        <v>0</v>
      </c>
      <c r="I89" s="5">
        <v>0</v>
      </c>
    </row>
    <row r="90" ht="17.1" customHeight="1" spans="1:9">
      <c r="A90" s="468" t="s">
        <v>3107</v>
      </c>
      <c r="B90" s="91" t="s">
        <v>1221</v>
      </c>
      <c r="C90" s="5">
        <v>11097</v>
      </c>
      <c r="D90" s="5">
        <v>11072</v>
      </c>
      <c r="E90" s="92">
        <v>25</v>
      </c>
      <c r="F90" s="5">
        <v>25</v>
      </c>
      <c r="G90" s="93">
        <v>0</v>
      </c>
      <c r="H90" s="5">
        <v>0</v>
      </c>
      <c r="I90" s="5">
        <v>0</v>
      </c>
    </row>
    <row r="91" ht="17.1" customHeight="1" spans="1:9">
      <c r="A91" s="468" t="s">
        <v>3109</v>
      </c>
      <c r="B91" s="91" t="s">
        <v>1228</v>
      </c>
      <c r="C91" s="5">
        <v>1132497</v>
      </c>
      <c r="D91" s="5">
        <v>1129624</v>
      </c>
      <c r="E91" s="92">
        <v>2873</v>
      </c>
      <c r="F91" s="5">
        <v>837</v>
      </c>
      <c r="G91" s="93">
        <v>0</v>
      </c>
      <c r="H91" s="5">
        <v>0</v>
      </c>
      <c r="I91" s="5">
        <v>0</v>
      </c>
    </row>
    <row r="92" ht="17.1" customHeight="1" spans="1:9">
      <c r="A92" s="468" t="s">
        <v>3113</v>
      </c>
      <c r="B92" s="91" t="s">
        <v>1234</v>
      </c>
      <c r="C92" s="5">
        <v>41229</v>
      </c>
      <c r="D92" s="5">
        <v>40628</v>
      </c>
      <c r="E92" s="92">
        <v>601</v>
      </c>
      <c r="F92" s="5">
        <v>601</v>
      </c>
      <c r="G92" s="93">
        <v>0</v>
      </c>
      <c r="H92" s="5">
        <v>0</v>
      </c>
      <c r="I92" s="5">
        <v>0</v>
      </c>
    </row>
    <row r="93" ht="17.1" customHeight="1" spans="1:9">
      <c r="A93" s="468" t="s">
        <v>3118</v>
      </c>
      <c r="B93" s="91" t="s">
        <v>1240</v>
      </c>
      <c r="C93" s="5">
        <v>33258</v>
      </c>
      <c r="D93" s="5">
        <v>33141</v>
      </c>
      <c r="E93" s="92">
        <v>117</v>
      </c>
      <c r="F93" s="5">
        <v>9</v>
      </c>
      <c r="G93" s="93">
        <v>0</v>
      </c>
      <c r="H93" s="5">
        <v>0</v>
      </c>
      <c r="I93" s="5">
        <v>0</v>
      </c>
    </row>
    <row r="94" ht="17.1" customHeight="1" spans="1:9">
      <c r="A94" s="468" t="s">
        <v>1245</v>
      </c>
      <c r="B94" s="91" t="s">
        <v>1246</v>
      </c>
      <c r="C94" s="5">
        <v>3050</v>
      </c>
      <c r="D94" s="5">
        <v>3050</v>
      </c>
      <c r="E94" s="92">
        <v>0</v>
      </c>
      <c r="F94" s="5">
        <v>0</v>
      </c>
      <c r="G94" s="93">
        <v>0</v>
      </c>
      <c r="H94" s="5">
        <v>0</v>
      </c>
      <c r="I94" s="5">
        <v>0</v>
      </c>
    </row>
    <row r="95" ht="17.1" customHeight="1" spans="1:9">
      <c r="A95" s="468" t="s">
        <v>1250</v>
      </c>
      <c r="B95" s="91" t="s">
        <v>1251</v>
      </c>
      <c r="C95" s="5">
        <v>19972</v>
      </c>
      <c r="D95" s="5">
        <v>19913</v>
      </c>
      <c r="E95" s="92">
        <v>59</v>
      </c>
      <c r="F95" s="5">
        <v>59</v>
      </c>
      <c r="G95" s="93">
        <v>0</v>
      </c>
      <c r="H95" s="5">
        <v>0</v>
      </c>
      <c r="I95" s="5">
        <v>0</v>
      </c>
    </row>
    <row r="96" ht="17.1" customHeight="1" spans="1:9">
      <c r="A96" s="468" t="s">
        <v>1256</v>
      </c>
      <c r="B96" s="91" t="s">
        <v>3127</v>
      </c>
      <c r="C96" s="5">
        <v>124881</v>
      </c>
      <c r="D96" s="5">
        <v>120570</v>
      </c>
      <c r="E96" s="92">
        <v>4311</v>
      </c>
      <c r="F96" s="5">
        <v>4235</v>
      </c>
      <c r="G96" s="93">
        <v>0</v>
      </c>
      <c r="H96" s="5">
        <v>0</v>
      </c>
      <c r="I96" s="5">
        <v>0</v>
      </c>
    </row>
    <row r="97" ht="17.1" customHeight="1" spans="1:9">
      <c r="A97" s="90"/>
      <c r="B97" s="91" t="s">
        <v>3687</v>
      </c>
      <c r="C97" s="5">
        <v>4321705</v>
      </c>
      <c r="D97" s="5">
        <v>4226624</v>
      </c>
      <c r="E97" s="92">
        <v>95081</v>
      </c>
      <c r="F97" s="5">
        <v>94802</v>
      </c>
      <c r="G97" s="93">
        <v>3728</v>
      </c>
      <c r="H97" s="5">
        <v>0</v>
      </c>
      <c r="I97" s="5">
        <v>0</v>
      </c>
    </row>
    <row r="98" ht="17.1" customHeight="1" spans="1:9">
      <c r="A98" s="468" t="s">
        <v>1262</v>
      </c>
      <c r="B98" s="91" t="s">
        <v>1263</v>
      </c>
      <c r="C98" s="5">
        <v>71110</v>
      </c>
      <c r="D98" s="5">
        <v>71020</v>
      </c>
      <c r="E98" s="92">
        <v>90</v>
      </c>
      <c r="F98" s="5">
        <v>90</v>
      </c>
      <c r="G98" s="93">
        <v>0</v>
      </c>
      <c r="H98" s="5">
        <v>0</v>
      </c>
      <c r="I98" s="5">
        <v>0</v>
      </c>
    </row>
    <row r="99" ht="17.1" customHeight="1" spans="1:9">
      <c r="A99" s="90" t="s">
        <v>1269</v>
      </c>
      <c r="B99" s="91" t="s">
        <v>1270</v>
      </c>
      <c r="C99" s="5">
        <v>612805</v>
      </c>
      <c r="D99" s="5">
        <v>589280</v>
      </c>
      <c r="E99" s="92">
        <v>23525</v>
      </c>
      <c r="F99" s="5">
        <v>23385</v>
      </c>
      <c r="G99" s="93">
        <v>2600</v>
      </c>
      <c r="H99" s="5">
        <v>0</v>
      </c>
      <c r="I99" s="5">
        <v>0</v>
      </c>
    </row>
    <row r="100" ht="17.1" customHeight="1" spans="1:9">
      <c r="A100" s="90" t="s">
        <v>1295</v>
      </c>
      <c r="B100" s="91" t="s">
        <v>1296</v>
      </c>
      <c r="C100" s="5">
        <v>350656</v>
      </c>
      <c r="D100" s="5">
        <v>339185</v>
      </c>
      <c r="E100" s="92">
        <v>11471</v>
      </c>
      <c r="F100" s="5">
        <v>11392</v>
      </c>
      <c r="G100" s="93">
        <v>0</v>
      </c>
      <c r="H100" s="5">
        <v>0</v>
      </c>
      <c r="I100" s="5">
        <v>0</v>
      </c>
    </row>
    <row r="101" ht="17.1" customHeight="1" spans="1:9">
      <c r="A101" s="90" t="s">
        <v>1303</v>
      </c>
      <c r="B101" s="91" t="s">
        <v>1304</v>
      </c>
      <c r="C101" s="5">
        <v>613520</v>
      </c>
      <c r="D101" s="5">
        <v>572754</v>
      </c>
      <c r="E101" s="92">
        <v>40766</v>
      </c>
      <c r="F101" s="5">
        <v>40556</v>
      </c>
      <c r="G101" s="93">
        <v>0</v>
      </c>
      <c r="H101" s="5">
        <v>0</v>
      </c>
      <c r="I101" s="5">
        <v>0</v>
      </c>
    </row>
    <row r="102" ht="17.1" customHeight="1" spans="1:9">
      <c r="A102" s="90" t="s">
        <v>1327</v>
      </c>
      <c r="B102" s="91" t="s">
        <v>1328</v>
      </c>
      <c r="C102" s="5">
        <v>2321111</v>
      </c>
      <c r="D102" s="5">
        <v>2318932</v>
      </c>
      <c r="E102" s="92">
        <v>2179</v>
      </c>
      <c r="F102" s="5">
        <v>2301</v>
      </c>
      <c r="G102" s="93">
        <v>1128</v>
      </c>
      <c r="H102" s="5">
        <v>0</v>
      </c>
      <c r="I102" s="5">
        <v>0</v>
      </c>
    </row>
    <row r="103" ht="17.1" customHeight="1" spans="1:9">
      <c r="A103" s="90" t="s">
        <v>1347</v>
      </c>
      <c r="B103" s="91" t="s">
        <v>1348</v>
      </c>
      <c r="C103" s="5">
        <v>17116</v>
      </c>
      <c r="D103" s="5">
        <v>13621</v>
      </c>
      <c r="E103" s="92">
        <v>3495</v>
      </c>
      <c r="F103" s="5">
        <v>3470</v>
      </c>
      <c r="G103" s="93">
        <v>0</v>
      </c>
      <c r="H103" s="5">
        <v>0</v>
      </c>
      <c r="I103" s="5">
        <v>0</v>
      </c>
    </row>
    <row r="104" ht="18.4" customHeight="1" spans="1:9">
      <c r="A104" s="468" t="s">
        <v>3167</v>
      </c>
      <c r="B104" s="91" t="s">
        <v>1354</v>
      </c>
      <c r="C104" s="5">
        <v>185686</v>
      </c>
      <c r="D104" s="5">
        <v>180097</v>
      </c>
      <c r="E104" s="92">
        <v>5589</v>
      </c>
      <c r="F104" s="5">
        <v>5655</v>
      </c>
      <c r="G104" s="93">
        <v>0</v>
      </c>
      <c r="H104" s="5">
        <v>0</v>
      </c>
      <c r="I104" s="5">
        <v>0</v>
      </c>
    </row>
    <row r="105" ht="17.1" customHeight="1" spans="1:9">
      <c r="A105" s="468" t="s">
        <v>1361</v>
      </c>
      <c r="B105" s="91" t="s">
        <v>1362</v>
      </c>
      <c r="C105" s="5">
        <v>100203</v>
      </c>
      <c r="D105" s="5">
        <v>92851</v>
      </c>
      <c r="E105" s="92">
        <v>7352</v>
      </c>
      <c r="F105" s="5">
        <v>7339</v>
      </c>
      <c r="G105" s="93">
        <v>0</v>
      </c>
      <c r="H105" s="5">
        <v>0</v>
      </c>
      <c r="I105" s="5">
        <v>0</v>
      </c>
    </row>
    <row r="106" ht="17.1" customHeight="1" spans="1:9">
      <c r="A106" s="96">
        <v>21099</v>
      </c>
      <c r="B106" s="91" t="s">
        <v>1377</v>
      </c>
      <c r="C106" s="5">
        <v>49498</v>
      </c>
      <c r="D106" s="5">
        <v>48884</v>
      </c>
      <c r="E106" s="92">
        <v>614</v>
      </c>
      <c r="F106" s="5">
        <v>614</v>
      </c>
      <c r="G106" s="93">
        <v>0</v>
      </c>
      <c r="H106" s="5">
        <v>0</v>
      </c>
      <c r="I106" s="5">
        <v>0</v>
      </c>
    </row>
    <row r="107" ht="17.1" customHeight="1" spans="1:9">
      <c r="A107" s="90"/>
      <c r="B107" s="91" t="s">
        <v>3688</v>
      </c>
      <c r="C107" s="5">
        <v>1408148</v>
      </c>
      <c r="D107" s="5">
        <v>1340822</v>
      </c>
      <c r="E107" s="92">
        <v>67326</v>
      </c>
      <c r="F107" s="5">
        <v>67139</v>
      </c>
      <c r="G107" s="93">
        <v>24847</v>
      </c>
      <c r="H107" s="5">
        <v>0</v>
      </c>
      <c r="I107" s="5">
        <v>0</v>
      </c>
    </row>
    <row r="108" ht="17.1" customHeight="1" spans="1:9">
      <c r="A108" s="468" t="s">
        <v>1381</v>
      </c>
      <c r="B108" s="91" t="s">
        <v>1382</v>
      </c>
      <c r="C108" s="5">
        <v>62464</v>
      </c>
      <c r="D108" s="5">
        <v>57402</v>
      </c>
      <c r="E108" s="92">
        <v>5062</v>
      </c>
      <c r="F108" s="5">
        <v>5075</v>
      </c>
      <c r="G108" s="93">
        <v>0</v>
      </c>
      <c r="H108" s="5">
        <v>0</v>
      </c>
      <c r="I108" s="5">
        <v>0</v>
      </c>
    </row>
    <row r="109" ht="17.1" customHeight="1" spans="1:9">
      <c r="A109" s="90" t="s">
        <v>1396</v>
      </c>
      <c r="B109" s="91" t="s">
        <v>1397</v>
      </c>
      <c r="C109" s="5">
        <v>13477</v>
      </c>
      <c r="D109" s="5">
        <v>12911</v>
      </c>
      <c r="E109" s="92">
        <v>566</v>
      </c>
      <c r="F109" s="5">
        <v>566</v>
      </c>
      <c r="G109" s="93">
        <v>0</v>
      </c>
      <c r="H109" s="5">
        <v>0</v>
      </c>
      <c r="I109" s="5">
        <v>0</v>
      </c>
    </row>
    <row r="110" ht="17.1" customHeight="1" spans="1:9">
      <c r="A110" s="90" t="s">
        <v>1404</v>
      </c>
      <c r="B110" s="91" t="s">
        <v>1405</v>
      </c>
      <c r="C110" s="5">
        <v>369812</v>
      </c>
      <c r="D110" s="5">
        <v>361817</v>
      </c>
      <c r="E110" s="92">
        <v>7995</v>
      </c>
      <c r="F110" s="5">
        <v>7995</v>
      </c>
      <c r="G110" s="93">
        <v>800</v>
      </c>
      <c r="H110" s="5">
        <v>0</v>
      </c>
      <c r="I110" s="5">
        <v>0</v>
      </c>
    </row>
    <row r="111" ht="17.1" customHeight="1" spans="1:9">
      <c r="A111" s="90"/>
      <c r="B111" s="91" t="s">
        <v>3689</v>
      </c>
      <c r="C111" s="5">
        <v>19930</v>
      </c>
      <c r="D111" s="5">
        <v>15900</v>
      </c>
      <c r="E111" s="92">
        <v>4030</v>
      </c>
      <c r="F111" s="5">
        <v>4030</v>
      </c>
      <c r="G111" s="93">
        <v>0</v>
      </c>
      <c r="H111" s="5">
        <v>0</v>
      </c>
      <c r="I111" s="5">
        <v>0</v>
      </c>
    </row>
    <row r="112" ht="17.1" customHeight="1" spans="1:9">
      <c r="A112" s="90" t="s">
        <v>1422</v>
      </c>
      <c r="B112" s="91" t="s">
        <v>1423</v>
      </c>
      <c r="C112" s="5">
        <v>172975</v>
      </c>
      <c r="D112" s="5">
        <v>164474</v>
      </c>
      <c r="E112" s="92">
        <v>8501</v>
      </c>
      <c r="F112" s="5">
        <v>8301</v>
      </c>
      <c r="G112" s="93">
        <v>3580</v>
      </c>
      <c r="H112" s="5">
        <v>0</v>
      </c>
      <c r="I112" s="5">
        <v>0</v>
      </c>
    </row>
    <row r="113" ht="17.1" customHeight="1" spans="1:9">
      <c r="A113" s="90" t="s">
        <v>1434</v>
      </c>
      <c r="B113" s="91" t="s">
        <v>1435</v>
      </c>
      <c r="C113" s="5">
        <v>80056</v>
      </c>
      <c r="D113" s="5">
        <v>77388</v>
      </c>
      <c r="E113" s="92">
        <v>2668</v>
      </c>
      <c r="F113" s="5">
        <v>2668</v>
      </c>
      <c r="G113" s="93">
        <v>0</v>
      </c>
      <c r="H113" s="5">
        <v>0</v>
      </c>
      <c r="I113" s="5">
        <v>0</v>
      </c>
    </row>
    <row r="114" ht="17.1" customHeight="1" spans="1:9">
      <c r="A114" s="90" t="s">
        <v>1446</v>
      </c>
      <c r="B114" s="91" t="s">
        <v>1447</v>
      </c>
      <c r="C114" s="5">
        <v>297644</v>
      </c>
      <c r="D114" s="5">
        <v>268333</v>
      </c>
      <c r="E114" s="92">
        <v>29311</v>
      </c>
      <c r="F114" s="5">
        <v>29311</v>
      </c>
      <c r="G114" s="93">
        <v>0</v>
      </c>
      <c r="H114" s="5">
        <v>0</v>
      </c>
      <c r="I114" s="5">
        <v>0</v>
      </c>
    </row>
    <row r="115" ht="17.1" customHeight="1" spans="1:9">
      <c r="A115" s="90" t="s">
        <v>1458</v>
      </c>
      <c r="B115" s="91" t="s">
        <v>1459</v>
      </c>
      <c r="C115" s="5">
        <v>44215</v>
      </c>
      <c r="D115" s="5">
        <v>41260</v>
      </c>
      <c r="E115" s="92">
        <v>2955</v>
      </c>
      <c r="F115" s="5">
        <v>2955</v>
      </c>
      <c r="G115" s="93">
        <v>0</v>
      </c>
      <c r="H115" s="5">
        <v>0</v>
      </c>
      <c r="I115" s="5">
        <v>0</v>
      </c>
    </row>
    <row r="116" ht="17.1" customHeight="1" spans="1:9">
      <c r="A116" s="90" t="s">
        <v>1464</v>
      </c>
      <c r="B116" s="91" t="s">
        <v>1465</v>
      </c>
      <c r="C116" s="5">
        <v>6752</v>
      </c>
      <c r="D116" s="5">
        <v>5681</v>
      </c>
      <c r="E116" s="92">
        <v>1071</v>
      </c>
      <c r="F116" s="5">
        <v>1071</v>
      </c>
      <c r="G116" s="93">
        <v>0</v>
      </c>
      <c r="H116" s="5">
        <v>0</v>
      </c>
      <c r="I116" s="5">
        <v>0</v>
      </c>
    </row>
    <row r="117" ht="17.1" customHeight="1" spans="1:9">
      <c r="A117" s="90" t="s">
        <v>1470</v>
      </c>
      <c r="B117" s="91" t="s">
        <v>3212</v>
      </c>
      <c r="C117" s="5">
        <v>924</v>
      </c>
      <c r="D117" s="5">
        <v>909</v>
      </c>
      <c r="E117" s="92">
        <v>15</v>
      </c>
      <c r="F117" s="5">
        <v>15</v>
      </c>
      <c r="G117" s="93">
        <v>0</v>
      </c>
      <c r="H117" s="5">
        <v>0</v>
      </c>
      <c r="I117" s="5">
        <v>0</v>
      </c>
    </row>
    <row r="118" ht="17.1" customHeight="1" spans="1:9">
      <c r="A118" s="90" t="s">
        <v>1472</v>
      </c>
      <c r="B118" s="91" t="s">
        <v>3213</v>
      </c>
      <c r="C118" s="5">
        <v>54535</v>
      </c>
      <c r="D118" s="5">
        <v>50188</v>
      </c>
      <c r="E118" s="92">
        <v>4347</v>
      </c>
      <c r="F118" s="5">
        <v>4347</v>
      </c>
      <c r="G118" s="93">
        <v>0</v>
      </c>
      <c r="H118" s="5">
        <v>0</v>
      </c>
      <c r="I118" s="5">
        <v>0</v>
      </c>
    </row>
    <row r="119" ht="17.1" customHeight="1" spans="1:9">
      <c r="A119" s="90" t="s">
        <v>1474</v>
      </c>
      <c r="B119" s="91" t="s">
        <v>1475</v>
      </c>
      <c r="C119" s="5">
        <v>132644</v>
      </c>
      <c r="D119" s="5">
        <v>130227</v>
      </c>
      <c r="E119" s="92">
        <v>2417</v>
      </c>
      <c r="F119" s="5">
        <v>2417</v>
      </c>
      <c r="G119" s="93">
        <v>467</v>
      </c>
      <c r="H119" s="5">
        <v>0</v>
      </c>
      <c r="I119" s="5">
        <v>0</v>
      </c>
    </row>
    <row r="120" ht="17.1" customHeight="1" spans="1:9">
      <c r="A120" s="90" t="s">
        <v>1486</v>
      </c>
      <c r="B120" s="95" t="s">
        <v>3219</v>
      </c>
      <c r="C120" s="5">
        <v>16152</v>
      </c>
      <c r="D120" s="5">
        <v>14260</v>
      </c>
      <c r="E120" s="92">
        <v>1892</v>
      </c>
      <c r="F120" s="5">
        <v>1892</v>
      </c>
      <c r="G120" s="93">
        <v>0</v>
      </c>
      <c r="H120" s="5">
        <v>0</v>
      </c>
      <c r="I120" s="5">
        <v>0</v>
      </c>
    </row>
    <row r="121" ht="17.1" customHeight="1" spans="1:9">
      <c r="A121" s="90" t="s">
        <v>1488</v>
      </c>
      <c r="B121" s="95" t="s">
        <v>3220</v>
      </c>
      <c r="C121" s="5">
        <v>17200</v>
      </c>
      <c r="D121" s="5">
        <v>17200</v>
      </c>
      <c r="E121" s="92">
        <v>0</v>
      </c>
      <c r="F121" s="5">
        <v>0</v>
      </c>
      <c r="G121" s="93">
        <v>0</v>
      </c>
      <c r="H121" s="5">
        <v>0</v>
      </c>
      <c r="I121" s="5">
        <v>0</v>
      </c>
    </row>
    <row r="122" ht="17.25" customHeight="1" spans="1:9">
      <c r="A122" s="90" t="s">
        <v>1490</v>
      </c>
      <c r="B122" s="95" t="s">
        <v>1491</v>
      </c>
      <c r="C122" s="5">
        <v>54143</v>
      </c>
      <c r="D122" s="5">
        <v>53842</v>
      </c>
      <c r="E122" s="92">
        <v>301</v>
      </c>
      <c r="F122" s="5">
        <v>301</v>
      </c>
      <c r="G122" s="93">
        <v>0</v>
      </c>
      <c r="H122" s="5">
        <v>0</v>
      </c>
      <c r="I122" s="5">
        <v>0</v>
      </c>
    </row>
    <row r="123" ht="17.25" customHeight="1" spans="1:9">
      <c r="A123" s="469" t="s">
        <v>1515</v>
      </c>
      <c r="B123" s="95" t="s">
        <v>1516</v>
      </c>
      <c r="C123" s="5">
        <v>49376</v>
      </c>
      <c r="D123" s="5">
        <v>49158</v>
      </c>
      <c r="E123" s="92">
        <v>218</v>
      </c>
      <c r="F123" s="5">
        <v>218</v>
      </c>
      <c r="G123" s="93">
        <v>20000</v>
      </c>
      <c r="H123" s="5">
        <v>0</v>
      </c>
      <c r="I123" s="5">
        <v>0</v>
      </c>
    </row>
    <row r="124" ht="17.25" customHeight="1" spans="1:9">
      <c r="A124" s="90" t="s">
        <v>1527</v>
      </c>
      <c r="B124" s="95" t="s">
        <v>3236</v>
      </c>
      <c r="C124" s="5">
        <v>35779</v>
      </c>
      <c r="D124" s="5">
        <v>35772</v>
      </c>
      <c r="E124" s="92">
        <v>7</v>
      </c>
      <c r="F124" s="5">
        <v>7</v>
      </c>
      <c r="G124" s="93">
        <v>0</v>
      </c>
      <c r="H124" s="5">
        <v>0</v>
      </c>
      <c r="I124" s="5">
        <v>0</v>
      </c>
    </row>
    <row r="125" ht="17.25" customHeight="1" spans="1:9">
      <c r="A125" s="90"/>
      <c r="B125" s="95" t="s">
        <v>3690</v>
      </c>
      <c r="C125" s="5">
        <v>1889411</v>
      </c>
      <c r="D125" s="5">
        <v>1836153</v>
      </c>
      <c r="E125" s="92">
        <v>53258</v>
      </c>
      <c r="F125" s="5">
        <v>55144</v>
      </c>
      <c r="G125" s="93">
        <v>147753</v>
      </c>
      <c r="H125" s="5">
        <v>0</v>
      </c>
      <c r="I125" s="5">
        <v>0</v>
      </c>
    </row>
    <row r="126" ht="17.1" customHeight="1" spans="1:9">
      <c r="A126" s="90" t="s">
        <v>1531</v>
      </c>
      <c r="B126" s="95" t="s">
        <v>1532</v>
      </c>
      <c r="C126" s="5">
        <v>251631</v>
      </c>
      <c r="D126" s="5">
        <v>250754</v>
      </c>
      <c r="E126" s="92">
        <v>877</v>
      </c>
      <c r="F126" s="5">
        <v>1178</v>
      </c>
      <c r="G126" s="93">
        <v>100</v>
      </c>
      <c r="H126" s="5">
        <v>0</v>
      </c>
      <c r="I126" s="5">
        <v>0</v>
      </c>
    </row>
    <row r="127" ht="17.1" customHeight="1" spans="1:9">
      <c r="A127" s="90" t="s">
        <v>1552</v>
      </c>
      <c r="B127" s="91" t="s">
        <v>4260</v>
      </c>
      <c r="C127" s="5">
        <v>49789</v>
      </c>
      <c r="D127" s="5">
        <v>46941</v>
      </c>
      <c r="E127" s="92">
        <v>2848</v>
      </c>
      <c r="F127" s="5">
        <v>4449</v>
      </c>
      <c r="G127" s="93">
        <v>2200</v>
      </c>
      <c r="H127" s="5">
        <v>0</v>
      </c>
      <c r="I127" s="5">
        <v>0</v>
      </c>
    </row>
    <row r="128" ht="17.1" customHeight="1" spans="1:9">
      <c r="A128" s="90" t="s">
        <v>1554</v>
      </c>
      <c r="B128" s="91" t="s">
        <v>1555</v>
      </c>
      <c r="C128" s="5">
        <v>1000363</v>
      </c>
      <c r="D128" s="5">
        <v>954649</v>
      </c>
      <c r="E128" s="92">
        <v>45714</v>
      </c>
      <c r="F128" s="5">
        <v>45714</v>
      </c>
      <c r="G128" s="93">
        <v>143453</v>
      </c>
      <c r="H128" s="5">
        <v>0</v>
      </c>
      <c r="I128" s="5">
        <v>0</v>
      </c>
    </row>
    <row r="129" ht="17.1" customHeight="1" spans="1:9">
      <c r="A129" s="90" t="s">
        <v>1560</v>
      </c>
      <c r="B129" s="91" t="s">
        <v>4263</v>
      </c>
      <c r="C129" s="5">
        <v>269014</v>
      </c>
      <c r="D129" s="5">
        <v>266915</v>
      </c>
      <c r="E129" s="92">
        <v>2099</v>
      </c>
      <c r="F129" s="5">
        <v>2084</v>
      </c>
      <c r="G129" s="93">
        <v>0</v>
      </c>
      <c r="H129" s="5">
        <v>0</v>
      </c>
      <c r="I129" s="5">
        <v>0</v>
      </c>
    </row>
    <row r="130" ht="17.1" customHeight="1" spans="1:9">
      <c r="A130" s="90" t="s">
        <v>1562</v>
      </c>
      <c r="B130" s="91" t="s">
        <v>4264</v>
      </c>
      <c r="C130" s="5">
        <v>8586</v>
      </c>
      <c r="D130" s="5">
        <v>8423</v>
      </c>
      <c r="E130" s="92">
        <v>163</v>
      </c>
      <c r="F130" s="5">
        <v>163</v>
      </c>
      <c r="G130" s="93">
        <v>0</v>
      </c>
      <c r="H130" s="5">
        <v>0</v>
      </c>
      <c r="I130" s="5">
        <v>0</v>
      </c>
    </row>
    <row r="131" ht="17.1" customHeight="1" spans="1:9">
      <c r="A131" s="90" t="s">
        <v>1564</v>
      </c>
      <c r="B131" s="91" t="s">
        <v>4615</v>
      </c>
      <c r="C131" s="5">
        <v>310028</v>
      </c>
      <c r="D131" s="5">
        <v>308471</v>
      </c>
      <c r="E131" s="92">
        <v>1557</v>
      </c>
      <c r="F131" s="5">
        <v>1556</v>
      </c>
      <c r="G131" s="93">
        <v>2000</v>
      </c>
      <c r="H131" s="5">
        <v>0</v>
      </c>
      <c r="I131" s="5">
        <v>0</v>
      </c>
    </row>
    <row r="132" ht="17.1" customHeight="1" spans="1:9">
      <c r="A132" s="90"/>
      <c r="B132" s="91" t="s">
        <v>3691</v>
      </c>
      <c r="C132" s="5">
        <v>6856981</v>
      </c>
      <c r="D132" s="5">
        <v>6415216</v>
      </c>
      <c r="E132" s="92">
        <v>441765</v>
      </c>
      <c r="F132" s="5">
        <v>438444</v>
      </c>
      <c r="G132" s="93">
        <v>123241</v>
      </c>
      <c r="H132" s="5">
        <v>0</v>
      </c>
      <c r="I132" s="5">
        <v>0</v>
      </c>
    </row>
    <row r="133" ht="17.1" customHeight="1" spans="1:9">
      <c r="A133" s="468" t="s">
        <v>1568</v>
      </c>
      <c r="B133" s="91" t="s">
        <v>1569</v>
      </c>
      <c r="C133" s="5">
        <v>2047179</v>
      </c>
      <c r="D133" s="5">
        <v>1998868</v>
      </c>
      <c r="E133" s="92">
        <v>48311</v>
      </c>
      <c r="F133" s="5">
        <v>47668</v>
      </c>
      <c r="G133" s="93">
        <v>77827</v>
      </c>
      <c r="H133" s="5">
        <v>0</v>
      </c>
      <c r="I133" s="5">
        <v>0</v>
      </c>
    </row>
    <row r="134" ht="17.1" customHeight="1" spans="1:9">
      <c r="A134" s="90" t="s">
        <v>1622</v>
      </c>
      <c r="B134" s="91" t="s">
        <v>1623</v>
      </c>
      <c r="C134" s="5">
        <v>867039</v>
      </c>
      <c r="D134" s="5">
        <v>757302</v>
      </c>
      <c r="E134" s="92">
        <v>109737</v>
      </c>
      <c r="F134" s="5">
        <v>109634</v>
      </c>
      <c r="G134" s="93">
        <v>0</v>
      </c>
      <c r="H134" s="5">
        <v>0</v>
      </c>
      <c r="I134" s="5">
        <v>0</v>
      </c>
    </row>
    <row r="135" ht="17.1" customHeight="1" spans="1:9">
      <c r="A135" s="90" t="s">
        <v>1677</v>
      </c>
      <c r="B135" s="91" t="s">
        <v>1678</v>
      </c>
      <c r="C135" s="5">
        <v>1861743</v>
      </c>
      <c r="D135" s="5">
        <v>1663181</v>
      </c>
      <c r="E135" s="92">
        <v>198562</v>
      </c>
      <c r="F135" s="5">
        <v>196585</v>
      </c>
      <c r="G135" s="93">
        <v>21469</v>
      </c>
      <c r="H135" s="5">
        <v>0</v>
      </c>
      <c r="I135" s="5">
        <v>0</v>
      </c>
    </row>
    <row r="136" ht="17.1" customHeight="1" spans="1:9">
      <c r="A136" s="90"/>
      <c r="B136" s="91" t="s">
        <v>3692</v>
      </c>
      <c r="C136" s="5">
        <v>56384</v>
      </c>
      <c r="D136" s="5">
        <v>55360</v>
      </c>
      <c r="E136" s="92">
        <v>1024</v>
      </c>
      <c r="F136" s="5">
        <v>1024</v>
      </c>
      <c r="G136" s="93">
        <v>0</v>
      </c>
      <c r="H136" s="5">
        <v>0</v>
      </c>
      <c r="I136" s="5">
        <v>0</v>
      </c>
    </row>
    <row r="137" ht="17.1" customHeight="1" spans="1:9">
      <c r="A137" s="90" t="s">
        <v>1727</v>
      </c>
      <c r="B137" s="91" t="s">
        <v>1728</v>
      </c>
      <c r="C137" s="5">
        <v>0</v>
      </c>
      <c r="D137" s="5">
        <v>0</v>
      </c>
      <c r="E137" s="92">
        <v>0</v>
      </c>
      <c r="F137" s="5">
        <v>0</v>
      </c>
      <c r="G137" s="93">
        <v>0</v>
      </c>
      <c r="H137" s="5">
        <v>0</v>
      </c>
      <c r="I137" s="5">
        <v>0</v>
      </c>
    </row>
    <row r="138" ht="17.1" customHeight="1" spans="1:9">
      <c r="A138" s="90" t="s">
        <v>1746</v>
      </c>
      <c r="B138" s="91" t="s">
        <v>1747</v>
      </c>
      <c r="C138" s="5">
        <v>874027</v>
      </c>
      <c r="D138" s="5">
        <v>858300</v>
      </c>
      <c r="E138" s="92">
        <v>15727</v>
      </c>
      <c r="F138" s="5">
        <v>15727</v>
      </c>
      <c r="G138" s="93">
        <v>2972</v>
      </c>
      <c r="H138" s="5">
        <v>0</v>
      </c>
      <c r="I138" s="5">
        <v>0</v>
      </c>
    </row>
    <row r="139" ht="17.1" customHeight="1" spans="1:9">
      <c r="A139" s="90" t="s">
        <v>1765</v>
      </c>
      <c r="B139" s="91" t="s">
        <v>1766</v>
      </c>
      <c r="C139" s="5">
        <v>194429</v>
      </c>
      <c r="D139" s="5">
        <v>192641</v>
      </c>
      <c r="E139" s="92">
        <v>1788</v>
      </c>
      <c r="F139" s="5">
        <v>1490</v>
      </c>
      <c r="G139" s="93">
        <v>0</v>
      </c>
      <c r="H139" s="5">
        <v>0</v>
      </c>
      <c r="I139" s="5">
        <v>0</v>
      </c>
    </row>
    <row r="140" ht="17.1" customHeight="1" spans="1:9">
      <c r="A140" s="468" t="s">
        <v>1776</v>
      </c>
      <c r="B140" s="91" t="s">
        <v>1777</v>
      </c>
      <c r="C140" s="5">
        <v>656465</v>
      </c>
      <c r="D140" s="5">
        <v>646893</v>
      </c>
      <c r="E140" s="92">
        <v>9572</v>
      </c>
      <c r="F140" s="5">
        <v>9272</v>
      </c>
      <c r="G140" s="93">
        <v>5973</v>
      </c>
      <c r="H140" s="5">
        <v>0</v>
      </c>
      <c r="I140" s="5">
        <v>0</v>
      </c>
    </row>
    <row r="141" ht="17.1" customHeight="1" spans="1:9">
      <c r="A141" s="90" t="s">
        <v>1790</v>
      </c>
      <c r="B141" s="91" t="s">
        <v>1791</v>
      </c>
      <c r="C141" s="5">
        <v>137706</v>
      </c>
      <c r="D141" s="5">
        <v>134617</v>
      </c>
      <c r="E141" s="92">
        <v>3089</v>
      </c>
      <c r="F141" s="5">
        <v>3089</v>
      </c>
      <c r="G141" s="93">
        <v>0</v>
      </c>
      <c r="H141" s="5">
        <v>0</v>
      </c>
      <c r="I141" s="5">
        <v>0</v>
      </c>
    </row>
    <row r="142" ht="17.1" customHeight="1" spans="1:9">
      <c r="A142" s="468" t="s">
        <v>1798</v>
      </c>
      <c r="B142" s="91" t="s">
        <v>1799</v>
      </c>
      <c r="C142" s="5">
        <v>0</v>
      </c>
      <c r="D142" s="5">
        <v>0</v>
      </c>
      <c r="E142" s="92">
        <v>0</v>
      </c>
      <c r="F142" s="5">
        <v>0</v>
      </c>
      <c r="G142" s="93">
        <v>0</v>
      </c>
      <c r="H142" s="5">
        <v>0</v>
      </c>
      <c r="I142" s="5">
        <v>0</v>
      </c>
    </row>
    <row r="143" ht="17.1" customHeight="1" spans="1:9">
      <c r="A143" s="96">
        <v>21399</v>
      </c>
      <c r="B143" s="91" t="s">
        <v>4616</v>
      </c>
      <c r="C143" s="5">
        <v>218393</v>
      </c>
      <c r="D143" s="5">
        <v>163414</v>
      </c>
      <c r="E143" s="92">
        <v>54979</v>
      </c>
      <c r="F143" s="5">
        <v>54979</v>
      </c>
      <c r="G143" s="93">
        <v>15000</v>
      </c>
      <c r="H143" s="5">
        <v>0</v>
      </c>
      <c r="I143" s="5">
        <v>0</v>
      </c>
    </row>
    <row r="144" ht="17.1" customHeight="1" spans="1:9">
      <c r="A144" s="90"/>
      <c r="B144" s="91" t="s">
        <v>3693</v>
      </c>
      <c r="C144" s="5">
        <v>6105414</v>
      </c>
      <c r="D144" s="5">
        <v>6040077</v>
      </c>
      <c r="E144" s="92">
        <v>65337</v>
      </c>
      <c r="F144" s="5">
        <v>65197</v>
      </c>
      <c r="G144" s="93">
        <v>670506</v>
      </c>
      <c r="H144" s="5">
        <v>0</v>
      </c>
      <c r="I144" s="5">
        <v>0</v>
      </c>
    </row>
    <row r="145" ht="17.1" customHeight="1" spans="1:9">
      <c r="A145" s="468" t="s">
        <v>1811</v>
      </c>
      <c r="B145" s="91" t="s">
        <v>1812</v>
      </c>
      <c r="C145" s="5">
        <v>2404054</v>
      </c>
      <c r="D145" s="5">
        <v>2372592</v>
      </c>
      <c r="E145" s="92">
        <v>31462</v>
      </c>
      <c r="F145" s="5">
        <v>31462</v>
      </c>
      <c r="G145" s="93">
        <v>447639</v>
      </c>
      <c r="H145" s="5">
        <v>0</v>
      </c>
      <c r="I145" s="5">
        <v>0</v>
      </c>
    </row>
    <row r="146" ht="17.1" customHeight="1" spans="1:9">
      <c r="A146" s="90" t="s">
        <v>1868</v>
      </c>
      <c r="B146" s="91" t="s">
        <v>1869</v>
      </c>
      <c r="C146" s="5">
        <v>523027</v>
      </c>
      <c r="D146" s="5">
        <v>522634</v>
      </c>
      <c r="E146" s="92">
        <v>393</v>
      </c>
      <c r="F146" s="5">
        <v>393</v>
      </c>
      <c r="G146" s="93">
        <v>209267</v>
      </c>
      <c r="H146" s="5">
        <v>0</v>
      </c>
      <c r="I146" s="5">
        <v>0</v>
      </c>
    </row>
    <row r="147" ht="17.1" customHeight="1" spans="1:9">
      <c r="A147" s="90" t="s">
        <v>1885</v>
      </c>
      <c r="B147" s="91" t="s">
        <v>1886</v>
      </c>
      <c r="C147" s="5">
        <v>44868</v>
      </c>
      <c r="D147" s="5">
        <v>43906</v>
      </c>
      <c r="E147" s="92">
        <v>962</v>
      </c>
      <c r="F147" s="5">
        <v>962</v>
      </c>
      <c r="G147" s="93">
        <v>9600</v>
      </c>
      <c r="H147" s="5">
        <v>0</v>
      </c>
      <c r="I147" s="5">
        <v>0</v>
      </c>
    </row>
    <row r="148" ht="17.1" customHeight="1" spans="1:9">
      <c r="A148" s="90" t="s">
        <v>1902</v>
      </c>
      <c r="B148" s="91" t="s">
        <v>1903</v>
      </c>
      <c r="C148" s="5">
        <v>137497</v>
      </c>
      <c r="D148" s="5">
        <v>135558</v>
      </c>
      <c r="E148" s="92">
        <v>1939</v>
      </c>
      <c r="F148" s="5">
        <v>1939</v>
      </c>
      <c r="G148" s="93">
        <v>0</v>
      </c>
      <c r="H148" s="5">
        <v>0</v>
      </c>
      <c r="I148" s="5">
        <v>0</v>
      </c>
    </row>
    <row r="149" ht="17.1" customHeight="1" spans="1:9">
      <c r="A149" s="90" t="s">
        <v>1912</v>
      </c>
      <c r="B149" s="91" t="s">
        <v>1913</v>
      </c>
      <c r="C149" s="5">
        <v>475</v>
      </c>
      <c r="D149" s="5">
        <v>475</v>
      </c>
      <c r="E149" s="92">
        <v>0</v>
      </c>
      <c r="F149" s="5">
        <v>0</v>
      </c>
      <c r="G149" s="93">
        <v>0</v>
      </c>
      <c r="H149" s="5">
        <v>0</v>
      </c>
      <c r="I149" s="5">
        <v>0</v>
      </c>
    </row>
    <row r="150" ht="17.1" customHeight="1" spans="1:9">
      <c r="A150" s="90" t="s">
        <v>1922</v>
      </c>
      <c r="B150" s="91" t="s">
        <v>1923</v>
      </c>
      <c r="C150" s="5">
        <v>2793129</v>
      </c>
      <c r="D150" s="5">
        <v>2762691</v>
      </c>
      <c r="E150" s="92">
        <v>30438</v>
      </c>
      <c r="F150" s="5">
        <v>30438</v>
      </c>
      <c r="G150" s="93">
        <v>0</v>
      </c>
      <c r="H150" s="5">
        <v>0</v>
      </c>
      <c r="I150" s="5">
        <v>0</v>
      </c>
    </row>
    <row r="151" ht="17.1" customHeight="1" spans="1:9">
      <c r="A151" s="90" t="s">
        <v>1932</v>
      </c>
      <c r="B151" s="91" t="s">
        <v>4617</v>
      </c>
      <c r="C151" s="5">
        <v>202364</v>
      </c>
      <c r="D151" s="5">
        <v>202221</v>
      </c>
      <c r="E151" s="92">
        <v>143</v>
      </c>
      <c r="F151" s="5">
        <v>3</v>
      </c>
      <c r="G151" s="93">
        <v>4000</v>
      </c>
      <c r="H151" s="5">
        <v>0</v>
      </c>
      <c r="I151" s="5">
        <v>0</v>
      </c>
    </row>
    <row r="152" ht="17.25" customHeight="1" spans="1:9">
      <c r="A152" s="90"/>
      <c r="B152" s="91" t="s">
        <v>3694</v>
      </c>
      <c r="C152" s="5">
        <v>1186459</v>
      </c>
      <c r="D152" s="5">
        <v>1101852</v>
      </c>
      <c r="E152" s="92">
        <v>84607</v>
      </c>
      <c r="F152" s="5">
        <v>84136</v>
      </c>
      <c r="G152" s="93">
        <v>3500</v>
      </c>
      <c r="H152" s="5">
        <v>0</v>
      </c>
      <c r="I152" s="5">
        <v>0</v>
      </c>
    </row>
    <row r="153" ht="17.1" customHeight="1" spans="1:9">
      <c r="A153" s="90" t="s">
        <v>1940</v>
      </c>
      <c r="B153" s="91" t="s">
        <v>1941</v>
      </c>
      <c r="C153" s="5">
        <v>46868</v>
      </c>
      <c r="D153" s="5">
        <v>46828</v>
      </c>
      <c r="E153" s="92">
        <v>40</v>
      </c>
      <c r="F153" s="5">
        <v>40</v>
      </c>
      <c r="G153" s="93">
        <v>0</v>
      </c>
      <c r="H153" s="5">
        <v>0</v>
      </c>
      <c r="I153" s="5">
        <v>0</v>
      </c>
    </row>
    <row r="154" ht="17.1" customHeight="1" spans="1:9">
      <c r="A154" s="90" t="s">
        <v>1957</v>
      </c>
      <c r="B154" s="91" t="s">
        <v>1958</v>
      </c>
      <c r="C154" s="5">
        <v>60091</v>
      </c>
      <c r="D154" s="5">
        <v>48467</v>
      </c>
      <c r="E154" s="92">
        <v>11624</v>
      </c>
      <c r="F154" s="5">
        <v>11624</v>
      </c>
      <c r="G154" s="93">
        <v>0</v>
      </c>
      <c r="H154" s="5">
        <v>0</v>
      </c>
      <c r="I154" s="5">
        <v>0</v>
      </c>
    </row>
    <row r="155" ht="17.1" customHeight="1" spans="1:9">
      <c r="A155" s="90" t="s">
        <v>1986</v>
      </c>
      <c r="B155" s="91" t="s">
        <v>1987</v>
      </c>
      <c r="C155" s="5">
        <v>92</v>
      </c>
      <c r="D155" s="5">
        <v>90</v>
      </c>
      <c r="E155" s="92">
        <v>2</v>
      </c>
      <c r="F155" s="5">
        <v>2</v>
      </c>
      <c r="G155" s="93">
        <v>0</v>
      </c>
      <c r="H155" s="5">
        <v>0</v>
      </c>
      <c r="I155" s="5">
        <v>0</v>
      </c>
    </row>
    <row r="156" ht="17.1" customHeight="1" spans="1:9">
      <c r="A156" s="468" t="s">
        <v>1993</v>
      </c>
      <c r="B156" s="91" t="s">
        <v>1994</v>
      </c>
      <c r="C156" s="5">
        <v>211661</v>
      </c>
      <c r="D156" s="5">
        <v>198316</v>
      </c>
      <c r="E156" s="92">
        <v>13345</v>
      </c>
      <c r="F156" s="5">
        <v>13315</v>
      </c>
      <c r="G156" s="93">
        <v>3500</v>
      </c>
      <c r="H156" s="5">
        <v>0</v>
      </c>
      <c r="I156" s="5">
        <v>0</v>
      </c>
    </row>
    <row r="157" ht="17.1" customHeight="1" spans="1:9">
      <c r="A157" s="90" t="s">
        <v>2017</v>
      </c>
      <c r="B157" s="91" t="s">
        <v>2018</v>
      </c>
      <c r="C157" s="5">
        <v>109099</v>
      </c>
      <c r="D157" s="5">
        <v>95048</v>
      </c>
      <c r="E157" s="92">
        <v>14051</v>
      </c>
      <c r="F157" s="5">
        <v>14051</v>
      </c>
      <c r="G157" s="93">
        <v>0</v>
      </c>
      <c r="H157" s="5">
        <v>0</v>
      </c>
      <c r="I157" s="5">
        <v>0</v>
      </c>
    </row>
    <row r="158" ht="17.1" customHeight="1" spans="1:9">
      <c r="A158" s="90" t="s">
        <v>2030</v>
      </c>
      <c r="B158" s="91" t="s">
        <v>2031</v>
      </c>
      <c r="C158" s="5">
        <v>13537</v>
      </c>
      <c r="D158" s="5">
        <v>13498</v>
      </c>
      <c r="E158" s="92">
        <v>39</v>
      </c>
      <c r="F158" s="5">
        <v>39</v>
      </c>
      <c r="G158" s="93">
        <v>0</v>
      </c>
      <c r="H158" s="5">
        <v>0</v>
      </c>
      <c r="I158" s="5">
        <v>0</v>
      </c>
    </row>
    <row r="159" ht="17.1" customHeight="1" spans="1:9">
      <c r="A159" s="90" t="s">
        <v>2039</v>
      </c>
      <c r="B159" s="91" t="s">
        <v>2040</v>
      </c>
      <c r="C159" s="5">
        <v>498111</v>
      </c>
      <c r="D159" s="5">
        <v>456713</v>
      </c>
      <c r="E159" s="92">
        <v>41398</v>
      </c>
      <c r="F159" s="5">
        <v>40957</v>
      </c>
      <c r="G159" s="93">
        <v>0</v>
      </c>
      <c r="H159" s="5">
        <v>0</v>
      </c>
      <c r="I159" s="5">
        <v>0</v>
      </c>
    </row>
    <row r="160" ht="17.1" customHeight="1" spans="1:9">
      <c r="A160" s="90" t="s">
        <v>2050</v>
      </c>
      <c r="B160" s="91" t="s">
        <v>4618</v>
      </c>
      <c r="C160" s="5">
        <v>247000</v>
      </c>
      <c r="D160" s="5">
        <v>242892</v>
      </c>
      <c r="E160" s="92">
        <v>4108</v>
      </c>
      <c r="F160" s="5">
        <v>4108</v>
      </c>
      <c r="G160" s="93">
        <v>0</v>
      </c>
      <c r="H160" s="5">
        <v>0</v>
      </c>
      <c r="I160" s="5">
        <v>0</v>
      </c>
    </row>
    <row r="161" ht="17.1" customHeight="1" spans="1:9">
      <c r="A161" s="90"/>
      <c r="B161" s="91" t="s">
        <v>3695</v>
      </c>
      <c r="C161" s="5">
        <v>373859</v>
      </c>
      <c r="D161" s="5">
        <v>335852</v>
      </c>
      <c r="E161" s="92">
        <v>38007</v>
      </c>
      <c r="F161" s="5">
        <v>38007</v>
      </c>
      <c r="G161" s="93">
        <v>0</v>
      </c>
      <c r="H161" s="5">
        <v>0</v>
      </c>
      <c r="I161" s="5">
        <v>0</v>
      </c>
    </row>
    <row r="162" ht="17.1" customHeight="1" spans="1:9">
      <c r="A162" s="468" t="s">
        <v>2066</v>
      </c>
      <c r="B162" s="91" t="s">
        <v>2067</v>
      </c>
      <c r="C162" s="5">
        <v>113218</v>
      </c>
      <c r="D162" s="5">
        <v>103184</v>
      </c>
      <c r="E162" s="92">
        <v>10034</v>
      </c>
      <c r="F162" s="5">
        <v>10034</v>
      </c>
      <c r="G162" s="93">
        <v>0</v>
      </c>
      <c r="H162" s="5">
        <v>0</v>
      </c>
      <c r="I162" s="5">
        <v>0</v>
      </c>
    </row>
    <row r="163" ht="17.1" customHeight="1" spans="1:9">
      <c r="A163" s="90" t="s">
        <v>2082</v>
      </c>
      <c r="B163" s="91" t="s">
        <v>2083</v>
      </c>
      <c r="C163" s="5">
        <v>166379</v>
      </c>
      <c r="D163" s="5">
        <v>156674</v>
      </c>
      <c r="E163" s="92">
        <v>9705</v>
      </c>
      <c r="F163" s="5">
        <v>9705</v>
      </c>
      <c r="G163" s="93">
        <v>0</v>
      </c>
      <c r="H163" s="5">
        <v>0</v>
      </c>
      <c r="I163" s="5">
        <v>0</v>
      </c>
    </row>
    <row r="164" ht="17.1" customHeight="1" spans="1:9">
      <c r="A164" s="90" t="s">
        <v>2093</v>
      </c>
      <c r="B164" s="91" t="s">
        <v>2094</v>
      </c>
      <c r="C164" s="5">
        <v>65436</v>
      </c>
      <c r="D164" s="5">
        <v>47721</v>
      </c>
      <c r="E164" s="92">
        <v>17715</v>
      </c>
      <c r="F164" s="5">
        <v>17715</v>
      </c>
      <c r="G164" s="93">
        <v>0</v>
      </c>
      <c r="H164" s="5">
        <v>0</v>
      </c>
      <c r="I164" s="5">
        <v>0</v>
      </c>
    </row>
    <row r="165" ht="17.1" customHeight="1" spans="1:9">
      <c r="A165" s="90" t="s">
        <v>2102</v>
      </c>
      <c r="B165" s="98" t="s">
        <v>4619</v>
      </c>
      <c r="C165" s="5">
        <v>28826</v>
      </c>
      <c r="D165" s="5">
        <v>28273</v>
      </c>
      <c r="E165" s="92">
        <v>553</v>
      </c>
      <c r="F165" s="5">
        <v>553</v>
      </c>
      <c r="G165" s="93">
        <v>0</v>
      </c>
      <c r="H165" s="5">
        <v>0</v>
      </c>
      <c r="I165" s="5">
        <v>0</v>
      </c>
    </row>
    <row r="166" ht="17.25" customHeight="1" spans="1:9">
      <c r="A166" s="90"/>
      <c r="B166" s="91" t="s">
        <v>3696</v>
      </c>
      <c r="C166" s="5">
        <v>23737</v>
      </c>
      <c r="D166" s="5">
        <v>23159</v>
      </c>
      <c r="E166" s="92">
        <v>578</v>
      </c>
      <c r="F166" s="5">
        <v>578</v>
      </c>
      <c r="G166" s="93">
        <v>6000</v>
      </c>
      <c r="H166" s="5">
        <v>0</v>
      </c>
      <c r="I166" s="5">
        <v>0</v>
      </c>
    </row>
    <row r="167" ht="17.1" customHeight="1" spans="1:9">
      <c r="A167" s="52">
        <v>21701</v>
      </c>
      <c r="B167" s="91" t="s">
        <v>2110</v>
      </c>
      <c r="C167" s="5">
        <v>1754</v>
      </c>
      <c r="D167" s="5">
        <v>1422</v>
      </c>
      <c r="E167" s="92">
        <v>332</v>
      </c>
      <c r="F167" s="5">
        <v>332</v>
      </c>
      <c r="G167" s="93">
        <v>0</v>
      </c>
      <c r="H167" s="5">
        <v>0</v>
      </c>
      <c r="I167" s="5">
        <v>0</v>
      </c>
    </row>
    <row r="168" ht="17.1" customHeight="1" spans="1:9">
      <c r="A168" s="96" t="s">
        <v>4620</v>
      </c>
      <c r="B168" s="91" t="s">
        <v>3765</v>
      </c>
      <c r="C168" s="5">
        <v>546</v>
      </c>
      <c r="D168" s="5">
        <v>546</v>
      </c>
      <c r="E168" s="92">
        <v>0</v>
      </c>
      <c r="F168" s="5">
        <v>0</v>
      </c>
      <c r="G168" s="93">
        <v>0</v>
      </c>
      <c r="H168" s="5">
        <v>0</v>
      </c>
      <c r="I168" s="5">
        <v>0</v>
      </c>
    </row>
    <row r="169" ht="17.1" customHeight="1" spans="1:9">
      <c r="A169" s="96">
        <v>21703</v>
      </c>
      <c r="B169" s="94" t="s">
        <v>2111</v>
      </c>
      <c r="C169" s="5">
        <v>12082</v>
      </c>
      <c r="D169" s="5">
        <v>12082</v>
      </c>
      <c r="E169" s="92">
        <v>0</v>
      </c>
      <c r="F169" s="5">
        <v>0</v>
      </c>
      <c r="G169" s="93">
        <v>6000</v>
      </c>
      <c r="H169" s="5">
        <v>0</v>
      </c>
      <c r="I169" s="5">
        <v>0</v>
      </c>
    </row>
    <row r="170" ht="17.1" customHeight="1" spans="1:9">
      <c r="A170" s="96" t="s">
        <v>4621</v>
      </c>
      <c r="B170" s="91" t="s">
        <v>3697</v>
      </c>
      <c r="C170" s="5">
        <v>0</v>
      </c>
      <c r="D170" s="5">
        <v>0</v>
      </c>
      <c r="E170" s="92">
        <v>0</v>
      </c>
      <c r="F170" s="5">
        <v>0</v>
      </c>
      <c r="G170" s="93">
        <v>0</v>
      </c>
      <c r="H170" s="5">
        <v>0</v>
      </c>
      <c r="I170" s="5">
        <v>0</v>
      </c>
    </row>
    <row r="171" ht="17.1" customHeight="1" spans="1:9">
      <c r="A171" s="90" t="s">
        <v>2112</v>
      </c>
      <c r="B171" s="91" t="s">
        <v>4622</v>
      </c>
      <c r="C171" s="5">
        <v>9355</v>
      </c>
      <c r="D171" s="5">
        <v>9109</v>
      </c>
      <c r="E171" s="92">
        <v>246</v>
      </c>
      <c r="F171" s="5">
        <v>246</v>
      </c>
      <c r="G171" s="93">
        <v>0</v>
      </c>
      <c r="H171" s="5">
        <v>0</v>
      </c>
      <c r="I171" s="5">
        <v>0</v>
      </c>
    </row>
    <row r="172" ht="17.1" customHeight="1" spans="1:9">
      <c r="A172" s="90"/>
      <c r="B172" s="91" t="s">
        <v>2562</v>
      </c>
      <c r="C172" s="5">
        <v>400</v>
      </c>
      <c r="D172" s="5">
        <v>400</v>
      </c>
      <c r="E172" s="92">
        <v>0</v>
      </c>
      <c r="F172" s="5">
        <v>0</v>
      </c>
      <c r="G172" s="93">
        <v>0</v>
      </c>
      <c r="H172" s="5">
        <v>0</v>
      </c>
      <c r="I172" s="5">
        <v>0</v>
      </c>
    </row>
    <row r="173" ht="17.1" customHeight="1" spans="1:9">
      <c r="A173" s="90" t="s">
        <v>2116</v>
      </c>
      <c r="B173" s="91" t="s">
        <v>2117</v>
      </c>
      <c r="C173" s="5">
        <v>0</v>
      </c>
      <c r="D173" s="5">
        <v>0</v>
      </c>
      <c r="E173" s="92">
        <v>0</v>
      </c>
      <c r="F173" s="5">
        <v>0</v>
      </c>
      <c r="G173" s="93">
        <v>0</v>
      </c>
      <c r="H173" s="5">
        <v>0</v>
      </c>
      <c r="I173" s="5">
        <v>0</v>
      </c>
    </row>
    <row r="174" ht="17.1" customHeight="1" spans="1:9">
      <c r="A174" s="90" t="s">
        <v>2118</v>
      </c>
      <c r="B174" s="91" t="s">
        <v>2119</v>
      </c>
      <c r="C174" s="5">
        <v>0</v>
      </c>
      <c r="D174" s="5">
        <v>0</v>
      </c>
      <c r="E174" s="92">
        <v>0</v>
      </c>
      <c r="F174" s="5">
        <v>0</v>
      </c>
      <c r="G174" s="93">
        <v>0</v>
      </c>
      <c r="H174" s="5">
        <v>0</v>
      </c>
      <c r="I174" s="5">
        <v>0</v>
      </c>
    </row>
    <row r="175" ht="17.1" customHeight="1" spans="1:9">
      <c r="A175" s="90" t="s">
        <v>2120</v>
      </c>
      <c r="B175" s="91" t="s">
        <v>2121</v>
      </c>
      <c r="C175" s="5">
        <v>0</v>
      </c>
      <c r="D175" s="5">
        <v>0</v>
      </c>
      <c r="E175" s="92">
        <v>0</v>
      </c>
      <c r="F175" s="5">
        <v>0</v>
      </c>
      <c r="G175" s="93">
        <v>0</v>
      </c>
      <c r="H175" s="5">
        <v>0</v>
      </c>
      <c r="I175" s="5">
        <v>0</v>
      </c>
    </row>
    <row r="176" ht="17.1" customHeight="1" spans="1:9">
      <c r="A176" s="90" t="s">
        <v>2122</v>
      </c>
      <c r="B176" s="91" t="s">
        <v>2123</v>
      </c>
      <c r="C176" s="5">
        <v>0</v>
      </c>
      <c r="D176" s="5">
        <v>0</v>
      </c>
      <c r="E176" s="92">
        <v>0</v>
      </c>
      <c r="F176" s="5">
        <v>0</v>
      </c>
      <c r="G176" s="93">
        <v>0</v>
      </c>
      <c r="H176" s="5">
        <v>0</v>
      </c>
      <c r="I176" s="5">
        <v>0</v>
      </c>
    </row>
    <row r="177" ht="17.1" customHeight="1" spans="1:9">
      <c r="A177" s="468" t="s">
        <v>2124</v>
      </c>
      <c r="B177" s="91" t="s">
        <v>2125</v>
      </c>
      <c r="C177" s="5">
        <v>0</v>
      </c>
      <c r="D177" s="5">
        <v>0</v>
      </c>
      <c r="E177" s="92">
        <v>0</v>
      </c>
      <c r="F177" s="5">
        <v>0</v>
      </c>
      <c r="G177" s="93">
        <v>0</v>
      </c>
      <c r="H177" s="5">
        <v>0</v>
      </c>
      <c r="I177" s="5">
        <v>0</v>
      </c>
    </row>
    <row r="178" ht="17.1" customHeight="1" spans="1:9">
      <c r="A178" s="90" t="s">
        <v>2126</v>
      </c>
      <c r="B178" s="91" t="s">
        <v>1569</v>
      </c>
      <c r="C178" s="5">
        <v>0</v>
      </c>
      <c r="D178" s="5">
        <v>0</v>
      </c>
      <c r="E178" s="92">
        <v>0</v>
      </c>
      <c r="F178" s="5">
        <v>0</v>
      </c>
      <c r="G178" s="93">
        <v>0</v>
      </c>
      <c r="H178" s="5">
        <v>0</v>
      </c>
      <c r="I178" s="5">
        <v>0</v>
      </c>
    </row>
    <row r="179" ht="17.1" customHeight="1" spans="1:9">
      <c r="A179" s="90" t="s">
        <v>2128</v>
      </c>
      <c r="B179" s="91" t="s">
        <v>2129</v>
      </c>
      <c r="C179" s="5">
        <v>0</v>
      </c>
      <c r="D179" s="5">
        <v>0</v>
      </c>
      <c r="E179" s="92">
        <v>0</v>
      </c>
      <c r="F179" s="5">
        <v>0</v>
      </c>
      <c r="G179" s="93">
        <v>0</v>
      </c>
      <c r="H179" s="5">
        <v>0</v>
      </c>
      <c r="I179" s="5">
        <v>0</v>
      </c>
    </row>
    <row r="180" ht="17.1" customHeight="1" spans="1:9">
      <c r="A180" s="90" t="s">
        <v>2130</v>
      </c>
      <c r="B180" s="91" t="s">
        <v>2131</v>
      </c>
      <c r="C180" s="5">
        <v>0</v>
      </c>
      <c r="D180" s="5">
        <v>0</v>
      </c>
      <c r="E180" s="92">
        <v>0</v>
      </c>
      <c r="F180" s="5">
        <v>0</v>
      </c>
      <c r="G180" s="93">
        <v>0</v>
      </c>
      <c r="H180" s="5">
        <v>0</v>
      </c>
      <c r="I180" s="5">
        <v>0</v>
      </c>
    </row>
    <row r="181" ht="17.1" customHeight="1" spans="1:9">
      <c r="A181" s="90" t="s">
        <v>2132</v>
      </c>
      <c r="B181" s="91" t="s">
        <v>2133</v>
      </c>
      <c r="C181" s="5">
        <v>400</v>
      </c>
      <c r="D181" s="5">
        <v>400</v>
      </c>
      <c r="E181" s="92">
        <v>0</v>
      </c>
      <c r="F181" s="5">
        <v>0</v>
      </c>
      <c r="G181" s="93">
        <v>0</v>
      </c>
      <c r="H181" s="5">
        <v>0</v>
      </c>
      <c r="I181" s="5">
        <v>0</v>
      </c>
    </row>
    <row r="182" ht="17.1" customHeight="1" spans="1:9">
      <c r="A182" s="90"/>
      <c r="B182" s="91" t="s">
        <v>3699</v>
      </c>
      <c r="C182" s="5">
        <v>1032491</v>
      </c>
      <c r="D182" s="5">
        <v>796677</v>
      </c>
      <c r="E182" s="92">
        <v>235814</v>
      </c>
      <c r="F182" s="5">
        <v>261997</v>
      </c>
      <c r="G182" s="93">
        <v>5000</v>
      </c>
      <c r="H182" s="5">
        <v>0</v>
      </c>
      <c r="I182" s="5">
        <v>0</v>
      </c>
    </row>
    <row r="183" ht="17.1" customHeight="1" spans="1:9">
      <c r="A183" s="90" t="s">
        <v>2136</v>
      </c>
      <c r="B183" s="91" t="s">
        <v>2137</v>
      </c>
      <c r="C183" s="5">
        <v>869869</v>
      </c>
      <c r="D183" s="5">
        <v>727677</v>
      </c>
      <c r="E183" s="92">
        <v>142192</v>
      </c>
      <c r="F183" s="5">
        <v>142315</v>
      </c>
      <c r="G183" s="93">
        <v>5000</v>
      </c>
      <c r="H183" s="5">
        <v>0</v>
      </c>
      <c r="I183" s="5">
        <v>0</v>
      </c>
    </row>
    <row r="184" ht="17.1" customHeight="1" spans="1:9">
      <c r="A184" s="90"/>
      <c r="B184" s="91" t="s">
        <v>3700</v>
      </c>
      <c r="C184" s="5">
        <v>98364</v>
      </c>
      <c r="D184" s="5">
        <v>82011</v>
      </c>
      <c r="E184" s="92">
        <v>16353</v>
      </c>
      <c r="F184" s="5">
        <v>16353</v>
      </c>
      <c r="G184" s="93">
        <v>0</v>
      </c>
      <c r="H184" s="5">
        <v>0</v>
      </c>
      <c r="I184" s="5">
        <v>0</v>
      </c>
    </row>
    <row r="185" ht="17.1" customHeight="1" spans="1:9">
      <c r="A185" s="90" t="s">
        <v>2174</v>
      </c>
      <c r="B185" s="95" t="s">
        <v>2175</v>
      </c>
      <c r="C185" s="5">
        <v>0</v>
      </c>
      <c r="D185" s="5">
        <v>0</v>
      </c>
      <c r="E185" s="92">
        <v>0</v>
      </c>
      <c r="F185" s="5">
        <v>0</v>
      </c>
      <c r="G185" s="93">
        <v>0</v>
      </c>
      <c r="H185" s="5">
        <v>0</v>
      </c>
      <c r="I185" s="5">
        <v>0</v>
      </c>
    </row>
    <row r="186" ht="17.1" customHeight="1" spans="1:9">
      <c r="A186" s="90"/>
      <c r="B186" s="91" t="s">
        <v>3701</v>
      </c>
      <c r="C186" s="5">
        <v>0</v>
      </c>
      <c r="D186" s="5">
        <v>0</v>
      </c>
      <c r="E186" s="92">
        <v>0</v>
      </c>
      <c r="F186" s="5">
        <v>0</v>
      </c>
      <c r="G186" s="93">
        <v>0</v>
      </c>
      <c r="H186" s="5">
        <v>0</v>
      </c>
      <c r="I186" s="5">
        <v>0</v>
      </c>
    </row>
    <row r="187" ht="17.1" customHeight="1" spans="1:9">
      <c r="A187" s="90" t="s">
        <v>2210</v>
      </c>
      <c r="B187" s="91" t="s">
        <v>2211</v>
      </c>
      <c r="C187" s="5">
        <v>20885</v>
      </c>
      <c r="D187" s="5">
        <v>15086</v>
      </c>
      <c r="E187" s="92">
        <v>5799</v>
      </c>
      <c r="F187" s="5">
        <v>5799</v>
      </c>
      <c r="G187" s="93">
        <v>0</v>
      </c>
      <c r="H187" s="5">
        <v>0</v>
      </c>
      <c r="I187" s="5">
        <v>0</v>
      </c>
    </row>
    <row r="188" ht="17.1" customHeight="1" spans="1:9">
      <c r="A188" s="90" t="s">
        <v>2224</v>
      </c>
      <c r="B188" s="91" t="s">
        <v>2225</v>
      </c>
      <c r="C188" s="5">
        <v>34816</v>
      </c>
      <c r="D188" s="5">
        <v>34011</v>
      </c>
      <c r="E188" s="92">
        <v>805</v>
      </c>
      <c r="F188" s="5">
        <v>1005</v>
      </c>
      <c r="G188" s="93">
        <v>0</v>
      </c>
      <c r="H188" s="5">
        <v>0</v>
      </c>
      <c r="I188" s="5">
        <v>0</v>
      </c>
    </row>
    <row r="189" ht="17.1" customHeight="1" spans="1:9">
      <c r="A189" s="468" t="s">
        <v>2247</v>
      </c>
      <c r="B189" s="91" t="s">
        <v>2248</v>
      </c>
      <c r="C189" s="5">
        <v>19804</v>
      </c>
      <c r="D189" s="5">
        <v>19790</v>
      </c>
      <c r="E189" s="92">
        <v>14</v>
      </c>
      <c r="F189" s="5">
        <v>14</v>
      </c>
      <c r="G189" s="93">
        <v>0</v>
      </c>
      <c r="H189" s="5">
        <v>0</v>
      </c>
      <c r="I189" s="5">
        <v>0</v>
      </c>
    </row>
    <row r="190" ht="17.1" customHeight="1" spans="1:9">
      <c r="A190" s="90" t="s">
        <v>2276</v>
      </c>
      <c r="B190" s="91" t="s">
        <v>2277</v>
      </c>
      <c r="C190" s="5">
        <v>87117</v>
      </c>
      <c r="D190" s="5">
        <v>113</v>
      </c>
      <c r="E190" s="92">
        <v>87004</v>
      </c>
      <c r="F190" s="5">
        <v>112864</v>
      </c>
      <c r="G190" s="93">
        <v>0</v>
      </c>
      <c r="H190" s="5">
        <v>0</v>
      </c>
      <c r="I190" s="5">
        <v>0</v>
      </c>
    </row>
    <row r="191" ht="17.1" customHeight="1" spans="1:9">
      <c r="A191" s="90"/>
      <c r="B191" s="91" t="s">
        <v>3702</v>
      </c>
      <c r="C191" s="5">
        <v>2138095</v>
      </c>
      <c r="D191" s="5">
        <v>2109248</v>
      </c>
      <c r="E191" s="92">
        <v>28847</v>
      </c>
      <c r="F191" s="5">
        <v>28847</v>
      </c>
      <c r="G191" s="93">
        <v>139920</v>
      </c>
      <c r="H191" s="5">
        <v>0</v>
      </c>
      <c r="I191" s="5">
        <v>0</v>
      </c>
    </row>
    <row r="192" ht="17.1" customHeight="1" spans="1:9">
      <c r="A192" s="468" t="s">
        <v>2280</v>
      </c>
      <c r="B192" s="91" t="s">
        <v>2281</v>
      </c>
      <c r="C192" s="5">
        <v>1471117</v>
      </c>
      <c r="D192" s="5">
        <v>1444908</v>
      </c>
      <c r="E192" s="92">
        <v>26209</v>
      </c>
      <c r="F192" s="5">
        <v>26209</v>
      </c>
      <c r="G192" s="93">
        <v>139920</v>
      </c>
      <c r="H192" s="5">
        <v>0</v>
      </c>
      <c r="I192" s="5">
        <v>0</v>
      </c>
    </row>
    <row r="193" ht="17.1" customHeight="1" spans="1:9">
      <c r="A193" s="90" t="s">
        <v>2298</v>
      </c>
      <c r="B193" s="91" t="s">
        <v>2299</v>
      </c>
      <c r="C193" s="5">
        <v>660003</v>
      </c>
      <c r="D193" s="5">
        <v>657365</v>
      </c>
      <c r="E193" s="92">
        <v>2638</v>
      </c>
      <c r="F193" s="5">
        <v>2638</v>
      </c>
      <c r="G193" s="93">
        <v>0</v>
      </c>
      <c r="H193" s="5">
        <v>0</v>
      </c>
      <c r="I193" s="5">
        <v>0</v>
      </c>
    </row>
    <row r="194" ht="17.1" customHeight="1" spans="1:9">
      <c r="A194" s="90" t="s">
        <v>2306</v>
      </c>
      <c r="B194" s="91" t="s">
        <v>2307</v>
      </c>
      <c r="C194" s="5">
        <v>6975</v>
      </c>
      <c r="D194" s="5">
        <v>6975</v>
      </c>
      <c r="E194" s="99">
        <v>0</v>
      </c>
      <c r="F194" s="100">
        <v>0</v>
      </c>
      <c r="G194" s="101">
        <v>0</v>
      </c>
      <c r="H194" s="100">
        <v>0</v>
      </c>
      <c r="I194" s="100">
        <v>0</v>
      </c>
    </row>
    <row r="195" ht="17.1" customHeight="1" spans="1:9">
      <c r="B195" s="91" t="s">
        <v>3703</v>
      </c>
      <c r="C195" s="5">
        <v>178967</v>
      </c>
      <c r="D195" s="92">
        <v>176179</v>
      </c>
      <c r="E195" s="5">
        <v>2788</v>
      </c>
      <c r="F195" s="5">
        <v>2725</v>
      </c>
      <c r="G195" s="5">
        <v>0</v>
      </c>
      <c r="H195" s="5">
        <v>0</v>
      </c>
      <c r="I195" s="5">
        <v>0</v>
      </c>
    </row>
    <row r="196" ht="17.1" customHeight="1" spans="1:9">
      <c r="A196" s="468" t="s">
        <v>2314</v>
      </c>
      <c r="B196" s="91" t="s">
        <v>2315</v>
      </c>
      <c r="C196" s="5">
        <v>124333</v>
      </c>
      <c r="D196" s="92">
        <v>122586</v>
      </c>
      <c r="E196" s="5">
        <v>1747</v>
      </c>
      <c r="F196" s="5">
        <v>1684</v>
      </c>
      <c r="G196" s="5">
        <v>0</v>
      </c>
      <c r="H196" s="5">
        <v>0</v>
      </c>
      <c r="I196" s="5">
        <v>0</v>
      </c>
    </row>
    <row r="197" ht="17.1" customHeight="1" spans="1:9">
      <c r="A197" s="90" t="s">
        <v>2340</v>
      </c>
      <c r="B197" s="91" t="s">
        <v>2341</v>
      </c>
      <c r="C197" s="5">
        <v>1140</v>
      </c>
      <c r="D197" s="92">
        <v>1140</v>
      </c>
      <c r="E197" s="5">
        <v>0</v>
      </c>
      <c r="F197" s="5">
        <v>0</v>
      </c>
      <c r="G197" s="5">
        <v>0</v>
      </c>
      <c r="H197" s="5">
        <v>0</v>
      </c>
      <c r="I197" s="5">
        <v>0</v>
      </c>
    </row>
    <row r="198" ht="17.1" customHeight="1" spans="1:9">
      <c r="A198" s="90" t="s">
        <v>3609</v>
      </c>
      <c r="B198" s="91" t="s">
        <v>2365</v>
      </c>
      <c r="C198" s="5">
        <v>0</v>
      </c>
      <c r="D198" s="99">
        <v>0</v>
      </c>
      <c r="E198" s="5">
        <v>0</v>
      </c>
      <c r="F198" s="5">
        <v>0</v>
      </c>
      <c r="G198" s="5">
        <v>0</v>
      </c>
      <c r="H198" s="5">
        <v>0</v>
      </c>
      <c r="I198" s="5">
        <v>0</v>
      </c>
    </row>
    <row r="199" ht="17.1" customHeight="1" spans="1:9">
      <c r="A199" s="473" t="s">
        <v>2376</v>
      </c>
      <c r="B199" s="91" t="s">
        <v>2377</v>
      </c>
      <c r="C199" s="92">
        <v>36675</v>
      </c>
      <c r="D199" s="92">
        <v>35792</v>
      </c>
      <c r="E199" s="5">
        <v>883</v>
      </c>
      <c r="F199" s="5">
        <v>883</v>
      </c>
      <c r="G199" s="5">
        <v>0</v>
      </c>
      <c r="H199" s="5">
        <v>0</v>
      </c>
      <c r="I199" s="5">
        <v>0</v>
      </c>
    </row>
    <row r="200" ht="17.1" customHeight="1" spans="1:9">
      <c r="A200" s="473" t="s">
        <v>2388</v>
      </c>
      <c r="B200" s="91" t="s">
        <v>2389</v>
      </c>
      <c r="C200" s="92">
        <v>16819</v>
      </c>
      <c r="D200" s="92">
        <v>16661</v>
      </c>
      <c r="E200" s="5">
        <v>158</v>
      </c>
      <c r="F200" s="5">
        <v>158</v>
      </c>
      <c r="G200" s="5">
        <v>0</v>
      </c>
      <c r="H200" s="5">
        <v>0</v>
      </c>
      <c r="I200" s="5">
        <v>0</v>
      </c>
    </row>
    <row r="201" ht="17.1" customHeight="1" spans="1:9">
      <c r="B201" s="91" t="s">
        <v>2566</v>
      </c>
      <c r="C201" s="5">
        <v>0</v>
      </c>
      <c r="D201" s="102">
        <v>0</v>
      </c>
      <c r="E201" s="5">
        <v>0</v>
      </c>
      <c r="F201" s="5">
        <v>0</v>
      </c>
      <c r="G201" s="5">
        <v>0</v>
      </c>
      <c r="H201" s="5">
        <v>0</v>
      </c>
      <c r="I201" s="5">
        <v>0</v>
      </c>
    </row>
    <row r="202" ht="17.1" customHeight="1" spans="1:9">
      <c r="A202" s="468" t="s">
        <v>2426</v>
      </c>
      <c r="B202" s="91" t="s">
        <v>3783</v>
      </c>
      <c r="C202" s="5">
        <v>1095802</v>
      </c>
      <c r="D202" s="92">
        <v>879205</v>
      </c>
      <c r="E202" s="5">
        <v>216597</v>
      </c>
      <c r="F202" s="5">
        <v>261179</v>
      </c>
      <c r="G202" s="5">
        <v>328000</v>
      </c>
      <c r="H202" s="5">
        <v>0</v>
      </c>
      <c r="I202" s="5">
        <v>0</v>
      </c>
    </row>
    <row r="203" ht="17.1" customHeight="1" spans="1:9">
      <c r="A203" s="468" t="s">
        <v>2428</v>
      </c>
      <c r="B203" s="91" t="s">
        <v>2429</v>
      </c>
      <c r="C203" s="5">
        <v>0</v>
      </c>
      <c r="D203" s="92">
        <v>0</v>
      </c>
      <c r="E203" s="5">
        <v>0</v>
      </c>
      <c r="F203" s="5">
        <v>0</v>
      </c>
      <c r="G203" s="5">
        <v>0</v>
      </c>
      <c r="H203" s="5">
        <v>0</v>
      </c>
      <c r="I203" s="5">
        <v>0</v>
      </c>
    </row>
    <row r="204" ht="17.1" customHeight="1" spans="1:9">
      <c r="A204" s="468" t="s">
        <v>2430</v>
      </c>
      <c r="B204" s="91" t="s">
        <v>3698</v>
      </c>
      <c r="C204" s="5">
        <v>1095802</v>
      </c>
      <c r="D204" s="92">
        <v>879205</v>
      </c>
      <c r="E204" s="5">
        <v>216597</v>
      </c>
      <c r="F204" s="5">
        <v>261179</v>
      </c>
      <c r="G204" s="5">
        <v>328000</v>
      </c>
      <c r="H204" s="5">
        <v>0</v>
      </c>
      <c r="I204" s="5">
        <v>0</v>
      </c>
    </row>
    <row r="205" ht="17.1" customHeight="1" spans="1:9">
      <c r="A205" s="103"/>
      <c r="B205" s="91" t="s">
        <v>3785</v>
      </c>
      <c r="C205" s="5">
        <v>192643</v>
      </c>
      <c r="D205" s="92">
        <v>192643</v>
      </c>
      <c r="E205" s="5">
        <v>0</v>
      </c>
      <c r="F205" s="5">
        <v>0</v>
      </c>
      <c r="G205" s="5">
        <v>0</v>
      </c>
      <c r="H205" s="5">
        <v>0</v>
      </c>
      <c r="I205" s="5">
        <v>0</v>
      </c>
    </row>
    <row r="206" ht="17.1" customHeight="1" spans="1:9">
      <c r="A206" s="476" t="s">
        <v>2416</v>
      </c>
      <c r="B206" s="91" t="s">
        <v>3704</v>
      </c>
      <c r="C206" s="5">
        <v>192643</v>
      </c>
      <c r="D206" s="92">
        <v>192643</v>
      </c>
      <c r="E206" s="5">
        <v>0</v>
      </c>
      <c r="F206" s="5">
        <v>0</v>
      </c>
      <c r="G206" s="5">
        <v>0</v>
      </c>
      <c r="H206" s="5">
        <v>0</v>
      </c>
      <c r="I206" s="5">
        <v>0</v>
      </c>
    </row>
    <row r="207" ht="17.1" customHeight="1" spans="1:9">
      <c r="A207" s="103"/>
      <c r="B207" s="91" t="s">
        <v>3705</v>
      </c>
      <c r="C207" s="5">
        <v>8578</v>
      </c>
      <c r="D207" s="92">
        <v>8578</v>
      </c>
      <c r="E207" s="5">
        <v>0</v>
      </c>
      <c r="F207" s="5">
        <v>0</v>
      </c>
      <c r="G207" s="5">
        <v>0</v>
      </c>
      <c r="H207" s="5">
        <v>0</v>
      </c>
      <c r="I207" s="5">
        <v>0</v>
      </c>
    </row>
    <row r="208" ht="17.1" customHeight="1" spans="1:9">
      <c r="A208" s="471" t="s">
        <v>2424</v>
      </c>
      <c r="B208" s="91" t="s">
        <v>3706</v>
      </c>
      <c r="C208" s="5">
        <v>8578</v>
      </c>
      <c r="D208" s="92">
        <v>8578</v>
      </c>
      <c r="E208" s="5">
        <v>0</v>
      </c>
      <c r="F208" s="5">
        <v>0</v>
      </c>
      <c r="G208" s="5">
        <v>0</v>
      </c>
      <c r="H208" s="5">
        <v>0</v>
      </c>
      <c r="I208" s="5">
        <v>0</v>
      </c>
    </row>
    <row r="209" hidden="1" customHeight="1" spans="1:9">
      <c r="B209" s="98"/>
      <c r="C209" s="104"/>
      <c r="D209" s="105"/>
      <c r="E209" s="104"/>
      <c r="F209" s="104"/>
      <c r="G209" s="104"/>
      <c r="H209" s="104"/>
      <c r="I209" s="104"/>
    </row>
    <row r="210" hidden="1" customHeight="1" spans="1:9">
      <c r="A210" s="103"/>
      <c r="B210" s="98"/>
      <c r="C210" s="104"/>
      <c r="D210" s="105"/>
      <c r="E210" s="104"/>
      <c r="F210" s="104"/>
      <c r="G210" s="104"/>
      <c r="H210" s="104"/>
      <c r="I210" s="104"/>
    </row>
    <row r="211" hidden="1" customHeight="1" spans="1:9">
      <c r="A211" s="106"/>
      <c r="B211" s="98"/>
      <c r="C211" s="104"/>
      <c r="D211" s="105"/>
      <c r="E211" s="104"/>
      <c r="F211" s="104"/>
      <c r="G211" s="104"/>
      <c r="H211" s="104"/>
      <c r="I211" s="104"/>
    </row>
    <row r="212" hidden="1" customHeight="1" spans="1:9">
      <c r="A212" s="106"/>
      <c r="B212" s="98"/>
      <c r="C212" s="104"/>
      <c r="D212" s="105"/>
      <c r="E212" s="104"/>
      <c r="F212" s="104"/>
      <c r="G212" s="104"/>
      <c r="H212" s="104"/>
      <c r="I212" s="104"/>
    </row>
    <row r="213" hidden="1" customHeight="1" spans="1:9">
      <c r="A213" s="106"/>
      <c r="B213" s="98"/>
      <c r="C213" s="104"/>
      <c r="D213" s="105"/>
      <c r="E213" s="104"/>
      <c r="F213" s="104"/>
      <c r="G213" s="104"/>
      <c r="H213" s="104"/>
      <c r="I213" s="104"/>
    </row>
    <row r="214" hidden="1" customHeight="1" spans="1:9">
      <c r="A214" s="106"/>
      <c r="B214" s="98"/>
      <c r="C214" s="104"/>
      <c r="D214" s="105"/>
      <c r="E214" s="104"/>
      <c r="F214" s="104"/>
      <c r="G214" s="104"/>
      <c r="H214" s="104"/>
      <c r="I214" s="104"/>
    </row>
    <row r="215" hidden="1" customHeight="1" spans="1:9">
      <c r="A215" s="103"/>
      <c r="B215" s="98"/>
      <c r="C215" s="104"/>
      <c r="D215" s="105"/>
      <c r="E215" s="104"/>
      <c r="F215" s="104"/>
      <c r="G215" s="104"/>
      <c r="H215" s="104"/>
      <c r="I215" s="104"/>
    </row>
    <row r="216" hidden="1" customHeight="1" spans="1:9">
      <c r="B216" s="98"/>
      <c r="C216" s="104"/>
      <c r="D216" s="105"/>
      <c r="E216" s="104"/>
      <c r="F216" s="104"/>
      <c r="G216" s="104"/>
      <c r="H216" s="104"/>
      <c r="I216" s="104"/>
    </row>
    <row r="217" hidden="1" customHeight="1" spans="1:9">
      <c r="B217" s="98"/>
      <c r="C217" s="104"/>
      <c r="D217" s="105"/>
      <c r="E217" s="104"/>
      <c r="F217" s="104"/>
      <c r="G217" s="104"/>
      <c r="H217" s="104"/>
      <c r="I217" s="104"/>
    </row>
    <row r="218" hidden="1" customHeight="1" spans="1:9">
      <c r="B218" s="98"/>
      <c r="C218" s="104"/>
      <c r="D218" s="105"/>
      <c r="E218" s="104"/>
      <c r="F218" s="104"/>
      <c r="G218" s="104"/>
      <c r="H218" s="104"/>
      <c r="I218" s="104"/>
    </row>
    <row r="219" hidden="1" customHeight="1" spans="1:9">
      <c r="B219" s="98"/>
      <c r="C219" s="104"/>
      <c r="D219" s="105"/>
      <c r="E219" s="104"/>
      <c r="F219" s="104"/>
      <c r="G219" s="104"/>
      <c r="H219" s="104"/>
      <c r="I219" s="104"/>
    </row>
    <row r="220" hidden="1" customHeight="1" spans="1:9">
      <c r="B220" s="98"/>
      <c r="C220" s="104"/>
      <c r="D220" s="105"/>
      <c r="E220" s="104"/>
      <c r="F220" s="104"/>
      <c r="G220" s="104"/>
      <c r="H220" s="104"/>
      <c r="I220" s="104"/>
    </row>
    <row r="221" hidden="1" customHeight="1" spans="1:9">
      <c r="B221" s="98"/>
      <c r="C221" s="104"/>
      <c r="D221" s="105"/>
      <c r="E221" s="104"/>
      <c r="F221" s="104"/>
      <c r="G221" s="104"/>
      <c r="H221" s="104"/>
      <c r="I221" s="104"/>
    </row>
    <row r="222" hidden="1" customHeight="1" spans="1:9">
      <c r="B222" s="98"/>
      <c r="C222" s="104"/>
      <c r="D222" s="105"/>
      <c r="E222" s="104"/>
      <c r="F222" s="104"/>
      <c r="G222" s="104"/>
      <c r="H222" s="104"/>
      <c r="I222" s="104"/>
    </row>
    <row r="223" hidden="1" customHeight="1" spans="1:9">
      <c r="B223" s="98"/>
      <c r="C223" s="104"/>
      <c r="D223" s="105"/>
      <c r="E223" s="104"/>
      <c r="F223" s="104"/>
      <c r="G223" s="104"/>
      <c r="H223" s="104"/>
      <c r="I223" s="104"/>
    </row>
    <row r="224" hidden="1" customHeight="1" spans="1:9">
      <c r="B224" s="98"/>
      <c r="C224" s="104"/>
      <c r="D224" s="105"/>
      <c r="E224" s="104"/>
      <c r="F224" s="104"/>
      <c r="G224" s="104"/>
      <c r="H224" s="104"/>
      <c r="I224" s="104"/>
    </row>
    <row r="225" hidden="1" customHeight="1" spans="2:9">
      <c r="B225" s="98"/>
      <c r="C225" s="104"/>
      <c r="D225" s="105"/>
      <c r="E225" s="104"/>
      <c r="F225" s="104"/>
      <c r="G225" s="104"/>
      <c r="H225" s="104"/>
      <c r="I225" s="104"/>
    </row>
    <row r="226" hidden="1" customHeight="1" spans="2:9">
      <c r="B226" s="98"/>
      <c r="C226" s="104"/>
      <c r="D226" s="105"/>
      <c r="E226" s="104"/>
      <c r="F226" s="104"/>
      <c r="G226" s="104"/>
      <c r="H226" s="104"/>
      <c r="I226" s="104"/>
    </row>
    <row r="227" hidden="1" customHeight="1" spans="2:9">
      <c r="B227" s="98"/>
      <c r="C227" s="104"/>
      <c r="D227" s="105"/>
      <c r="E227" s="104"/>
      <c r="F227" s="104"/>
      <c r="G227" s="104"/>
      <c r="H227" s="104"/>
      <c r="I227" s="104"/>
    </row>
    <row r="228" hidden="1" customHeight="1" spans="2:9">
      <c r="B228" s="98"/>
      <c r="C228" s="104"/>
      <c r="D228" s="105"/>
      <c r="E228" s="104"/>
      <c r="F228" s="104"/>
      <c r="G228" s="104"/>
      <c r="H228" s="104"/>
      <c r="I228" s="104"/>
    </row>
    <row r="229" hidden="1" customHeight="1" spans="2:9">
      <c r="B229" s="98"/>
      <c r="C229" s="104"/>
      <c r="D229" s="105"/>
      <c r="E229" s="104"/>
      <c r="F229" s="104"/>
      <c r="G229" s="104"/>
      <c r="H229" s="104"/>
      <c r="I229" s="104"/>
    </row>
    <row r="230" hidden="1" customHeight="1" spans="2:9">
      <c r="B230" s="98"/>
      <c r="C230" s="104"/>
      <c r="D230" s="105"/>
      <c r="E230" s="104"/>
      <c r="F230" s="104"/>
      <c r="G230" s="104"/>
      <c r="H230" s="104"/>
      <c r="I230" s="104"/>
    </row>
    <row r="231" hidden="1" customHeight="1" spans="2:9">
      <c r="B231" s="98"/>
      <c r="C231" s="104"/>
      <c r="D231" s="105"/>
      <c r="E231" s="104"/>
      <c r="F231" s="104"/>
      <c r="G231" s="104"/>
      <c r="H231" s="104"/>
      <c r="I231" s="104"/>
    </row>
    <row r="232" hidden="1" customHeight="1" spans="2:9">
      <c r="B232" s="98"/>
      <c r="C232" s="104"/>
      <c r="D232" s="105"/>
      <c r="E232" s="104"/>
      <c r="F232" s="104"/>
      <c r="G232" s="104"/>
      <c r="H232" s="104"/>
      <c r="I232" s="104"/>
    </row>
    <row r="233" hidden="1" customHeight="1" spans="2:9">
      <c r="B233" s="98"/>
      <c r="C233" s="104"/>
      <c r="D233" s="105"/>
      <c r="E233" s="104"/>
      <c r="F233" s="104"/>
      <c r="G233" s="104"/>
      <c r="H233" s="104"/>
      <c r="I233" s="104"/>
    </row>
    <row r="234" hidden="1" customHeight="1" spans="2:9">
      <c r="B234" s="98"/>
      <c r="C234" s="104"/>
      <c r="D234" s="105"/>
      <c r="E234" s="104"/>
      <c r="F234" s="104"/>
      <c r="G234" s="104"/>
      <c r="H234" s="104"/>
      <c r="I234" s="104"/>
    </row>
    <row r="235" hidden="1" customHeight="1" spans="2:9">
      <c r="B235" s="98"/>
      <c r="C235" s="104"/>
      <c r="D235" s="105"/>
      <c r="E235" s="104"/>
      <c r="F235" s="104"/>
      <c r="G235" s="104"/>
      <c r="H235" s="104"/>
      <c r="I235" s="104"/>
    </row>
    <row r="236" hidden="1" customHeight="1" spans="2:9">
      <c r="B236" s="98"/>
      <c r="C236" s="104"/>
      <c r="D236" s="105"/>
      <c r="E236" s="104"/>
      <c r="F236" s="104"/>
      <c r="G236" s="104"/>
      <c r="H236" s="104"/>
      <c r="I236" s="104"/>
    </row>
    <row r="237" hidden="1" customHeight="1" spans="2:9">
      <c r="B237" s="98"/>
      <c r="C237" s="104"/>
      <c r="D237" s="105"/>
      <c r="E237" s="104"/>
      <c r="F237" s="104"/>
      <c r="G237" s="104"/>
      <c r="H237" s="104"/>
      <c r="I237" s="104"/>
    </row>
    <row r="238" hidden="1" customHeight="1" spans="2:9">
      <c r="B238" s="98"/>
      <c r="C238" s="104"/>
      <c r="D238" s="105"/>
      <c r="E238" s="104"/>
      <c r="F238" s="104"/>
      <c r="G238" s="104"/>
      <c r="H238" s="104"/>
      <c r="I238" s="104"/>
    </row>
    <row r="239" hidden="1" customHeight="1" spans="2:9">
      <c r="B239" s="98"/>
      <c r="C239" s="104"/>
      <c r="D239" s="105"/>
      <c r="E239" s="104"/>
      <c r="F239" s="104"/>
      <c r="G239" s="104"/>
      <c r="H239" s="104"/>
      <c r="I239" s="104"/>
    </row>
    <row r="240" hidden="1" customHeight="1" spans="2:9">
      <c r="B240" s="98"/>
      <c r="C240" s="104"/>
      <c r="D240" s="105"/>
      <c r="E240" s="104"/>
      <c r="F240" s="104"/>
      <c r="G240" s="104"/>
      <c r="H240" s="104"/>
      <c r="I240" s="104"/>
    </row>
    <row r="241" hidden="1" customHeight="1" spans="1:9">
      <c r="B241" s="98"/>
      <c r="C241" s="104"/>
      <c r="D241" s="105"/>
      <c r="E241" s="104"/>
      <c r="F241" s="104"/>
      <c r="G241" s="104"/>
      <c r="H241" s="104"/>
      <c r="I241" s="104"/>
    </row>
    <row r="242" hidden="1" customHeight="1" spans="1:9">
      <c r="A242" s="107"/>
      <c r="B242" s="91"/>
      <c r="C242" s="6"/>
      <c r="D242" s="6"/>
      <c r="E242" s="6"/>
      <c r="F242" s="6"/>
      <c r="G242" s="6"/>
      <c r="H242" s="6"/>
      <c r="I242" s="6"/>
    </row>
    <row r="243" hidden="1" customHeight="1" spans="1:9">
      <c r="A243" s="107"/>
      <c r="B243" s="91"/>
      <c r="C243" s="6"/>
      <c r="D243" s="6"/>
      <c r="E243" s="6"/>
      <c r="F243" s="6"/>
      <c r="G243" s="6"/>
      <c r="H243" s="6"/>
      <c r="I243" s="6"/>
    </row>
    <row r="244" hidden="1" customHeight="1" spans="1:9">
      <c r="A244" s="107"/>
      <c r="B244" s="91"/>
      <c r="C244" s="6"/>
      <c r="D244" s="6"/>
      <c r="E244" s="6"/>
      <c r="F244" s="6"/>
      <c r="G244" s="6"/>
      <c r="H244" s="6"/>
      <c r="I244" s="6"/>
    </row>
    <row r="245" hidden="1" customHeight="1" spans="1:9">
      <c r="A245" s="107"/>
      <c r="B245" s="91"/>
      <c r="C245" s="6"/>
      <c r="D245" s="6"/>
      <c r="E245" s="6"/>
      <c r="F245" s="6"/>
      <c r="G245" s="6"/>
      <c r="H245" s="6"/>
      <c r="I245" s="6"/>
    </row>
    <row r="246" hidden="1" customHeight="1" spans="1:9">
      <c r="A246" s="107"/>
      <c r="B246" s="91"/>
      <c r="C246" s="6"/>
      <c r="D246" s="6"/>
      <c r="E246" s="6"/>
      <c r="F246" s="6"/>
      <c r="G246" s="6"/>
      <c r="H246" s="6"/>
      <c r="I246" s="6"/>
    </row>
    <row r="247" hidden="1" customHeight="1" spans="1:9">
      <c r="A247" s="107"/>
      <c r="B247" s="91"/>
      <c r="C247" s="6"/>
      <c r="D247" s="6"/>
      <c r="E247" s="6"/>
      <c r="F247" s="6"/>
      <c r="G247" s="6"/>
      <c r="H247" s="6"/>
      <c r="I247" s="6"/>
    </row>
    <row r="248" hidden="1" customHeight="1" spans="1:9">
      <c r="B248" s="91"/>
      <c r="C248" s="6"/>
      <c r="D248" s="6"/>
      <c r="E248" s="6"/>
      <c r="F248" s="6"/>
      <c r="G248" s="6"/>
      <c r="H248" s="6"/>
      <c r="I248" s="6"/>
    </row>
    <row r="249" hidden="1" customHeight="1" spans="1:9">
      <c r="B249" s="91"/>
      <c r="C249" s="6"/>
      <c r="D249" s="6"/>
      <c r="E249" s="6"/>
      <c r="F249" s="6"/>
      <c r="G249" s="6"/>
      <c r="H249" s="6"/>
      <c r="I249" s="6"/>
    </row>
    <row r="250" hidden="1" customHeight="1" spans="1:9">
      <c r="B250" s="91"/>
      <c r="C250" s="6"/>
      <c r="D250" s="6"/>
      <c r="E250" s="6"/>
      <c r="F250" s="6"/>
      <c r="G250" s="6"/>
      <c r="H250" s="6"/>
      <c r="I250" s="6"/>
    </row>
    <row r="251" hidden="1" customHeight="1" spans="1:9">
      <c r="B251" s="91"/>
      <c r="C251" s="6"/>
      <c r="D251" s="6"/>
      <c r="E251" s="6"/>
      <c r="F251" s="6"/>
      <c r="G251" s="6"/>
      <c r="H251" s="6"/>
      <c r="I251" s="6"/>
    </row>
    <row r="252" hidden="1" customHeight="1" spans="1:9">
      <c r="B252" s="91"/>
      <c r="C252" s="6"/>
      <c r="D252" s="6"/>
      <c r="E252" s="6"/>
      <c r="F252" s="6"/>
      <c r="G252" s="6"/>
      <c r="H252" s="6"/>
      <c r="I252" s="6"/>
    </row>
    <row r="253" hidden="1" customHeight="1" spans="1:9">
      <c r="B253" s="91"/>
      <c r="C253" s="6"/>
      <c r="D253" s="6"/>
      <c r="E253" s="6"/>
      <c r="F253" s="6"/>
      <c r="G253" s="6"/>
      <c r="H253" s="6"/>
      <c r="I253" s="6"/>
    </row>
    <row r="254" hidden="1" customHeight="1" spans="1:9">
      <c r="B254" s="91"/>
      <c r="C254" s="6"/>
      <c r="D254" s="6"/>
      <c r="E254" s="6"/>
      <c r="F254" s="6"/>
      <c r="G254" s="6"/>
      <c r="H254" s="6"/>
      <c r="I254" s="6"/>
    </row>
    <row r="255" hidden="1" customHeight="1" spans="1:9">
      <c r="B255" s="91"/>
      <c r="C255" s="6"/>
      <c r="D255" s="6"/>
      <c r="E255" s="6"/>
      <c r="F255" s="6"/>
      <c r="G255" s="6"/>
      <c r="H255" s="6"/>
      <c r="I255" s="6"/>
    </row>
    <row r="256" ht="17.1" customHeight="1" spans="1:9">
      <c r="B256" s="91"/>
      <c r="C256" s="6"/>
      <c r="D256" s="6"/>
      <c r="E256" s="6"/>
      <c r="F256" s="6"/>
      <c r="G256" s="6"/>
      <c r="H256" s="6"/>
      <c r="I256" s="6"/>
    </row>
    <row r="257" ht="17.1" customHeight="1" spans="2:9">
      <c r="B257" s="91"/>
      <c r="C257" s="6"/>
      <c r="D257" s="6"/>
      <c r="E257" s="6"/>
      <c r="F257" s="6"/>
      <c r="G257" s="6"/>
      <c r="H257" s="6"/>
      <c r="I257" s="6"/>
    </row>
    <row r="258" ht="17.1" customHeight="1" spans="2:9">
      <c r="B258" s="91"/>
      <c r="C258" s="6"/>
      <c r="D258" s="6"/>
      <c r="E258" s="6"/>
      <c r="F258" s="6"/>
      <c r="G258" s="6"/>
      <c r="H258" s="6"/>
      <c r="I258" s="6"/>
    </row>
    <row r="259" ht="17.1" customHeight="1" spans="2:9">
      <c r="B259" s="91"/>
      <c r="C259" s="6"/>
      <c r="D259" s="6"/>
      <c r="E259" s="6"/>
      <c r="F259" s="6"/>
      <c r="G259" s="6"/>
      <c r="H259" s="6"/>
      <c r="I259" s="6"/>
    </row>
    <row r="260" ht="17.1" customHeight="1" spans="2:9">
      <c r="B260" s="91"/>
      <c r="C260" s="6"/>
      <c r="D260" s="6"/>
      <c r="E260" s="6"/>
      <c r="F260" s="6"/>
      <c r="G260" s="6"/>
      <c r="H260" s="6"/>
      <c r="I260" s="6"/>
    </row>
    <row r="261" ht="17.1" customHeight="1" spans="2:9">
      <c r="B261" s="91"/>
      <c r="C261" s="6"/>
      <c r="D261" s="6"/>
      <c r="E261" s="6"/>
      <c r="F261" s="6"/>
      <c r="G261" s="6"/>
      <c r="H261" s="6"/>
      <c r="I261" s="6"/>
    </row>
    <row r="262" ht="17.1" customHeight="1" spans="2:9">
      <c r="B262" s="91"/>
      <c r="C262" s="6"/>
      <c r="D262" s="6"/>
      <c r="E262" s="6"/>
      <c r="F262" s="6"/>
      <c r="G262" s="6"/>
      <c r="H262" s="6"/>
      <c r="I262" s="6"/>
    </row>
    <row r="263" ht="17.25" customHeight="1" spans="2:9">
      <c r="B263" s="91"/>
      <c r="C263" s="6"/>
      <c r="D263" s="6"/>
      <c r="E263" s="6"/>
      <c r="F263" s="6"/>
      <c r="G263" s="6"/>
      <c r="H263" s="6"/>
      <c r="I263" s="6"/>
    </row>
    <row r="264" ht="17.25" customHeight="1" spans="2:9">
      <c r="B264" s="91"/>
      <c r="C264" s="6"/>
      <c r="D264" s="6"/>
      <c r="E264" s="6"/>
      <c r="F264" s="6"/>
      <c r="G264" s="6"/>
      <c r="H264" s="6"/>
      <c r="I264" s="6"/>
    </row>
    <row r="265" ht="17.25" customHeight="1" spans="2:9">
      <c r="B265" s="91"/>
      <c r="C265" s="6"/>
      <c r="D265" s="6"/>
      <c r="E265" s="6"/>
      <c r="F265" s="6"/>
      <c r="G265" s="6"/>
      <c r="H265" s="6"/>
      <c r="I265" s="6"/>
    </row>
    <row r="266" ht="17.25" customHeight="1" spans="2:9">
      <c r="B266" s="91"/>
      <c r="C266" s="6"/>
      <c r="D266" s="6"/>
      <c r="E266" s="6"/>
      <c r="F266" s="6"/>
      <c r="G266" s="6"/>
      <c r="H266" s="6"/>
      <c r="I266" s="6"/>
    </row>
    <row r="267" ht="17.25" customHeight="1" spans="2:9">
      <c r="B267" s="91"/>
      <c r="C267" s="6"/>
      <c r="D267" s="6"/>
      <c r="E267" s="6"/>
      <c r="F267" s="6"/>
      <c r="G267" s="6"/>
      <c r="H267" s="6"/>
      <c r="I267" s="6"/>
    </row>
    <row r="268" ht="17.25" customHeight="1" spans="2:9">
      <c r="B268" s="91"/>
      <c r="C268" s="6"/>
      <c r="D268" s="6"/>
      <c r="E268" s="6"/>
      <c r="F268" s="6"/>
      <c r="G268" s="6"/>
      <c r="H268" s="6"/>
      <c r="I268" s="6"/>
    </row>
    <row r="269" ht="17.25" customHeight="1" spans="2:9">
      <c r="B269" s="91"/>
      <c r="C269" s="6"/>
      <c r="D269" s="6"/>
      <c r="E269" s="6"/>
      <c r="F269" s="6"/>
      <c r="G269" s="6"/>
      <c r="H269" s="6"/>
      <c r="I269" s="6"/>
    </row>
    <row r="270" ht="17.25" customHeight="1" spans="2:9">
      <c r="B270" s="94"/>
      <c r="C270" s="108"/>
      <c r="D270" s="109"/>
      <c r="E270" s="108"/>
      <c r="F270" s="108"/>
      <c r="G270" s="108"/>
      <c r="H270" s="108"/>
      <c r="I270" s="108"/>
    </row>
    <row r="271" ht="17.25" customHeight="1" spans="2:9">
      <c r="B271" s="95"/>
      <c r="C271" s="6"/>
      <c r="D271" s="110"/>
      <c r="E271" s="6"/>
      <c r="F271" s="6"/>
      <c r="G271" s="6"/>
      <c r="H271" s="6"/>
      <c r="I271" s="6"/>
    </row>
    <row r="272" ht="17.1" customHeight="1" spans="2:9">
      <c r="B272" s="95"/>
      <c r="C272" s="6"/>
      <c r="D272" s="110"/>
      <c r="E272" s="6"/>
      <c r="F272" s="6"/>
      <c r="G272" s="6"/>
      <c r="H272" s="6"/>
      <c r="I272" s="6"/>
    </row>
    <row r="273" ht="17.1" customHeight="1" spans="1:9">
      <c r="B273" s="95"/>
      <c r="C273" s="6"/>
      <c r="D273" s="110"/>
      <c r="E273" s="6"/>
      <c r="F273" s="6"/>
      <c r="G273" s="6"/>
      <c r="H273" s="6"/>
      <c r="I273" s="6"/>
    </row>
    <row r="274" ht="17.1" customHeight="1" spans="1:9">
      <c r="B274" s="95"/>
      <c r="C274" s="6"/>
      <c r="D274" s="110"/>
      <c r="E274" s="6"/>
      <c r="F274" s="6"/>
      <c r="G274" s="6"/>
      <c r="H274" s="6"/>
      <c r="I274" s="6"/>
    </row>
    <row r="275" ht="17.1" customHeight="1" spans="1:9">
      <c r="B275" s="95"/>
      <c r="C275" s="6"/>
      <c r="D275" s="110"/>
      <c r="E275" s="6"/>
      <c r="F275" s="6"/>
      <c r="G275" s="6"/>
      <c r="H275" s="6"/>
      <c r="I275" s="6"/>
    </row>
    <row r="276" ht="17.1" customHeight="1" spans="1:9">
      <c r="B276" s="95"/>
      <c r="C276" s="6"/>
      <c r="D276" s="110"/>
      <c r="E276" s="6"/>
      <c r="F276" s="6"/>
      <c r="G276" s="6"/>
      <c r="H276" s="6"/>
      <c r="I276" s="6"/>
    </row>
    <row r="277" ht="17.1" customHeight="1" spans="1:9">
      <c r="B277" s="95"/>
      <c r="C277" s="6"/>
      <c r="D277" s="110"/>
      <c r="E277" s="6"/>
      <c r="F277" s="6"/>
      <c r="G277" s="6"/>
      <c r="H277" s="6"/>
      <c r="I277" s="6"/>
    </row>
    <row r="278" ht="17.1" customHeight="1" spans="1:9">
      <c r="B278" s="95"/>
      <c r="C278" s="6"/>
      <c r="D278" s="110"/>
      <c r="E278" s="6"/>
      <c r="F278" s="6"/>
      <c r="G278" s="6"/>
      <c r="H278" s="6"/>
      <c r="I278" s="6"/>
    </row>
    <row r="279" ht="17.1" customHeight="1" spans="1:9">
      <c r="B279" s="95"/>
      <c r="C279" s="6"/>
      <c r="D279" s="110"/>
      <c r="E279" s="6"/>
      <c r="F279" s="6"/>
      <c r="G279" s="6"/>
      <c r="H279" s="6"/>
      <c r="I279" s="6"/>
    </row>
    <row r="280" ht="17.1" customHeight="1" spans="1:9">
      <c r="B280" s="3" t="s">
        <v>3707</v>
      </c>
      <c r="C280" s="5">
        <v>49212055</v>
      </c>
      <c r="D280" s="5">
        <v>47128264</v>
      </c>
      <c r="E280" s="102">
        <v>2083791</v>
      </c>
      <c r="F280" s="111">
        <v>2136625</v>
      </c>
      <c r="G280" s="112">
        <v>1547836</v>
      </c>
      <c r="H280" s="111">
        <v>0</v>
      </c>
      <c r="I280" s="113">
        <v>0</v>
      </c>
    </row>
    <row r="282" spans="1:9">
      <c r="A282" s="103"/>
    </row>
    <row r="283" spans="1:9">
      <c r="A283" s="103"/>
    </row>
    <row r="284" spans="1:9">
      <c r="A284" s="103"/>
    </row>
    <row r="285" spans="1:9">
      <c r="A285" s="103"/>
    </row>
    <row r="286" spans="1:9">
      <c r="A286" s="103"/>
    </row>
    <row r="287" spans="1:9">
      <c r="A287" s="103"/>
    </row>
  </sheetData>
  <mergeCells count="11">
    <mergeCell ref="B1:I1"/>
    <mergeCell ref="B2:I2"/>
    <mergeCell ref="B3:I3"/>
    <mergeCell ref="B4:B5"/>
    <mergeCell ref="C4:C5"/>
    <mergeCell ref="D4:D5"/>
    <mergeCell ref="E4:E5"/>
    <mergeCell ref="F4:F5"/>
    <mergeCell ref="G4:G5"/>
    <mergeCell ref="H4:H5"/>
    <mergeCell ref="I4:I5"/>
  </mergeCells>
  <dataValidations count="1">
    <dataValidation type="textLength" operator="lessThanOrEqual" allowBlank="1" showInputMessage="1" showErrorMessage="1" errorTitle="提示" error="此处最多只能输入 [20] 个字符。" sqref="A208 A6:A94 A96:A105 A107:A122 A124:A142 A144:A166 A171:A194 A196:A200 A202:A204">
      <formula1>20</formula1>
    </dataValidation>
  </dataValidations>
  <printOptions horizontalCentered="1" verticalCentered="1" gridLines="1"/>
  <pageMargins left="2.5" right="1.5" top="1" bottom="1" header="0" footer="0"/>
  <pageSetup paperSize="1" scale="80" fitToWidth="6" fitToHeight="2" orientation="landscape" blackAndWhite="1"/>
  <headerFooter alignWithMargins="0">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00B050"/>
  </sheetPr>
  <dimension ref="A1:N1318"/>
  <sheetViews>
    <sheetView showZeros="0" zoomScale="85" zoomScaleNormal="85" workbookViewId="0">
      <pane ySplit="3" topLeftCell="A717" activePane="bottomLeft" state="frozen"/>
      <selection/>
      <selection pane="bottomLeft" activeCell="A790" sqref="$A790:$XFD793"/>
    </sheetView>
  </sheetViews>
  <sheetFormatPr defaultColWidth="9" defaultRowHeight="14.25"/>
  <cols>
    <col min="1" max="1" width="7.75" customWidth="1"/>
    <col min="2" max="2" width="6.625" customWidth="1"/>
    <col min="3" max="3" width="9.125" customWidth="1"/>
    <col min="4" max="4" width="9.375" customWidth="1"/>
    <col min="5" max="5" width="6" customWidth="1"/>
    <col min="6" max="6" width="43" customWidth="1"/>
    <col min="7" max="7" width="15.625" customWidth="1"/>
    <col min="8" max="9" width="15.625" hidden="1" customWidth="1"/>
    <col min="10" max="10" width="15.625" customWidth="1"/>
    <col min="11" max="11" width="8.75" customWidth="1"/>
    <col min="12" max="12" width="3.875" customWidth="1"/>
    <col min="13" max="13" width="3.375" customWidth="1"/>
    <col min="14" max="14" width="7.75" customWidth="1"/>
    <col min="15" max="15" width="11" customWidth="1"/>
    <col min="16" max="16" width="10" customWidth="1"/>
  </cols>
  <sheetData>
    <row r="1" ht="42" customHeight="1" spans="1:13">
      <c r="A1" s="7" t="s">
        <v>4623</v>
      </c>
      <c r="B1" s="7"/>
      <c r="C1" s="7"/>
      <c r="D1" s="7"/>
      <c r="E1" s="7"/>
      <c r="F1" s="7"/>
      <c r="G1" s="8"/>
      <c r="H1" s="8"/>
      <c r="I1" s="8"/>
      <c r="J1" s="8"/>
      <c r="K1" s="7"/>
    </row>
    <row r="2" ht="18.95" customHeight="1" spans="1:13">
      <c r="A2" s="9" t="s">
        <v>119</v>
      </c>
      <c r="B2" s="9"/>
      <c r="C2" s="9"/>
      <c r="D2" s="9"/>
      <c r="E2" s="9"/>
      <c r="F2" s="10" t="s">
        <v>119</v>
      </c>
      <c r="G2" s="11"/>
      <c r="H2" s="12"/>
      <c r="I2" s="12"/>
      <c r="J2" s="12"/>
      <c r="K2" s="13" t="s">
        <v>30</v>
      </c>
    </row>
    <row r="3" ht="29.25" customHeight="1" spans="1:13">
      <c r="A3" s="9" t="s">
        <v>121</v>
      </c>
      <c r="B3" s="9" t="s">
        <v>122</v>
      </c>
      <c r="C3" s="9" t="s">
        <v>123</v>
      </c>
      <c r="D3" s="9" t="s">
        <v>124</v>
      </c>
      <c r="E3" s="14" t="s">
        <v>124</v>
      </c>
      <c r="F3" s="15" t="s">
        <v>125</v>
      </c>
      <c r="G3" s="16" t="s">
        <v>126</v>
      </c>
      <c r="H3" s="17" t="s">
        <v>3989</v>
      </c>
      <c r="I3" s="18" t="s">
        <v>128</v>
      </c>
      <c r="J3" s="18" t="s">
        <v>129</v>
      </c>
      <c r="K3" s="19" t="s">
        <v>133</v>
      </c>
      <c r="L3" s="20" t="s">
        <v>2726</v>
      </c>
      <c r="M3" s="21" t="s">
        <v>2727</v>
      </c>
    </row>
    <row r="4" ht="20.1" customHeight="1" spans="1:13">
      <c r="A4" s="22" t="s">
        <v>134</v>
      </c>
      <c r="B4" s="23" t="s">
        <v>135</v>
      </c>
      <c r="C4" s="23" t="s">
        <v>135</v>
      </c>
      <c r="D4" s="24" t="s">
        <v>136</v>
      </c>
      <c r="E4" s="23" t="s">
        <v>135</v>
      </c>
      <c r="F4" s="25" t="s">
        <v>2728</v>
      </c>
      <c r="G4" s="26">
        <f>SUMIF($B5:$B$1301,$D4,$G5:$G$1301)</f>
        <v>3994841</v>
      </c>
      <c r="H4" s="27" t="e">
        <f>SUMIF($B$5:$B$1301,$D4,$H$5:$H$1301)</f>
        <v>#REF!</v>
      </c>
      <c r="I4" s="28"/>
      <c r="J4" s="29" t="e">
        <f>VLOOKUP(F4,'数据-全省决算数!'!$B:$C,2,0)</f>
        <v>#N/A</v>
      </c>
      <c r="K4" s="30" t="str">
        <f t="shared" ref="K4:K67" si="0">IF(ISERROR(H4/G4-1),"",H4/G4-1)</f>
        <v/>
      </c>
      <c r="L4" s="31" t="e">
        <f t="shared" ref="L4:L67" si="1">IF(F4&lt;&gt;"",IF(SUM(G4:H4)&lt;&gt;0,"是","否"),"空")</f>
        <v>#REF!</v>
      </c>
      <c r="M4" s="31" t="str">
        <f t="shared" ref="M4:M67" si="2">IF(C4&lt;&gt;"",IF(OR(LEFT(C4,3)="205",LEFT(C4,3)="206",LEFT(C4,3)="207",LEFT(C4,3)="208",LEFT(C4,3)="210",LEFT(C4,3)="213"),"是","否"),"是")</f>
        <v>是</v>
      </c>
    </row>
    <row r="5" ht="18.95" customHeight="1" spans="1:13">
      <c r="A5" s="22" t="s">
        <v>135</v>
      </c>
      <c r="B5" s="23" t="s">
        <v>136</v>
      </c>
      <c r="C5" s="23" t="s">
        <v>135</v>
      </c>
      <c r="D5" s="24" t="s">
        <v>138</v>
      </c>
      <c r="E5" s="23" t="s">
        <v>135</v>
      </c>
      <c r="F5" s="32" t="s">
        <v>139</v>
      </c>
      <c r="G5" s="29">
        <f>SUMIF($C4:$C1301,$D5,$G4:$G1301)</f>
        <v>108529</v>
      </c>
      <c r="H5" s="33" t="e">
        <f>VLOOKUP(F5,#REF!,2,0)</f>
        <v>#REF!</v>
      </c>
      <c r="I5" s="34">
        <v>114100</v>
      </c>
      <c r="J5" s="29">
        <f>VLOOKUP(F5,'数据-全省决算数!'!$B:$C,2,0)</f>
        <v>116631</v>
      </c>
      <c r="K5" s="35" t="str">
        <f t="shared" si="0"/>
        <v/>
      </c>
      <c r="L5" s="31" t="e">
        <f t="shared" si="1"/>
        <v>#REF!</v>
      </c>
      <c r="M5" s="31" t="str">
        <f t="shared" si="2"/>
        <v>是</v>
      </c>
    </row>
    <row r="6" customHeight="1" spans="1:13">
      <c r="A6" s="22" t="s">
        <v>135</v>
      </c>
      <c r="B6" s="23" t="s">
        <v>135</v>
      </c>
      <c r="C6" s="23" t="s">
        <v>138</v>
      </c>
      <c r="D6" s="24" t="s">
        <v>140</v>
      </c>
      <c r="E6" s="23" t="s">
        <v>147</v>
      </c>
      <c r="F6" s="32" t="s">
        <v>141</v>
      </c>
      <c r="G6" s="29">
        <v>62157</v>
      </c>
      <c r="H6" s="36">
        <v>75405</v>
      </c>
      <c r="I6" s="36"/>
      <c r="J6" s="36"/>
      <c r="K6" s="35">
        <f t="shared" si="0"/>
        <v>0.213</v>
      </c>
      <c r="L6" s="31" t="str">
        <f t="shared" si="1"/>
        <v>是</v>
      </c>
      <c r="M6" s="31" t="str">
        <f t="shared" si="2"/>
        <v>否</v>
      </c>
    </row>
    <row r="7" customHeight="1" spans="1:13">
      <c r="A7" s="22" t="s">
        <v>135</v>
      </c>
      <c r="B7" s="23" t="s">
        <v>135</v>
      </c>
      <c r="C7" s="23" t="s">
        <v>138</v>
      </c>
      <c r="D7" s="24" t="s">
        <v>142</v>
      </c>
      <c r="E7" s="23" t="s">
        <v>147</v>
      </c>
      <c r="F7" s="32" t="s">
        <v>143</v>
      </c>
      <c r="G7" s="29">
        <v>13142</v>
      </c>
      <c r="H7" s="36">
        <v>10673</v>
      </c>
      <c r="I7" s="36"/>
      <c r="J7" s="36"/>
      <c r="K7" s="35">
        <f t="shared" si="0"/>
        <v>-0.188</v>
      </c>
      <c r="L7" s="31" t="str">
        <f t="shared" si="1"/>
        <v>是</v>
      </c>
      <c r="M7" s="31" t="str">
        <f t="shared" si="2"/>
        <v>否</v>
      </c>
    </row>
    <row r="8" customHeight="1" spans="1:13">
      <c r="A8" s="22" t="s">
        <v>135</v>
      </c>
      <c r="B8" s="23" t="s">
        <v>135</v>
      </c>
      <c r="C8" s="23" t="s">
        <v>138</v>
      </c>
      <c r="D8" s="24" t="s">
        <v>144</v>
      </c>
      <c r="E8" s="23" t="s">
        <v>147</v>
      </c>
      <c r="F8" s="32" t="s">
        <v>145</v>
      </c>
      <c r="G8" s="29">
        <v>479</v>
      </c>
      <c r="H8" s="36">
        <v>846</v>
      </c>
      <c r="I8" s="36"/>
      <c r="J8" s="36"/>
      <c r="K8" s="35">
        <f t="shared" si="0"/>
        <v>0.766</v>
      </c>
      <c r="L8" s="31" t="str">
        <f t="shared" si="1"/>
        <v>是</v>
      </c>
      <c r="M8" s="31" t="str">
        <f t="shared" si="2"/>
        <v>否</v>
      </c>
    </row>
    <row r="9" customHeight="1" spans="1:13">
      <c r="A9" s="22" t="s">
        <v>135</v>
      </c>
      <c r="B9" s="23" t="s">
        <v>135</v>
      </c>
      <c r="C9" s="23" t="s">
        <v>138</v>
      </c>
      <c r="D9" s="24" t="s">
        <v>146</v>
      </c>
      <c r="E9" s="23" t="s">
        <v>147</v>
      </c>
      <c r="F9" s="32" t="s">
        <v>148</v>
      </c>
      <c r="G9" s="29">
        <v>10837</v>
      </c>
      <c r="H9" s="36">
        <v>10726</v>
      </c>
      <c r="I9" s="36"/>
      <c r="J9" s="36"/>
      <c r="K9" s="35">
        <f t="shared" si="0"/>
        <v>-0.01</v>
      </c>
      <c r="L9" s="31" t="str">
        <f t="shared" si="1"/>
        <v>是</v>
      </c>
      <c r="M9" s="31" t="str">
        <f t="shared" si="2"/>
        <v>否</v>
      </c>
    </row>
    <row r="10" customHeight="1" spans="1:13">
      <c r="A10" s="22" t="s">
        <v>135</v>
      </c>
      <c r="B10" s="23" t="s">
        <v>135</v>
      </c>
      <c r="C10" s="23" t="s">
        <v>138</v>
      </c>
      <c r="D10" s="24" t="s">
        <v>149</v>
      </c>
      <c r="E10" s="23" t="s">
        <v>147</v>
      </c>
      <c r="F10" s="32" t="s">
        <v>150</v>
      </c>
      <c r="G10" s="29">
        <v>1161</v>
      </c>
      <c r="H10" s="36">
        <v>1149</v>
      </c>
      <c r="I10" s="36"/>
      <c r="J10" s="36"/>
      <c r="K10" s="35">
        <f t="shared" si="0"/>
        <v>-0.01</v>
      </c>
      <c r="L10" s="31" t="str">
        <f t="shared" si="1"/>
        <v>是</v>
      </c>
      <c r="M10" s="31" t="str">
        <f t="shared" si="2"/>
        <v>否</v>
      </c>
    </row>
    <row r="11" customHeight="1" spans="1:13">
      <c r="A11" s="22" t="s">
        <v>135</v>
      </c>
      <c r="B11" s="23" t="s">
        <v>135</v>
      </c>
      <c r="C11" s="23" t="s">
        <v>138</v>
      </c>
      <c r="D11" s="24" t="s">
        <v>151</v>
      </c>
      <c r="E11" s="23" t="s">
        <v>147</v>
      </c>
      <c r="F11" s="32" t="s">
        <v>152</v>
      </c>
      <c r="G11" s="29">
        <v>1163</v>
      </c>
      <c r="H11" s="36">
        <v>923</v>
      </c>
      <c r="I11" s="36"/>
      <c r="J11" s="36"/>
      <c r="K11" s="35">
        <f t="shared" si="0"/>
        <v>-0.206</v>
      </c>
      <c r="L11" s="31" t="str">
        <f t="shared" si="1"/>
        <v>是</v>
      </c>
      <c r="M11" s="31" t="str">
        <f t="shared" si="2"/>
        <v>否</v>
      </c>
    </row>
    <row r="12" customHeight="1" spans="1:13">
      <c r="A12" s="22" t="s">
        <v>135</v>
      </c>
      <c r="B12" s="23" t="s">
        <v>135</v>
      </c>
      <c r="C12" s="23" t="s">
        <v>138</v>
      </c>
      <c r="D12" s="24" t="s">
        <v>153</v>
      </c>
      <c r="E12" s="23" t="s">
        <v>147</v>
      </c>
      <c r="F12" s="37" t="s">
        <v>154</v>
      </c>
      <c r="G12" s="29">
        <v>1075</v>
      </c>
      <c r="H12" s="36">
        <v>1397</v>
      </c>
      <c r="I12" s="36"/>
      <c r="J12" s="36"/>
      <c r="K12" s="35">
        <f t="shared" si="0"/>
        <v>0.3</v>
      </c>
      <c r="L12" s="31" t="str">
        <f t="shared" si="1"/>
        <v>是</v>
      </c>
      <c r="M12" s="31" t="str">
        <f t="shared" si="2"/>
        <v>否</v>
      </c>
    </row>
    <row r="13" customHeight="1" spans="1:13">
      <c r="A13" s="22" t="s">
        <v>135</v>
      </c>
      <c r="B13" s="23" t="s">
        <v>135</v>
      </c>
      <c r="C13" s="23" t="s">
        <v>138</v>
      </c>
      <c r="D13" s="24" t="s">
        <v>155</v>
      </c>
      <c r="E13" s="23" t="s">
        <v>147</v>
      </c>
      <c r="F13" s="32" t="s">
        <v>156</v>
      </c>
      <c r="G13" s="29">
        <v>7329</v>
      </c>
      <c r="H13" s="36">
        <v>7585</v>
      </c>
      <c r="I13" s="36"/>
      <c r="J13" s="36"/>
      <c r="K13" s="35">
        <f t="shared" si="0"/>
        <v>0.035</v>
      </c>
      <c r="L13" s="31" t="str">
        <f t="shared" si="1"/>
        <v>是</v>
      </c>
      <c r="M13" s="31" t="str">
        <f t="shared" si="2"/>
        <v>否</v>
      </c>
    </row>
    <row r="14" customHeight="1" spans="1:13">
      <c r="A14" s="22" t="s">
        <v>135</v>
      </c>
      <c r="B14" s="23" t="s">
        <v>135</v>
      </c>
      <c r="C14" s="23" t="s">
        <v>138</v>
      </c>
      <c r="D14" s="24" t="s">
        <v>157</v>
      </c>
      <c r="E14" s="23" t="s">
        <v>147</v>
      </c>
      <c r="F14" s="32" t="s">
        <v>158</v>
      </c>
      <c r="G14" s="29">
        <v>319</v>
      </c>
      <c r="H14" s="36">
        <v>167</v>
      </c>
      <c r="I14" s="36"/>
      <c r="J14" s="36"/>
      <c r="K14" s="35">
        <f t="shared" si="0"/>
        <v>-0.476</v>
      </c>
      <c r="L14" s="31" t="str">
        <f t="shared" si="1"/>
        <v>是</v>
      </c>
      <c r="M14" s="31" t="str">
        <f t="shared" si="2"/>
        <v>否</v>
      </c>
    </row>
    <row r="15" customHeight="1" spans="1:13">
      <c r="A15" s="22" t="s">
        <v>135</v>
      </c>
      <c r="B15" s="23" t="s">
        <v>135</v>
      </c>
      <c r="C15" s="23" t="s">
        <v>138</v>
      </c>
      <c r="D15" s="24" t="s">
        <v>159</v>
      </c>
      <c r="E15" s="23" t="s">
        <v>147</v>
      </c>
      <c r="F15" s="32" t="s">
        <v>160</v>
      </c>
      <c r="G15" s="29">
        <v>91</v>
      </c>
      <c r="H15" s="36">
        <v>153</v>
      </c>
      <c r="I15" s="36"/>
      <c r="J15" s="36"/>
      <c r="K15" s="35">
        <f t="shared" si="0"/>
        <v>0.681</v>
      </c>
      <c r="L15" s="31" t="str">
        <f t="shared" si="1"/>
        <v>是</v>
      </c>
      <c r="M15" s="31" t="str">
        <f t="shared" si="2"/>
        <v>否</v>
      </c>
    </row>
    <row r="16" customHeight="1" spans="1:13">
      <c r="A16" s="22" t="s">
        <v>135</v>
      </c>
      <c r="B16" s="23" t="s">
        <v>135</v>
      </c>
      <c r="C16" s="23" t="s">
        <v>138</v>
      </c>
      <c r="D16" s="24" t="s">
        <v>161</v>
      </c>
      <c r="E16" s="23" t="s">
        <v>147</v>
      </c>
      <c r="F16" s="38" t="s">
        <v>162</v>
      </c>
      <c r="G16" s="29">
        <v>10776</v>
      </c>
      <c r="H16" s="36">
        <v>7508</v>
      </c>
      <c r="I16" s="36"/>
      <c r="J16" s="36"/>
      <c r="K16" s="35">
        <f t="shared" si="0"/>
        <v>-0.303</v>
      </c>
      <c r="L16" s="31" t="str">
        <f t="shared" si="1"/>
        <v>是</v>
      </c>
      <c r="M16" s="31" t="str">
        <f t="shared" si="2"/>
        <v>否</v>
      </c>
    </row>
    <row r="17" ht="18.95" customHeight="1" spans="1:13">
      <c r="A17" s="22" t="s">
        <v>135</v>
      </c>
      <c r="B17" s="23" t="s">
        <v>136</v>
      </c>
      <c r="C17" s="23" t="s">
        <v>135</v>
      </c>
      <c r="D17" s="24" t="s">
        <v>163</v>
      </c>
      <c r="E17" s="23"/>
      <c r="F17" s="32" t="s">
        <v>164</v>
      </c>
      <c r="G17" s="29">
        <f>SUMIF($C16:$C1316,$D17,$G16:$G1316)</f>
        <v>82251</v>
      </c>
      <c r="H17" s="33" t="e">
        <f>VLOOKUP(F17,#REF!,2,0)</f>
        <v>#REF!</v>
      </c>
      <c r="I17" s="29"/>
      <c r="J17" s="29">
        <f>VLOOKUP(F17,'数据-全省决算数!'!$B:$C,2,0)</f>
        <v>90754</v>
      </c>
      <c r="K17" s="35" t="str">
        <f t="shared" si="0"/>
        <v/>
      </c>
      <c r="L17" s="31" t="e">
        <f t="shared" si="1"/>
        <v>#REF!</v>
      </c>
      <c r="M17" s="31" t="str">
        <f t="shared" si="2"/>
        <v>是</v>
      </c>
    </row>
    <row r="18" ht="18.95" customHeight="1" spans="1:13">
      <c r="A18" s="22" t="s">
        <v>135</v>
      </c>
      <c r="B18" s="23" t="s">
        <v>135</v>
      </c>
      <c r="C18" s="23" t="s">
        <v>163</v>
      </c>
      <c r="D18" s="24" t="s">
        <v>165</v>
      </c>
      <c r="E18" s="23" t="s">
        <v>147</v>
      </c>
      <c r="F18" s="32" t="s">
        <v>141</v>
      </c>
      <c r="G18" s="29">
        <v>46862</v>
      </c>
      <c r="H18" s="36">
        <v>57792</v>
      </c>
      <c r="I18" s="36"/>
      <c r="J18" s="36"/>
      <c r="K18" s="35">
        <f t="shared" si="0"/>
        <v>0.233</v>
      </c>
      <c r="L18" s="31" t="str">
        <f t="shared" si="1"/>
        <v>是</v>
      </c>
      <c r="M18" s="31" t="str">
        <f t="shared" si="2"/>
        <v>否</v>
      </c>
    </row>
    <row r="19" ht="18.95" customHeight="1" spans="1:13">
      <c r="A19" s="22" t="s">
        <v>135</v>
      </c>
      <c r="B19" s="23" t="s">
        <v>135</v>
      </c>
      <c r="C19" s="23" t="s">
        <v>163</v>
      </c>
      <c r="D19" s="24" t="s">
        <v>166</v>
      </c>
      <c r="E19" s="23" t="s">
        <v>147</v>
      </c>
      <c r="F19" s="32" t="s">
        <v>143</v>
      </c>
      <c r="G19" s="29">
        <v>13024</v>
      </c>
      <c r="H19" s="36">
        <v>11464</v>
      </c>
      <c r="I19" s="36"/>
      <c r="J19" s="36"/>
      <c r="K19" s="35">
        <f t="shared" si="0"/>
        <v>-0.12</v>
      </c>
      <c r="L19" s="31" t="str">
        <f t="shared" si="1"/>
        <v>是</v>
      </c>
      <c r="M19" s="31" t="str">
        <f t="shared" si="2"/>
        <v>否</v>
      </c>
    </row>
    <row r="20" ht="18.95" customHeight="1" spans="1:13">
      <c r="A20" s="22" t="s">
        <v>135</v>
      </c>
      <c r="B20" s="23" t="s">
        <v>135</v>
      </c>
      <c r="C20" s="23" t="s">
        <v>163</v>
      </c>
      <c r="D20" s="24" t="s">
        <v>167</v>
      </c>
      <c r="E20" s="23" t="s">
        <v>147</v>
      </c>
      <c r="F20" s="32" t="s">
        <v>145</v>
      </c>
      <c r="G20" s="29">
        <v>445</v>
      </c>
      <c r="H20" s="36">
        <v>279</v>
      </c>
      <c r="I20" s="36"/>
      <c r="J20" s="36"/>
      <c r="K20" s="35">
        <f t="shared" si="0"/>
        <v>-0.373</v>
      </c>
      <c r="L20" s="31" t="str">
        <f t="shared" si="1"/>
        <v>是</v>
      </c>
      <c r="M20" s="31" t="str">
        <f t="shared" si="2"/>
        <v>否</v>
      </c>
    </row>
    <row r="21" ht="18.95" customHeight="1" spans="1:13">
      <c r="A21" s="22" t="s">
        <v>135</v>
      </c>
      <c r="B21" s="23" t="s">
        <v>135</v>
      </c>
      <c r="C21" s="23" t="s">
        <v>163</v>
      </c>
      <c r="D21" s="24" t="s">
        <v>168</v>
      </c>
      <c r="E21" s="23" t="s">
        <v>147</v>
      </c>
      <c r="F21" s="32" t="s">
        <v>169</v>
      </c>
      <c r="G21" s="29">
        <v>7645</v>
      </c>
      <c r="H21" s="36">
        <v>7702</v>
      </c>
      <c r="I21" s="36"/>
      <c r="J21" s="36"/>
      <c r="K21" s="35">
        <f t="shared" si="0"/>
        <v>0.007</v>
      </c>
      <c r="L21" s="31" t="str">
        <f t="shared" si="1"/>
        <v>是</v>
      </c>
      <c r="M21" s="31" t="str">
        <f t="shared" si="2"/>
        <v>否</v>
      </c>
    </row>
    <row r="22" ht="18.95" customHeight="1" spans="1:13">
      <c r="A22" s="22" t="s">
        <v>135</v>
      </c>
      <c r="B22" s="23" t="s">
        <v>135</v>
      </c>
      <c r="C22" s="23" t="s">
        <v>163</v>
      </c>
      <c r="D22" s="24" t="s">
        <v>170</v>
      </c>
      <c r="E22" s="23" t="s">
        <v>147</v>
      </c>
      <c r="F22" s="32" t="s">
        <v>171</v>
      </c>
      <c r="G22" s="29">
        <v>3195</v>
      </c>
      <c r="H22" s="36">
        <v>3086</v>
      </c>
      <c r="I22" s="36"/>
      <c r="J22" s="36"/>
      <c r="K22" s="35">
        <f t="shared" si="0"/>
        <v>-0.034</v>
      </c>
      <c r="L22" s="31" t="str">
        <f t="shared" si="1"/>
        <v>是</v>
      </c>
      <c r="M22" s="31" t="str">
        <f t="shared" si="2"/>
        <v>否</v>
      </c>
    </row>
    <row r="23" ht="18.95" customHeight="1" spans="1:13">
      <c r="A23" s="22" t="s">
        <v>135</v>
      </c>
      <c r="B23" s="23" t="s">
        <v>135</v>
      </c>
      <c r="C23" s="23" t="s">
        <v>163</v>
      </c>
      <c r="D23" s="24" t="s">
        <v>172</v>
      </c>
      <c r="E23" s="23" t="s">
        <v>147</v>
      </c>
      <c r="F23" s="32" t="s">
        <v>173</v>
      </c>
      <c r="G23" s="29">
        <v>1826</v>
      </c>
      <c r="H23" s="36">
        <v>1875</v>
      </c>
      <c r="I23" s="36"/>
      <c r="J23" s="36"/>
      <c r="K23" s="35">
        <f t="shared" si="0"/>
        <v>0.027</v>
      </c>
      <c r="L23" s="31" t="str">
        <f t="shared" si="1"/>
        <v>是</v>
      </c>
      <c r="M23" s="31" t="str">
        <f t="shared" si="2"/>
        <v>否</v>
      </c>
    </row>
    <row r="24" ht="18.95" customHeight="1" spans="1:13">
      <c r="A24" s="22" t="s">
        <v>135</v>
      </c>
      <c r="B24" s="23" t="s">
        <v>135</v>
      </c>
      <c r="C24" s="23" t="s">
        <v>163</v>
      </c>
      <c r="D24" s="24" t="s">
        <v>174</v>
      </c>
      <c r="E24" s="23" t="s">
        <v>147</v>
      </c>
      <c r="F24" s="32" t="s">
        <v>160</v>
      </c>
      <c r="G24" s="29">
        <v>272</v>
      </c>
      <c r="H24" s="36">
        <v>217</v>
      </c>
      <c r="I24" s="36"/>
      <c r="J24" s="36"/>
      <c r="K24" s="35">
        <f t="shared" si="0"/>
        <v>-0.202</v>
      </c>
      <c r="L24" s="31" t="str">
        <f t="shared" si="1"/>
        <v>是</v>
      </c>
      <c r="M24" s="31" t="str">
        <f t="shared" si="2"/>
        <v>否</v>
      </c>
    </row>
    <row r="25" ht="18.95" customHeight="1" spans="1:13">
      <c r="A25" s="22" t="s">
        <v>135</v>
      </c>
      <c r="B25" s="23" t="s">
        <v>135</v>
      </c>
      <c r="C25" s="23" t="s">
        <v>163</v>
      </c>
      <c r="D25" s="24" t="s">
        <v>175</v>
      </c>
      <c r="E25" s="23" t="s">
        <v>147</v>
      </c>
      <c r="F25" s="38" t="s">
        <v>176</v>
      </c>
      <c r="G25" s="29">
        <v>8982</v>
      </c>
      <c r="H25" s="36">
        <v>8146</v>
      </c>
      <c r="I25" s="36"/>
      <c r="J25" s="36"/>
      <c r="K25" s="35">
        <f t="shared" si="0"/>
        <v>-0.093</v>
      </c>
      <c r="L25" s="31" t="str">
        <f t="shared" si="1"/>
        <v>是</v>
      </c>
      <c r="M25" s="31" t="str">
        <f t="shared" si="2"/>
        <v>否</v>
      </c>
    </row>
    <row r="26" ht="18.95" customHeight="1" spans="1:13">
      <c r="A26" s="22" t="s">
        <v>135</v>
      </c>
      <c r="B26" s="23" t="s">
        <v>136</v>
      </c>
      <c r="C26" s="23" t="s">
        <v>135</v>
      </c>
      <c r="D26" s="471" t="s">
        <v>177</v>
      </c>
      <c r="E26" s="23"/>
      <c r="F26" s="32" t="s">
        <v>178</v>
      </c>
      <c r="G26" s="29">
        <f>SUMIF($C25:$C1325,$D26,$G25:$G1325)</f>
        <v>1072680</v>
      </c>
      <c r="H26" s="33" t="e">
        <f>VLOOKUP(F26,#REF!,2,0)</f>
        <v>#REF!</v>
      </c>
      <c r="I26" s="29"/>
      <c r="J26" s="29">
        <f>VLOOKUP(F26,'数据-全省决算数!'!$B:$C,2,0)</f>
        <v>1043025</v>
      </c>
      <c r="K26" s="35" t="str">
        <f t="shared" si="0"/>
        <v/>
      </c>
      <c r="L26" s="31" t="e">
        <f t="shared" si="1"/>
        <v>#REF!</v>
      </c>
      <c r="M26" s="31" t="str">
        <f t="shared" si="2"/>
        <v>是</v>
      </c>
    </row>
    <row r="27" ht="18.95" customHeight="1" spans="1:13">
      <c r="A27" s="22" t="s">
        <v>135</v>
      </c>
      <c r="B27" s="23" t="s">
        <v>135</v>
      </c>
      <c r="C27" s="23" t="s">
        <v>177</v>
      </c>
      <c r="D27" s="24" t="s">
        <v>179</v>
      </c>
      <c r="E27" s="23" t="s">
        <v>147</v>
      </c>
      <c r="F27" s="32" t="s">
        <v>141</v>
      </c>
      <c r="G27" s="29">
        <v>530371</v>
      </c>
      <c r="H27" s="36">
        <v>618875</v>
      </c>
      <c r="I27" s="36"/>
      <c r="J27" s="36"/>
      <c r="K27" s="35">
        <f t="shared" si="0"/>
        <v>0.167</v>
      </c>
      <c r="L27" s="31" t="str">
        <f t="shared" si="1"/>
        <v>是</v>
      </c>
      <c r="M27" s="31" t="str">
        <f t="shared" si="2"/>
        <v>否</v>
      </c>
    </row>
    <row r="28" ht="18.95" customHeight="1" spans="1:13">
      <c r="A28" s="22" t="s">
        <v>135</v>
      </c>
      <c r="B28" s="23" t="s">
        <v>135</v>
      </c>
      <c r="C28" s="23" t="s">
        <v>177</v>
      </c>
      <c r="D28" s="24" t="s">
        <v>180</v>
      </c>
      <c r="E28" s="23" t="s">
        <v>147</v>
      </c>
      <c r="F28" s="32" t="s">
        <v>143</v>
      </c>
      <c r="G28" s="29">
        <v>185092</v>
      </c>
      <c r="H28" s="36">
        <v>150516</v>
      </c>
      <c r="I28" s="36"/>
      <c r="J28" s="36"/>
      <c r="K28" s="35">
        <f t="shared" si="0"/>
        <v>-0.187</v>
      </c>
      <c r="L28" s="31" t="str">
        <f t="shared" si="1"/>
        <v>是</v>
      </c>
      <c r="M28" s="31" t="str">
        <f t="shared" si="2"/>
        <v>否</v>
      </c>
    </row>
    <row r="29" ht="18.95" customHeight="1" spans="1:13">
      <c r="A29" s="22" t="s">
        <v>135</v>
      </c>
      <c r="B29" s="23" t="s">
        <v>135</v>
      </c>
      <c r="C29" s="23" t="s">
        <v>177</v>
      </c>
      <c r="D29" s="24" t="s">
        <v>181</v>
      </c>
      <c r="E29" s="23" t="s">
        <v>147</v>
      </c>
      <c r="F29" s="32" t="s">
        <v>145</v>
      </c>
      <c r="G29" s="29">
        <v>20066</v>
      </c>
      <c r="H29" s="36">
        <v>17218</v>
      </c>
      <c r="I29" s="36"/>
      <c r="J29" s="36"/>
      <c r="K29" s="35">
        <f t="shared" si="0"/>
        <v>-0.142</v>
      </c>
      <c r="L29" s="31" t="str">
        <f t="shared" si="1"/>
        <v>是</v>
      </c>
      <c r="M29" s="31" t="str">
        <f t="shared" si="2"/>
        <v>否</v>
      </c>
    </row>
    <row r="30" ht="18.95" customHeight="1" spans="1:13">
      <c r="A30" s="22" t="s">
        <v>135</v>
      </c>
      <c r="B30" s="23" t="s">
        <v>135</v>
      </c>
      <c r="C30" s="23" t="s">
        <v>177</v>
      </c>
      <c r="D30" s="24" t="s">
        <v>182</v>
      </c>
      <c r="E30" s="23" t="s">
        <v>147</v>
      </c>
      <c r="F30" s="32" t="s">
        <v>183</v>
      </c>
      <c r="G30" s="29">
        <v>465</v>
      </c>
      <c r="H30" s="36">
        <v>534</v>
      </c>
      <c r="I30" s="36"/>
      <c r="J30" s="36"/>
      <c r="K30" s="35">
        <f t="shared" si="0"/>
        <v>0.148</v>
      </c>
      <c r="L30" s="31" t="str">
        <f t="shared" si="1"/>
        <v>是</v>
      </c>
      <c r="M30" s="31" t="str">
        <f t="shared" si="2"/>
        <v>否</v>
      </c>
    </row>
    <row r="31" ht="18.95" customHeight="1" spans="1:13">
      <c r="A31" s="22" t="s">
        <v>135</v>
      </c>
      <c r="B31" s="23" t="s">
        <v>135</v>
      </c>
      <c r="C31" s="23" t="s">
        <v>177</v>
      </c>
      <c r="D31" s="24" t="s">
        <v>184</v>
      </c>
      <c r="E31" s="23" t="s">
        <v>147</v>
      </c>
      <c r="F31" s="32" t="s">
        <v>185</v>
      </c>
      <c r="G31" s="29">
        <v>4519</v>
      </c>
      <c r="H31" s="36">
        <v>3076</v>
      </c>
      <c r="I31" s="36"/>
      <c r="J31" s="36"/>
      <c r="K31" s="35">
        <f t="shared" si="0"/>
        <v>-0.319</v>
      </c>
      <c r="L31" s="31" t="str">
        <f t="shared" si="1"/>
        <v>是</v>
      </c>
      <c r="M31" s="31" t="str">
        <f t="shared" si="2"/>
        <v>否</v>
      </c>
    </row>
    <row r="32" ht="18.95" customHeight="1" spans="1:13">
      <c r="A32" s="22" t="s">
        <v>135</v>
      </c>
      <c r="B32" s="23" t="s">
        <v>135</v>
      </c>
      <c r="C32" s="23" t="s">
        <v>177</v>
      </c>
      <c r="D32" s="24" t="s">
        <v>186</v>
      </c>
      <c r="E32" s="23" t="s">
        <v>147</v>
      </c>
      <c r="F32" s="32" t="s">
        <v>187</v>
      </c>
      <c r="G32" s="29">
        <v>746</v>
      </c>
      <c r="H32" s="36">
        <v>1279</v>
      </c>
      <c r="I32" s="36"/>
      <c r="J32" s="36"/>
      <c r="K32" s="35">
        <f t="shared" si="0"/>
        <v>0.714</v>
      </c>
      <c r="L32" s="31" t="str">
        <f t="shared" si="1"/>
        <v>是</v>
      </c>
      <c r="M32" s="31" t="str">
        <f t="shared" si="2"/>
        <v>否</v>
      </c>
    </row>
    <row r="33" ht="18.95" customHeight="1" spans="1:13">
      <c r="A33" s="22" t="s">
        <v>135</v>
      </c>
      <c r="B33" s="23" t="s">
        <v>135</v>
      </c>
      <c r="C33" s="23" t="s">
        <v>177</v>
      </c>
      <c r="D33" s="24" t="s">
        <v>188</v>
      </c>
      <c r="E33" s="23" t="s">
        <v>147</v>
      </c>
      <c r="F33" s="32" t="s">
        <v>189</v>
      </c>
      <c r="G33" s="29">
        <v>2037</v>
      </c>
      <c r="H33" s="36">
        <v>2393</v>
      </c>
      <c r="I33" s="36"/>
      <c r="J33" s="36"/>
      <c r="K33" s="35">
        <f t="shared" si="0"/>
        <v>0.175</v>
      </c>
      <c r="L33" s="31" t="str">
        <f t="shared" si="1"/>
        <v>是</v>
      </c>
      <c r="M33" s="31" t="str">
        <f t="shared" si="2"/>
        <v>否</v>
      </c>
    </row>
    <row r="34" ht="18.95" customHeight="1" spans="1:13">
      <c r="A34" s="22" t="s">
        <v>135</v>
      </c>
      <c r="B34" s="23" t="s">
        <v>135</v>
      </c>
      <c r="C34" s="23" t="s">
        <v>177</v>
      </c>
      <c r="D34" s="24" t="s">
        <v>190</v>
      </c>
      <c r="E34" s="23" t="s">
        <v>147</v>
      </c>
      <c r="F34" s="32" t="s">
        <v>191</v>
      </c>
      <c r="G34" s="29">
        <v>18445</v>
      </c>
      <c r="H34" s="36">
        <v>12242</v>
      </c>
      <c r="I34" s="36"/>
      <c r="J34" s="36"/>
      <c r="K34" s="35">
        <f t="shared" si="0"/>
        <v>-0.336</v>
      </c>
      <c r="L34" s="31" t="str">
        <f t="shared" si="1"/>
        <v>是</v>
      </c>
      <c r="M34" s="31" t="str">
        <f t="shared" si="2"/>
        <v>否</v>
      </c>
    </row>
    <row r="35" ht="18.95" customHeight="1" spans="1:13">
      <c r="A35" s="22" t="s">
        <v>135</v>
      </c>
      <c r="B35" s="23" t="s">
        <v>135</v>
      </c>
      <c r="C35" s="23" t="s">
        <v>177</v>
      </c>
      <c r="D35" s="24" t="s">
        <v>192</v>
      </c>
      <c r="E35" s="23" t="s">
        <v>147</v>
      </c>
      <c r="F35" s="37" t="s">
        <v>193</v>
      </c>
      <c r="G35" s="29">
        <v>1387</v>
      </c>
      <c r="H35" s="36">
        <v>1712</v>
      </c>
      <c r="I35" s="36"/>
      <c r="J35" s="36"/>
      <c r="K35" s="35">
        <f t="shared" si="0"/>
        <v>0.234</v>
      </c>
      <c r="L35" s="31" t="str">
        <f t="shared" si="1"/>
        <v>是</v>
      </c>
      <c r="M35" s="31" t="str">
        <f t="shared" si="2"/>
        <v>否</v>
      </c>
    </row>
    <row r="36" ht="18.95" customHeight="1" spans="1:13">
      <c r="A36" s="22" t="s">
        <v>135</v>
      </c>
      <c r="B36" s="23" t="s">
        <v>135</v>
      </c>
      <c r="C36" s="23" t="s">
        <v>177</v>
      </c>
      <c r="D36" s="24" t="s">
        <v>194</v>
      </c>
      <c r="E36" s="23" t="s">
        <v>147</v>
      </c>
      <c r="F36" s="37" t="s">
        <v>160</v>
      </c>
      <c r="G36" s="29">
        <v>16065</v>
      </c>
      <c r="H36" s="36">
        <v>19066</v>
      </c>
      <c r="I36" s="36"/>
      <c r="J36" s="36"/>
      <c r="K36" s="35">
        <f t="shared" si="0"/>
        <v>0.187</v>
      </c>
      <c r="L36" s="31" t="str">
        <f t="shared" si="1"/>
        <v>是</v>
      </c>
      <c r="M36" s="31" t="str">
        <f t="shared" si="2"/>
        <v>否</v>
      </c>
    </row>
    <row r="37" ht="18.95" customHeight="1" spans="1:13">
      <c r="A37" s="22" t="s">
        <v>135</v>
      </c>
      <c r="B37" s="23" t="s">
        <v>135</v>
      </c>
      <c r="C37" s="23" t="s">
        <v>177</v>
      </c>
      <c r="D37" s="24" t="s">
        <v>195</v>
      </c>
      <c r="E37" s="23" t="s">
        <v>147</v>
      </c>
      <c r="F37" s="38" t="s">
        <v>196</v>
      </c>
      <c r="G37" s="29">
        <v>293487</v>
      </c>
      <c r="H37" s="36">
        <v>213798</v>
      </c>
      <c r="I37" s="36"/>
      <c r="J37" s="36"/>
      <c r="K37" s="35">
        <f t="shared" si="0"/>
        <v>-0.272</v>
      </c>
      <c r="L37" s="31" t="str">
        <f t="shared" si="1"/>
        <v>是</v>
      </c>
      <c r="M37" s="31" t="str">
        <f t="shared" si="2"/>
        <v>否</v>
      </c>
    </row>
    <row r="38" ht="18.95" customHeight="1" spans="1:13">
      <c r="A38" s="22" t="s">
        <v>135</v>
      </c>
      <c r="B38" s="23" t="s">
        <v>136</v>
      </c>
      <c r="C38" s="23" t="s">
        <v>135</v>
      </c>
      <c r="D38" s="24" t="s">
        <v>197</v>
      </c>
      <c r="E38" s="23"/>
      <c r="F38" s="32" t="s">
        <v>198</v>
      </c>
      <c r="G38" s="29">
        <f>SUMIF($C37:$C1337,$D38,$G37:$G1337)</f>
        <v>238950</v>
      </c>
      <c r="H38" s="33" t="e">
        <f>VLOOKUP(F38,#REF!,2,0)</f>
        <v>#REF!</v>
      </c>
      <c r="I38" s="29"/>
      <c r="J38" s="29">
        <f>VLOOKUP(F38,'数据-全省决算数!'!$B:$C,2,0)</f>
        <v>246725</v>
      </c>
      <c r="K38" s="35" t="str">
        <f t="shared" si="0"/>
        <v/>
      </c>
      <c r="L38" s="31" t="e">
        <f t="shared" si="1"/>
        <v>#REF!</v>
      </c>
      <c r="M38" s="31" t="str">
        <f t="shared" si="2"/>
        <v>是</v>
      </c>
    </row>
    <row r="39" ht="18.95" customHeight="1" spans="1:13">
      <c r="A39" s="22" t="s">
        <v>135</v>
      </c>
      <c r="B39" s="23" t="s">
        <v>135</v>
      </c>
      <c r="C39" s="23" t="s">
        <v>197</v>
      </c>
      <c r="D39" s="24" t="s">
        <v>199</v>
      </c>
      <c r="E39" s="23" t="s">
        <v>147</v>
      </c>
      <c r="F39" s="32" t="s">
        <v>141</v>
      </c>
      <c r="G39" s="29">
        <v>47263</v>
      </c>
      <c r="H39" s="36">
        <v>58714</v>
      </c>
      <c r="I39" s="36"/>
      <c r="J39" s="36"/>
      <c r="K39" s="35">
        <f t="shared" si="0"/>
        <v>0.242</v>
      </c>
      <c r="L39" s="31" t="str">
        <f t="shared" si="1"/>
        <v>是</v>
      </c>
      <c r="M39" s="31" t="str">
        <f t="shared" si="2"/>
        <v>否</v>
      </c>
    </row>
    <row r="40" ht="18.95" customHeight="1" spans="1:13">
      <c r="A40" s="22" t="s">
        <v>135</v>
      </c>
      <c r="B40" s="23" t="s">
        <v>135</v>
      </c>
      <c r="C40" s="23" t="s">
        <v>197</v>
      </c>
      <c r="D40" s="24" t="s">
        <v>200</v>
      </c>
      <c r="E40" s="23" t="s">
        <v>147</v>
      </c>
      <c r="F40" s="32" t="s">
        <v>143</v>
      </c>
      <c r="G40" s="29">
        <v>22926</v>
      </c>
      <c r="H40" s="36">
        <v>18616</v>
      </c>
      <c r="I40" s="36"/>
      <c r="J40" s="36"/>
      <c r="K40" s="35">
        <f t="shared" si="0"/>
        <v>-0.188</v>
      </c>
      <c r="L40" s="31" t="str">
        <f t="shared" si="1"/>
        <v>是</v>
      </c>
      <c r="M40" s="31" t="str">
        <f t="shared" si="2"/>
        <v>否</v>
      </c>
    </row>
    <row r="41" ht="18.95" customHeight="1" spans="1:13">
      <c r="A41" s="22" t="s">
        <v>135</v>
      </c>
      <c r="B41" s="23" t="s">
        <v>135</v>
      </c>
      <c r="C41" s="23" t="s">
        <v>197</v>
      </c>
      <c r="D41" s="24" t="s">
        <v>201</v>
      </c>
      <c r="E41" s="23" t="s">
        <v>147</v>
      </c>
      <c r="F41" s="32" t="s">
        <v>145</v>
      </c>
      <c r="G41" s="29">
        <v>426</v>
      </c>
      <c r="H41" s="36">
        <v>329</v>
      </c>
      <c r="I41" s="36"/>
      <c r="J41" s="36"/>
      <c r="K41" s="35">
        <f t="shared" si="0"/>
        <v>-0.228</v>
      </c>
      <c r="L41" s="31" t="str">
        <f t="shared" si="1"/>
        <v>是</v>
      </c>
      <c r="M41" s="31" t="str">
        <f t="shared" si="2"/>
        <v>否</v>
      </c>
    </row>
    <row r="42" ht="18.95" customHeight="1" spans="1:13">
      <c r="A42" s="22" t="s">
        <v>135</v>
      </c>
      <c r="B42" s="23" t="s">
        <v>135</v>
      </c>
      <c r="C42" s="23" t="s">
        <v>197</v>
      </c>
      <c r="D42" s="24" t="s">
        <v>202</v>
      </c>
      <c r="E42" s="23" t="s">
        <v>147</v>
      </c>
      <c r="F42" s="32" t="s">
        <v>203</v>
      </c>
      <c r="G42" s="29">
        <v>91893</v>
      </c>
      <c r="H42" s="36">
        <v>86063</v>
      </c>
      <c r="I42" s="36"/>
      <c r="J42" s="36"/>
      <c r="K42" s="35">
        <f t="shared" si="0"/>
        <v>-0.063</v>
      </c>
      <c r="L42" s="31" t="str">
        <f t="shared" si="1"/>
        <v>是</v>
      </c>
      <c r="M42" s="31" t="str">
        <f t="shared" si="2"/>
        <v>否</v>
      </c>
    </row>
    <row r="43" ht="18.95" customHeight="1" spans="1:13">
      <c r="A43" s="22" t="s">
        <v>135</v>
      </c>
      <c r="B43" s="23" t="s">
        <v>135</v>
      </c>
      <c r="C43" s="23" t="s">
        <v>197</v>
      </c>
      <c r="D43" s="24" t="s">
        <v>204</v>
      </c>
      <c r="E43" s="23" t="s">
        <v>147</v>
      </c>
      <c r="F43" s="32" t="s">
        <v>205</v>
      </c>
      <c r="G43" s="29">
        <v>671</v>
      </c>
      <c r="H43" s="36">
        <v>586</v>
      </c>
      <c r="I43" s="36"/>
      <c r="J43" s="36"/>
      <c r="K43" s="35">
        <f t="shared" si="0"/>
        <v>-0.127</v>
      </c>
      <c r="L43" s="31" t="str">
        <f t="shared" si="1"/>
        <v>是</v>
      </c>
      <c r="M43" s="31" t="str">
        <f t="shared" si="2"/>
        <v>否</v>
      </c>
    </row>
    <row r="44" ht="18.95" customHeight="1" spans="1:13">
      <c r="A44" s="22" t="s">
        <v>135</v>
      </c>
      <c r="B44" s="23" t="s">
        <v>135</v>
      </c>
      <c r="C44" s="23" t="s">
        <v>197</v>
      </c>
      <c r="D44" s="24" t="s">
        <v>206</v>
      </c>
      <c r="E44" s="23" t="s">
        <v>147</v>
      </c>
      <c r="F44" s="32" t="s">
        <v>207</v>
      </c>
      <c r="G44" s="29">
        <v>10660</v>
      </c>
      <c r="H44" s="36">
        <v>9137</v>
      </c>
      <c r="I44" s="36"/>
      <c r="J44" s="36"/>
      <c r="K44" s="35">
        <f t="shared" si="0"/>
        <v>-0.143</v>
      </c>
      <c r="L44" s="31" t="str">
        <f t="shared" si="1"/>
        <v>是</v>
      </c>
      <c r="M44" s="31" t="str">
        <f t="shared" si="2"/>
        <v>否</v>
      </c>
    </row>
    <row r="45" ht="18.95" customHeight="1" spans="1:13">
      <c r="A45" s="22" t="s">
        <v>135</v>
      </c>
      <c r="B45" s="23" t="s">
        <v>135</v>
      </c>
      <c r="C45" s="23" t="s">
        <v>197</v>
      </c>
      <c r="D45" s="24" t="s">
        <v>208</v>
      </c>
      <c r="E45" s="23" t="s">
        <v>147</v>
      </c>
      <c r="F45" s="32" t="s">
        <v>209</v>
      </c>
      <c r="G45" s="29">
        <v>704</v>
      </c>
      <c r="H45" s="36">
        <v>590</v>
      </c>
      <c r="I45" s="36"/>
      <c r="J45" s="36"/>
      <c r="K45" s="35">
        <f t="shared" si="0"/>
        <v>-0.162</v>
      </c>
      <c r="L45" s="31" t="str">
        <f t="shared" si="1"/>
        <v>是</v>
      </c>
      <c r="M45" s="31" t="str">
        <f t="shared" si="2"/>
        <v>否</v>
      </c>
    </row>
    <row r="46" ht="18.95" customHeight="1" spans="1:13">
      <c r="A46" s="22" t="s">
        <v>135</v>
      </c>
      <c r="B46" s="23" t="s">
        <v>135</v>
      </c>
      <c r="C46" s="23" t="s">
        <v>197</v>
      </c>
      <c r="D46" s="24" t="s">
        <v>211</v>
      </c>
      <c r="E46" s="23" t="s">
        <v>147</v>
      </c>
      <c r="F46" s="32" t="s">
        <v>212</v>
      </c>
      <c r="G46" s="29">
        <v>2835</v>
      </c>
      <c r="H46" s="36">
        <v>2909</v>
      </c>
      <c r="I46" s="36"/>
      <c r="J46" s="36"/>
      <c r="K46" s="35">
        <f t="shared" si="0"/>
        <v>0.026</v>
      </c>
      <c r="L46" s="31" t="str">
        <f t="shared" si="1"/>
        <v>是</v>
      </c>
      <c r="M46" s="31" t="str">
        <f t="shared" si="2"/>
        <v>否</v>
      </c>
    </row>
    <row r="47" ht="18.95" customHeight="1" spans="1:13">
      <c r="A47" s="22" t="s">
        <v>135</v>
      </c>
      <c r="B47" s="23" t="s">
        <v>135</v>
      </c>
      <c r="C47" s="23" t="s">
        <v>197</v>
      </c>
      <c r="D47" s="471" t="s">
        <v>213</v>
      </c>
      <c r="E47" s="23" t="s">
        <v>147</v>
      </c>
      <c r="F47" s="32" t="s">
        <v>4624</v>
      </c>
      <c r="G47" s="29">
        <v>0</v>
      </c>
      <c r="H47" s="36">
        <v>9</v>
      </c>
      <c r="I47" s="36"/>
      <c r="J47" s="36"/>
      <c r="K47" s="35" t="str">
        <f t="shared" si="0"/>
        <v/>
      </c>
      <c r="L47" s="31" t="str">
        <f t="shared" si="1"/>
        <v>是</v>
      </c>
      <c r="M47" s="31" t="str">
        <f t="shared" si="2"/>
        <v>否</v>
      </c>
    </row>
    <row r="48" ht="18.95" customHeight="1" spans="1:13">
      <c r="A48" s="22" t="s">
        <v>135</v>
      </c>
      <c r="B48" s="23" t="s">
        <v>135</v>
      </c>
      <c r="C48" s="23" t="s">
        <v>197</v>
      </c>
      <c r="D48" s="24" t="s">
        <v>215</v>
      </c>
      <c r="E48" s="23" t="s">
        <v>147</v>
      </c>
      <c r="F48" s="32" t="s">
        <v>160</v>
      </c>
      <c r="G48" s="29">
        <v>3720</v>
      </c>
      <c r="H48" s="36">
        <v>4548</v>
      </c>
      <c r="I48" s="36"/>
      <c r="J48" s="36"/>
      <c r="K48" s="35">
        <f t="shared" si="0"/>
        <v>0.223</v>
      </c>
      <c r="L48" s="31" t="str">
        <f t="shared" si="1"/>
        <v>是</v>
      </c>
      <c r="M48" s="31" t="str">
        <f t="shared" si="2"/>
        <v>否</v>
      </c>
    </row>
    <row r="49" ht="18.95" customHeight="1" spans="1:13">
      <c r="A49" s="22" t="s">
        <v>135</v>
      </c>
      <c r="B49" s="23" t="s">
        <v>135</v>
      </c>
      <c r="C49" s="23" t="s">
        <v>197</v>
      </c>
      <c r="D49" s="24" t="s">
        <v>216</v>
      </c>
      <c r="E49" s="23" t="s">
        <v>147</v>
      </c>
      <c r="F49" s="38" t="s">
        <v>217</v>
      </c>
      <c r="G49" s="29">
        <v>57852</v>
      </c>
      <c r="H49" s="36">
        <v>65213</v>
      </c>
      <c r="I49" s="36"/>
      <c r="J49" s="36"/>
      <c r="K49" s="35">
        <f t="shared" si="0"/>
        <v>0.127</v>
      </c>
      <c r="L49" s="31" t="str">
        <f t="shared" si="1"/>
        <v>是</v>
      </c>
      <c r="M49" s="31" t="str">
        <f t="shared" si="2"/>
        <v>否</v>
      </c>
    </row>
    <row r="50" ht="18.95" customHeight="1" spans="1:13">
      <c r="A50" s="22" t="s">
        <v>135</v>
      </c>
      <c r="B50" s="23" t="s">
        <v>136</v>
      </c>
      <c r="C50" s="23" t="s">
        <v>135</v>
      </c>
      <c r="D50" s="24" t="s">
        <v>218</v>
      </c>
      <c r="E50" s="23" t="s">
        <v>135</v>
      </c>
      <c r="F50" s="32" t="s">
        <v>219</v>
      </c>
      <c r="G50" s="29">
        <f>SUMIF($C49:$C1349,$D50,$G49:$G1349)</f>
        <v>46713</v>
      </c>
      <c r="H50" s="33" t="e">
        <f>VLOOKUP(F50,#REF!,2,0)</f>
        <v>#REF!</v>
      </c>
      <c r="I50" s="29"/>
      <c r="J50" s="29">
        <f>VLOOKUP(F50,'数据-全省决算数!'!$B:$C,2,0)</f>
        <v>52757</v>
      </c>
      <c r="K50" s="35" t="str">
        <f t="shared" si="0"/>
        <v/>
      </c>
      <c r="L50" s="31" t="e">
        <f t="shared" si="1"/>
        <v>#REF!</v>
      </c>
      <c r="M50" s="31" t="str">
        <f t="shared" si="2"/>
        <v>是</v>
      </c>
    </row>
    <row r="51" ht="18.95" customHeight="1" spans="1:13">
      <c r="A51" s="22" t="s">
        <v>135</v>
      </c>
      <c r="B51" s="23" t="s">
        <v>135</v>
      </c>
      <c r="C51" s="23" t="s">
        <v>218</v>
      </c>
      <c r="D51" s="24" t="s">
        <v>220</v>
      </c>
      <c r="E51" s="23" t="s">
        <v>147</v>
      </c>
      <c r="F51" s="32" t="s">
        <v>141</v>
      </c>
      <c r="G51" s="29">
        <v>21984</v>
      </c>
      <c r="H51" s="36">
        <v>28176</v>
      </c>
      <c r="I51" s="36"/>
      <c r="J51" s="36"/>
      <c r="K51" s="35">
        <f t="shared" si="0"/>
        <v>0.282</v>
      </c>
      <c r="L51" s="31" t="str">
        <f t="shared" si="1"/>
        <v>是</v>
      </c>
      <c r="M51" s="31" t="str">
        <f t="shared" si="2"/>
        <v>否</v>
      </c>
    </row>
    <row r="52" ht="18.95" customHeight="1" spans="1:13">
      <c r="A52" s="22" t="s">
        <v>135</v>
      </c>
      <c r="B52" s="23" t="s">
        <v>135</v>
      </c>
      <c r="C52" s="23" t="s">
        <v>218</v>
      </c>
      <c r="D52" s="24" t="s">
        <v>221</v>
      </c>
      <c r="E52" s="23" t="s">
        <v>147</v>
      </c>
      <c r="F52" s="32" t="s">
        <v>143</v>
      </c>
      <c r="G52" s="29">
        <v>2313</v>
      </c>
      <c r="H52" s="36">
        <v>1855</v>
      </c>
      <c r="I52" s="36"/>
      <c r="J52" s="36"/>
      <c r="K52" s="35">
        <f t="shared" si="0"/>
        <v>-0.198</v>
      </c>
      <c r="L52" s="31" t="str">
        <f t="shared" si="1"/>
        <v>是</v>
      </c>
      <c r="M52" s="31" t="str">
        <f t="shared" si="2"/>
        <v>否</v>
      </c>
    </row>
    <row r="53" ht="18.95" customHeight="1" spans="1:13">
      <c r="A53" s="22" t="s">
        <v>135</v>
      </c>
      <c r="B53" s="23" t="s">
        <v>135</v>
      </c>
      <c r="C53" s="23" t="s">
        <v>218</v>
      </c>
      <c r="D53" s="24" t="s">
        <v>222</v>
      </c>
      <c r="E53" s="23" t="s">
        <v>147</v>
      </c>
      <c r="F53" s="32" t="s">
        <v>145</v>
      </c>
      <c r="G53" s="29">
        <v>149</v>
      </c>
      <c r="H53" s="36">
        <v>187</v>
      </c>
      <c r="I53" s="36"/>
      <c r="J53" s="36"/>
      <c r="K53" s="35">
        <f t="shared" si="0"/>
        <v>0.255</v>
      </c>
      <c r="L53" s="31" t="str">
        <f t="shared" si="1"/>
        <v>是</v>
      </c>
      <c r="M53" s="31" t="str">
        <f t="shared" si="2"/>
        <v>否</v>
      </c>
    </row>
    <row r="54" ht="18.95" customHeight="1" spans="1:13">
      <c r="A54" s="22" t="s">
        <v>135</v>
      </c>
      <c r="B54" s="23" t="s">
        <v>135</v>
      </c>
      <c r="C54" s="23" t="s">
        <v>218</v>
      </c>
      <c r="D54" s="24" t="s">
        <v>223</v>
      </c>
      <c r="E54" s="23" t="s">
        <v>147</v>
      </c>
      <c r="F54" s="32" t="s">
        <v>224</v>
      </c>
      <c r="G54" s="29">
        <v>949</v>
      </c>
      <c r="H54" s="36">
        <v>1195</v>
      </c>
      <c r="I54" s="36"/>
      <c r="J54" s="36"/>
      <c r="K54" s="35">
        <f t="shared" si="0"/>
        <v>0.259</v>
      </c>
      <c r="L54" s="31" t="str">
        <f t="shared" si="1"/>
        <v>是</v>
      </c>
      <c r="M54" s="31" t="str">
        <f t="shared" si="2"/>
        <v>否</v>
      </c>
    </row>
    <row r="55" ht="18.95" customHeight="1" spans="1:13">
      <c r="A55" s="22" t="s">
        <v>135</v>
      </c>
      <c r="B55" s="23" t="s">
        <v>135</v>
      </c>
      <c r="C55" s="23" t="s">
        <v>218</v>
      </c>
      <c r="D55" s="24" t="s">
        <v>225</v>
      </c>
      <c r="E55" s="23" t="s">
        <v>147</v>
      </c>
      <c r="F55" s="32" t="s">
        <v>226</v>
      </c>
      <c r="G55" s="29">
        <v>4297</v>
      </c>
      <c r="H55" s="36">
        <v>4225</v>
      </c>
      <c r="I55" s="36"/>
      <c r="J55" s="36"/>
      <c r="K55" s="35">
        <f t="shared" si="0"/>
        <v>-0.017</v>
      </c>
      <c r="L55" s="31" t="str">
        <f t="shared" si="1"/>
        <v>是</v>
      </c>
      <c r="M55" s="31" t="str">
        <f t="shared" si="2"/>
        <v>否</v>
      </c>
    </row>
    <row r="56" ht="18.95" customHeight="1" spans="1:13">
      <c r="A56" s="22" t="s">
        <v>135</v>
      </c>
      <c r="B56" s="23" t="s">
        <v>135</v>
      </c>
      <c r="C56" s="23" t="s">
        <v>218</v>
      </c>
      <c r="D56" s="24" t="s">
        <v>227</v>
      </c>
      <c r="E56" s="23" t="s">
        <v>147</v>
      </c>
      <c r="F56" s="32" t="s">
        <v>228</v>
      </c>
      <c r="G56" s="29">
        <v>932</v>
      </c>
      <c r="H56" s="36">
        <v>1007</v>
      </c>
      <c r="I56" s="36"/>
      <c r="J56" s="36"/>
      <c r="K56" s="35">
        <f t="shared" si="0"/>
        <v>0.08</v>
      </c>
      <c r="L56" s="31" t="str">
        <f t="shared" si="1"/>
        <v>是</v>
      </c>
      <c r="M56" s="31" t="str">
        <f t="shared" si="2"/>
        <v>否</v>
      </c>
    </row>
    <row r="57" ht="18.95" customHeight="1" spans="1:13">
      <c r="A57" s="22" t="s">
        <v>135</v>
      </c>
      <c r="B57" s="23" t="s">
        <v>135</v>
      </c>
      <c r="C57" s="23" t="s">
        <v>218</v>
      </c>
      <c r="D57" s="24" t="s">
        <v>229</v>
      </c>
      <c r="E57" s="23" t="s">
        <v>147</v>
      </c>
      <c r="F57" s="32" t="s">
        <v>230</v>
      </c>
      <c r="G57" s="29">
        <v>7061</v>
      </c>
      <c r="H57" s="36">
        <v>2306</v>
      </c>
      <c r="I57" s="36"/>
      <c r="J57" s="36"/>
      <c r="K57" s="35">
        <f t="shared" si="0"/>
        <v>-0.673</v>
      </c>
      <c r="L57" s="31" t="str">
        <f t="shared" si="1"/>
        <v>是</v>
      </c>
      <c r="M57" s="31" t="str">
        <f t="shared" si="2"/>
        <v>否</v>
      </c>
    </row>
    <row r="58" ht="18.95" customHeight="1" spans="1:13">
      <c r="A58" s="22" t="s">
        <v>135</v>
      </c>
      <c r="B58" s="23" t="s">
        <v>135</v>
      </c>
      <c r="C58" s="23" t="s">
        <v>218</v>
      </c>
      <c r="D58" s="24" t="s">
        <v>231</v>
      </c>
      <c r="E58" s="23" t="s">
        <v>147</v>
      </c>
      <c r="F58" s="32" t="s">
        <v>232</v>
      </c>
      <c r="G58" s="29">
        <v>3985</v>
      </c>
      <c r="H58" s="36">
        <v>5266</v>
      </c>
      <c r="I58" s="36"/>
      <c r="J58" s="36"/>
      <c r="K58" s="35">
        <f t="shared" si="0"/>
        <v>0.321</v>
      </c>
      <c r="L58" s="31" t="str">
        <f t="shared" si="1"/>
        <v>是</v>
      </c>
      <c r="M58" s="31" t="str">
        <f t="shared" si="2"/>
        <v>否</v>
      </c>
    </row>
    <row r="59" ht="18.95" customHeight="1" spans="1:13">
      <c r="A59" s="22" t="s">
        <v>135</v>
      </c>
      <c r="B59" s="23" t="s">
        <v>135</v>
      </c>
      <c r="C59" s="23" t="s">
        <v>218</v>
      </c>
      <c r="D59" s="24" t="s">
        <v>233</v>
      </c>
      <c r="E59" s="23" t="s">
        <v>147</v>
      </c>
      <c r="F59" s="32" t="s">
        <v>160</v>
      </c>
      <c r="G59" s="29">
        <v>2654</v>
      </c>
      <c r="H59" s="36">
        <v>3624</v>
      </c>
      <c r="I59" s="36"/>
      <c r="J59" s="36"/>
      <c r="K59" s="35">
        <f t="shared" si="0"/>
        <v>0.365</v>
      </c>
      <c r="L59" s="31" t="str">
        <f t="shared" si="1"/>
        <v>是</v>
      </c>
      <c r="M59" s="31" t="str">
        <f t="shared" si="2"/>
        <v>否</v>
      </c>
    </row>
    <row r="60" ht="18.95" customHeight="1" spans="1:13">
      <c r="A60" s="22" t="s">
        <v>135</v>
      </c>
      <c r="B60" s="23" t="s">
        <v>135</v>
      </c>
      <c r="C60" s="23" t="s">
        <v>218</v>
      </c>
      <c r="D60" s="24" t="s">
        <v>234</v>
      </c>
      <c r="E60" s="23" t="s">
        <v>147</v>
      </c>
      <c r="F60" s="38" t="s">
        <v>235</v>
      </c>
      <c r="G60" s="29">
        <v>2389</v>
      </c>
      <c r="H60" s="36">
        <v>4934</v>
      </c>
      <c r="I60" s="36"/>
      <c r="J60" s="36"/>
      <c r="K60" s="35">
        <f t="shared" si="0"/>
        <v>1.065</v>
      </c>
      <c r="L60" s="31" t="str">
        <f t="shared" si="1"/>
        <v>是</v>
      </c>
      <c r="M60" s="31" t="str">
        <f t="shared" si="2"/>
        <v>否</v>
      </c>
    </row>
    <row r="61" ht="18.95" customHeight="1" spans="1:13">
      <c r="A61" s="22" t="s">
        <v>135</v>
      </c>
      <c r="B61" s="23" t="s">
        <v>136</v>
      </c>
      <c r="C61" s="23" t="s">
        <v>135</v>
      </c>
      <c r="D61" s="24" t="s">
        <v>236</v>
      </c>
      <c r="E61" s="23" t="s">
        <v>135</v>
      </c>
      <c r="F61" s="32" t="s">
        <v>237</v>
      </c>
      <c r="G61" s="29">
        <f>SUMIF($C60:$C1360,$D61,$G60:$G1360)</f>
        <v>194287</v>
      </c>
      <c r="H61" s="33" t="e">
        <f>VLOOKUP(F61,#REF!,2,0)</f>
        <v>#REF!</v>
      </c>
      <c r="I61" s="29"/>
      <c r="J61" s="29">
        <f>VLOOKUP(F61,'数据-全省决算数!'!$B:$C,2,0)</f>
        <v>206340</v>
      </c>
      <c r="K61" s="35" t="str">
        <f t="shared" si="0"/>
        <v/>
      </c>
      <c r="L61" s="31" t="e">
        <f t="shared" si="1"/>
        <v>#REF!</v>
      </c>
      <c r="M61" s="31" t="str">
        <f t="shared" si="2"/>
        <v>是</v>
      </c>
    </row>
    <row r="62" ht="18.95" customHeight="1" spans="1:13">
      <c r="A62" s="22" t="s">
        <v>135</v>
      </c>
      <c r="B62" s="23" t="s">
        <v>135</v>
      </c>
      <c r="C62" s="23" t="s">
        <v>236</v>
      </c>
      <c r="D62" s="24" t="s">
        <v>238</v>
      </c>
      <c r="E62" s="23" t="s">
        <v>147</v>
      </c>
      <c r="F62" s="32" t="s">
        <v>141</v>
      </c>
      <c r="G62" s="29">
        <v>94586</v>
      </c>
      <c r="H62" s="36">
        <v>122709</v>
      </c>
      <c r="I62" s="36"/>
      <c r="J62" s="36"/>
      <c r="K62" s="35">
        <f t="shared" si="0"/>
        <v>0.297</v>
      </c>
      <c r="L62" s="31" t="str">
        <f t="shared" si="1"/>
        <v>是</v>
      </c>
      <c r="M62" s="31" t="str">
        <f t="shared" si="2"/>
        <v>否</v>
      </c>
    </row>
    <row r="63" ht="18.95" customHeight="1" spans="1:13">
      <c r="A63" s="22" t="s">
        <v>135</v>
      </c>
      <c r="B63" s="23" t="s">
        <v>135</v>
      </c>
      <c r="C63" s="23" t="s">
        <v>236</v>
      </c>
      <c r="D63" s="24" t="s">
        <v>239</v>
      </c>
      <c r="E63" s="23" t="s">
        <v>147</v>
      </c>
      <c r="F63" s="32" t="s">
        <v>143</v>
      </c>
      <c r="G63" s="29">
        <v>20425</v>
      </c>
      <c r="H63" s="36">
        <v>17226</v>
      </c>
      <c r="I63" s="36"/>
      <c r="J63" s="36"/>
      <c r="K63" s="35">
        <f t="shared" si="0"/>
        <v>-0.157</v>
      </c>
      <c r="L63" s="31" t="str">
        <f t="shared" si="1"/>
        <v>是</v>
      </c>
      <c r="M63" s="31" t="str">
        <f t="shared" si="2"/>
        <v>否</v>
      </c>
    </row>
    <row r="64" ht="18.95" customHeight="1" spans="1:13">
      <c r="A64" s="22" t="s">
        <v>135</v>
      </c>
      <c r="B64" s="23" t="s">
        <v>135</v>
      </c>
      <c r="C64" s="23" t="s">
        <v>236</v>
      </c>
      <c r="D64" s="24" t="s">
        <v>240</v>
      </c>
      <c r="E64" s="23" t="s">
        <v>147</v>
      </c>
      <c r="F64" s="32" t="s">
        <v>145</v>
      </c>
      <c r="G64" s="29">
        <v>192</v>
      </c>
      <c r="H64" s="36">
        <v>204</v>
      </c>
      <c r="I64" s="36"/>
      <c r="J64" s="36"/>
      <c r="K64" s="35">
        <f t="shared" si="0"/>
        <v>0.063</v>
      </c>
      <c r="L64" s="31" t="str">
        <f t="shared" si="1"/>
        <v>是</v>
      </c>
      <c r="M64" s="31" t="str">
        <f t="shared" si="2"/>
        <v>否</v>
      </c>
    </row>
    <row r="65" ht="18.95" customHeight="1" spans="1:13">
      <c r="A65" s="22" t="s">
        <v>135</v>
      </c>
      <c r="B65" s="23" t="s">
        <v>135</v>
      </c>
      <c r="C65" s="23" t="s">
        <v>236</v>
      </c>
      <c r="D65" s="24" t="s">
        <v>241</v>
      </c>
      <c r="E65" s="23" t="s">
        <v>147</v>
      </c>
      <c r="F65" s="32" t="s">
        <v>242</v>
      </c>
      <c r="G65" s="29">
        <v>2826</v>
      </c>
      <c r="H65" s="36">
        <v>1384</v>
      </c>
      <c r="I65" s="36"/>
      <c r="J65" s="36"/>
      <c r="K65" s="35">
        <f t="shared" si="0"/>
        <v>-0.51</v>
      </c>
      <c r="L65" s="31" t="str">
        <f t="shared" si="1"/>
        <v>是</v>
      </c>
      <c r="M65" s="31" t="str">
        <f t="shared" si="2"/>
        <v>否</v>
      </c>
    </row>
    <row r="66" ht="18.95" customHeight="1" spans="1:13">
      <c r="A66" s="22" t="s">
        <v>135</v>
      </c>
      <c r="B66" s="23" t="s">
        <v>135</v>
      </c>
      <c r="C66" s="23" t="s">
        <v>236</v>
      </c>
      <c r="D66" s="24" t="s">
        <v>243</v>
      </c>
      <c r="E66" s="23" t="s">
        <v>147</v>
      </c>
      <c r="F66" s="32" t="s">
        <v>244</v>
      </c>
      <c r="G66" s="29">
        <v>5583</v>
      </c>
      <c r="H66" s="36">
        <v>4732</v>
      </c>
      <c r="I66" s="36"/>
      <c r="J66" s="36"/>
      <c r="K66" s="35">
        <f t="shared" si="0"/>
        <v>-0.152</v>
      </c>
      <c r="L66" s="31" t="str">
        <f t="shared" si="1"/>
        <v>是</v>
      </c>
      <c r="M66" s="31" t="str">
        <f t="shared" si="2"/>
        <v>否</v>
      </c>
    </row>
    <row r="67" ht="18.95" customHeight="1" spans="1:13">
      <c r="A67" s="22" t="s">
        <v>135</v>
      </c>
      <c r="B67" s="23" t="s">
        <v>135</v>
      </c>
      <c r="C67" s="23" t="s">
        <v>236</v>
      </c>
      <c r="D67" s="24" t="s">
        <v>245</v>
      </c>
      <c r="E67" s="23" t="s">
        <v>147</v>
      </c>
      <c r="F67" s="32" t="s">
        <v>246</v>
      </c>
      <c r="G67" s="29">
        <v>125</v>
      </c>
      <c r="H67" s="36">
        <v>130</v>
      </c>
      <c r="I67" s="36"/>
      <c r="J67" s="36"/>
      <c r="K67" s="35">
        <f t="shared" si="0"/>
        <v>0.04</v>
      </c>
      <c r="L67" s="31" t="str">
        <f t="shared" si="1"/>
        <v>是</v>
      </c>
      <c r="M67" s="31" t="str">
        <f t="shared" si="2"/>
        <v>否</v>
      </c>
    </row>
    <row r="68" ht="18.95" customHeight="1" spans="1:13">
      <c r="A68" s="22" t="s">
        <v>135</v>
      </c>
      <c r="B68" s="23" t="s">
        <v>135</v>
      </c>
      <c r="C68" s="23" t="s">
        <v>236</v>
      </c>
      <c r="D68" s="24" t="s">
        <v>247</v>
      </c>
      <c r="E68" s="23" t="s">
        <v>147</v>
      </c>
      <c r="F68" s="32" t="s">
        <v>248</v>
      </c>
      <c r="G68" s="29">
        <v>4561</v>
      </c>
      <c r="H68" s="36">
        <v>5268</v>
      </c>
      <c r="I68" s="36"/>
      <c r="J68" s="36"/>
      <c r="K68" s="35">
        <f t="shared" ref="K68:K131" si="3">IF(ISERROR(H68/G68-1),"",H68/G68-1)</f>
        <v>0.155</v>
      </c>
      <c r="L68" s="31" t="str">
        <f t="shared" ref="L68:L131" si="4">IF(F68&lt;&gt;"",IF(SUM(G68:H68)&lt;&gt;0,"是","否"),"空")</f>
        <v>是</v>
      </c>
      <c r="M68" s="31" t="str">
        <f t="shared" ref="M68:M131" si="5">IF(C68&lt;&gt;"",IF(OR(LEFT(C68,3)="205",LEFT(C68,3)="206",LEFT(C68,3)="207",LEFT(C68,3)="208",LEFT(C68,3)="210",LEFT(C68,3)="213"),"是","否"),"是")</f>
        <v>否</v>
      </c>
    </row>
    <row r="69" ht="18.95" customHeight="1" spans="1:13">
      <c r="A69" s="22" t="s">
        <v>135</v>
      </c>
      <c r="B69" s="23" t="s">
        <v>135</v>
      </c>
      <c r="C69" s="23" t="s">
        <v>236</v>
      </c>
      <c r="D69" s="24" t="s">
        <v>249</v>
      </c>
      <c r="E69" s="23" t="s">
        <v>147</v>
      </c>
      <c r="F69" s="32" t="s">
        <v>250</v>
      </c>
      <c r="G69" s="29">
        <v>5049</v>
      </c>
      <c r="H69" s="36">
        <v>2477</v>
      </c>
      <c r="I69" s="36"/>
      <c r="J69" s="36"/>
      <c r="K69" s="35">
        <f t="shared" si="3"/>
        <v>-0.509</v>
      </c>
      <c r="L69" s="31" t="str">
        <f t="shared" si="4"/>
        <v>是</v>
      </c>
      <c r="M69" s="31" t="str">
        <f t="shared" si="5"/>
        <v>否</v>
      </c>
    </row>
    <row r="70" ht="18.95" customHeight="1" spans="1:13">
      <c r="A70" s="22" t="s">
        <v>135</v>
      </c>
      <c r="B70" s="23" t="s">
        <v>135</v>
      </c>
      <c r="C70" s="23" t="s">
        <v>236</v>
      </c>
      <c r="D70" s="24" t="s">
        <v>251</v>
      </c>
      <c r="E70" s="23" t="s">
        <v>147</v>
      </c>
      <c r="F70" s="32" t="s">
        <v>160</v>
      </c>
      <c r="G70" s="29">
        <v>5843</v>
      </c>
      <c r="H70" s="36">
        <v>6705</v>
      </c>
      <c r="I70" s="36"/>
      <c r="J70" s="36"/>
      <c r="K70" s="35">
        <f t="shared" si="3"/>
        <v>0.148</v>
      </c>
      <c r="L70" s="31" t="str">
        <f t="shared" si="4"/>
        <v>是</v>
      </c>
      <c r="M70" s="31" t="str">
        <f t="shared" si="5"/>
        <v>否</v>
      </c>
    </row>
    <row r="71" ht="18.95" customHeight="1" spans="1:13">
      <c r="A71" s="22" t="s">
        <v>135</v>
      </c>
      <c r="B71" s="23" t="s">
        <v>135</v>
      </c>
      <c r="C71" s="23" t="s">
        <v>236</v>
      </c>
      <c r="D71" s="24" t="s">
        <v>252</v>
      </c>
      <c r="E71" s="23" t="s">
        <v>147</v>
      </c>
      <c r="F71" s="38" t="s">
        <v>253</v>
      </c>
      <c r="G71" s="29">
        <v>55097</v>
      </c>
      <c r="H71" s="36">
        <v>45344</v>
      </c>
      <c r="I71" s="36"/>
      <c r="J71" s="36"/>
      <c r="K71" s="35">
        <f t="shared" si="3"/>
        <v>-0.177</v>
      </c>
      <c r="L71" s="31" t="str">
        <f t="shared" si="4"/>
        <v>是</v>
      </c>
      <c r="M71" s="31" t="str">
        <f t="shared" si="5"/>
        <v>否</v>
      </c>
    </row>
    <row r="72" ht="18.95" customHeight="1" spans="1:13">
      <c r="A72" s="22" t="s">
        <v>135</v>
      </c>
      <c r="B72" s="23" t="s">
        <v>136</v>
      </c>
      <c r="C72" s="23" t="s">
        <v>135</v>
      </c>
      <c r="D72" s="24" t="s">
        <v>254</v>
      </c>
      <c r="E72" s="23" t="s">
        <v>135</v>
      </c>
      <c r="F72" s="32" t="s">
        <v>255</v>
      </c>
      <c r="G72" s="29">
        <f>SUMIF($C71:$C1371,$D72,$G71:$G1371)</f>
        <v>297006</v>
      </c>
      <c r="H72" s="33" t="e">
        <f>VLOOKUP(F72,#REF!,2,0)</f>
        <v>#REF!</v>
      </c>
      <c r="I72" s="29"/>
      <c r="J72" s="29">
        <f>VLOOKUP(F72,'数据-全省决算数!'!$B:$C,2,0)</f>
        <v>305379</v>
      </c>
      <c r="K72" s="35" t="str">
        <f t="shared" si="3"/>
        <v/>
      </c>
      <c r="L72" s="31" t="e">
        <f t="shared" si="4"/>
        <v>#REF!</v>
      </c>
      <c r="M72" s="31" t="str">
        <f t="shared" si="5"/>
        <v>是</v>
      </c>
    </row>
    <row r="73" ht="18.95" customHeight="1" spans="1:13">
      <c r="A73" s="22" t="s">
        <v>135</v>
      </c>
      <c r="B73" s="23" t="s">
        <v>135</v>
      </c>
      <c r="C73" s="23" t="s">
        <v>254</v>
      </c>
      <c r="D73" s="24" t="s">
        <v>256</v>
      </c>
      <c r="E73" s="23" t="s">
        <v>147</v>
      </c>
      <c r="F73" s="32" t="s">
        <v>141</v>
      </c>
      <c r="G73" s="29">
        <v>110793</v>
      </c>
      <c r="H73" s="36">
        <v>130972</v>
      </c>
      <c r="I73" s="36"/>
      <c r="J73" s="36"/>
      <c r="K73" s="35">
        <f t="shared" si="3"/>
        <v>0.182</v>
      </c>
      <c r="L73" s="31" t="str">
        <f t="shared" si="4"/>
        <v>是</v>
      </c>
      <c r="M73" s="31" t="str">
        <f t="shared" si="5"/>
        <v>否</v>
      </c>
    </row>
    <row r="74" ht="18.95" customHeight="1" spans="1:13">
      <c r="A74" s="22" t="s">
        <v>135</v>
      </c>
      <c r="B74" s="23" t="s">
        <v>135</v>
      </c>
      <c r="C74" s="23" t="s">
        <v>254</v>
      </c>
      <c r="D74" s="24" t="s">
        <v>257</v>
      </c>
      <c r="E74" s="23" t="s">
        <v>147</v>
      </c>
      <c r="F74" s="32" t="s">
        <v>143</v>
      </c>
      <c r="G74" s="29">
        <v>52276</v>
      </c>
      <c r="H74" s="36">
        <v>31034</v>
      </c>
      <c r="I74" s="36"/>
      <c r="J74" s="36"/>
      <c r="K74" s="35">
        <f t="shared" si="3"/>
        <v>-0.406</v>
      </c>
      <c r="L74" s="31" t="str">
        <f t="shared" si="4"/>
        <v>是</v>
      </c>
      <c r="M74" s="31" t="str">
        <f t="shared" si="5"/>
        <v>否</v>
      </c>
    </row>
    <row r="75" ht="18.95" customHeight="1" spans="1:13">
      <c r="A75" s="22" t="s">
        <v>135</v>
      </c>
      <c r="B75" s="23" t="s">
        <v>135</v>
      </c>
      <c r="C75" s="23" t="s">
        <v>254</v>
      </c>
      <c r="D75" s="24" t="s">
        <v>258</v>
      </c>
      <c r="E75" s="23" t="s">
        <v>147</v>
      </c>
      <c r="F75" s="32" t="s">
        <v>145</v>
      </c>
      <c r="G75" s="29">
        <v>61</v>
      </c>
      <c r="H75" s="36">
        <v>58</v>
      </c>
      <c r="I75" s="36"/>
      <c r="J75" s="36"/>
      <c r="K75" s="35">
        <f t="shared" si="3"/>
        <v>-0.049</v>
      </c>
      <c r="L75" s="31" t="str">
        <f t="shared" si="4"/>
        <v>是</v>
      </c>
      <c r="M75" s="31" t="str">
        <f t="shared" si="5"/>
        <v>否</v>
      </c>
    </row>
    <row r="76" ht="18.95" customHeight="1" spans="1:13">
      <c r="A76" s="22" t="s">
        <v>135</v>
      </c>
      <c r="B76" s="23" t="s">
        <v>135</v>
      </c>
      <c r="C76" s="23" t="s">
        <v>254</v>
      </c>
      <c r="D76" s="24" t="s">
        <v>259</v>
      </c>
      <c r="E76" s="23" t="s">
        <v>147</v>
      </c>
      <c r="F76" s="32" t="s">
        <v>260</v>
      </c>
      <c r="G76" s="29">
        <v>4641</v>
      </c>
      <c r="H76" s="36">
        <v>5031</v>
      </c>
      <c r="I76" s="36"/>
      <c r="J76" s="36"/>
      <c r="K76" s="35">
        <f t="shared" si="3"/>
        <v>0.084</v>
      </c>
      <c r="L76" s="31" t="str">
        <f t="shared" si="4"/>
        <v>是</v>
      </c>
      <c r="M76" s="31" t="str">
        <f t="shared" si="5"/>
        <v>否</v>
      </c>
    </row>
    <row r="77" ht="18.95" customHeight="1" spans="1:13">
      <c r="A77" s="22" t="s">
        <v>135</v>
      </c>
      <c r="B77" s="23" t="s">
        <v>135</v>
      </c>
      <c r="C77" s="23" t="s">
        <v>254</v>
      </c>
      <c r="D77" s="24" t="s">
        <v>261</v>
      </c>
      <c r="E77" s="23" t="s">
        <v>147</v>
      </c>
      <c r="F77" s="32" t="s">
        <v>262</v>
      </c>
      <c r="G77" s="29">
        <v>3257</v>
      </c>
      <c r="H77" s="36">
        <v>2583</v>
      </c>
      <c r="I77" s="36"/>
      <c r="J77" s="36"/>
      <c r="K77" s="35">
        <f t="shared" si="3"/>
        <v>-0.207</v>
      </c>
      <c r="L77" s="31" t="str">
        <f t="shared" si="4"/>
        <v>是</v>
      </c>
      <c r="M77" s="31" t="str">
        <f t="shared" si="5"/>
        <v>否</v>
      </c>
    </row>
    <row r="78" ht="18.95" customHeight="1" spans="1:13">
      <c r="A78" s="22" t="s">
        <v>135</v>
      </c>
      <c r="B78" s="23" t="s">
        <v>135</v>
      </c>
      <c r="C78" s="23" t="s">
        <v>254</v>
      </c>
      <c r="D78" s="24" t="s">
        <v>263</v>
      </c>
      <c r="E78" s="23" t="s">
        <v>147</v>
      </c>
      <c r="F78" s="32" t="s">
        <v>264</v>
      </c>
      <c r="G78" s="29">
        <v>40326</v>
      </c>
      <c r="H78" s="36">
        <v>38144</v>
      </c>
      <c r="I78" s="36"/>
      <c r="J78" s="36"/>
      <c r="K78" s="35">
        <f t="shared" si="3"/>
        <v>-0.054</v>
      </c>
      <c r="L78" s="31" t="str">
        <f t="shared" si="4"/>
        <v>是</v>
      </c>
      <c r="M78" s="31" t="str">
        <f t="shared" si="5"/>
        <v>否</v>
      </c>
    </row>
    <row r="79" ht="18.95" customHeight="1" spans="1:13">
      <c r="A79" s="22" t="s">
        <v>135</v>
      </c>
      <c r="B79" s="23" t="s">
        <v>135</v>
      </c>
      <c r="C79" s="23" t="s">
        <v>254</v>
      </c>
      <c r="D79" s="24" t="s">
        <v>265</v>
      </c>
      <c r="E79" s="23" t="s">
        <v>147</v>
      </c>
      <c r="F79" s="32" t="s">
        <v>266</v>
      </c>
      <c r="G79" s="29">
        <v>5820</v>
      </c>
      <c r="H79" s="36">
        <v>3424</v>
      </c>
      <c r="I79" s="36"/>
      <c r="J79" s="36"/>
      <c r="K79" s="35">
        <f t="shared" si="3"/>
        <v>-0.412</v>
      </c>
      <c r="L79" s="31" t="str">
        <f t="shared" si="4"/>
        <v>是</v>
      </c>
      <c r="M79" s="31" t="str">
        <f t="shared" si="5"/>
        <v>否</v>
      </c>
    </row>
    <row r="80" ht="18.95" customHeight="1" spans="1:13">
      <c r="A80" s="22" t="s">
        <v>135</v>
      </c>
      <c r="B80" s="23" t="s">
        <v>135</v>
      </c>
      <c r="C80" s="23" t="s">
        <v>254</v>
      </c>
      <c r="D80" s="24" t="s">
        <v>267</v>
      </c>
      <c r="E80" s="23" t="s">
        <v>147</v>
      </c>
      <c r="F80" s="32" t="s">
        <v>268</v>
      </c>
      <c r="G80" s="29">
        <v>13109</v>
      </c>
      <c r="H80" s="36">
        <v>11079</v>
      </c>
      <c r="I80" s="36"/>
      <c r="J80" s="36"/>
      <c r="K80" s="35">
        <f t="shared" si="3"/>
        <v>-0.155</v>
      </c>
      <c r="L80" s="31" t="str">
        <f t="shared" si="4"/>
        <v>是</v>
      </c>
      <c r="M80" s="31" t="str">
        <f t="shared" si="5"/>
        <v>否</v>
      </c>
    </row>
    <row r="81" ht="18.95" customHeight="1" spans="1:13">
      <c r="A81" s="22" t="s">
        <v>135</v>
      </c>
      <c r="B81" s="23" t="s">
        <v>135</v>
      </c>
      <c r="C81" s="23" t="s">
        <v>254</v>
      </c>
      <c r="D81" s="24" t="s">
        <v>269</v>
      </c>
      <c r="E81" s="23" t="s">
        <v>147</v>
      </c>
      <c r="F81" s="32" t="s">
        <v>248</v>
      </c>
      <c r="G81" s="29">
        <v>5029</v>
      </c>
      <c r="H81" s="36">
        <v>5819</v>
      </c>
      <c r="I81" s="36"/>
      <c r="J81" s="36"/>
      <c r="K81" s="35">
        <f t="shared" si="3"/>
        <v>0.157</v>
      </c>
      <c r="L81" s="31" t="str">
        <f t="shared" si="4"/>
        <v>是</v>
      </c>
      <c r="M81" s="31" t="str">
        <f t="shared" si="5"/>
        <v>否</v>
      </c>
    </row>
    <row r="82" ht="18.95" customHeight="1" spans="1:13">
      <c r="A82" s="22" t="s">
        <v>135</v>
      </c>
      <c r="B82" s="23" t="s">
        <v>135</v>
      </c>
      <c r="C82" s="23" t="s">
        <v>254</v>
      </c>
      <c r="D82" s="24" t="s">
        <v>270</v>
      </c>
      <c r="E82" s="23" t="s">
        <v>147</v>
      </c>
      <c r="F82" s="32" t="s">
        <v>160</v>
      </c>
      <c r="G82" s="29">
        <v>125</v>
      </c>
      <c r="H82" s="36">
        <v>140</v>
      </c>
      <c r="I82" s="36"/>
      <c r="J82" s="36"/>
      <c r="K82" s="35">
        <f t="shared" si="3"/>
        <v>0.12</v>
      </c>
      <c r="L82" s="31" t="str">
        <f t="shared" si="4"/>
        <v>是</v>
      </c>
      <c r="M82" s="31" t="str">
        <f t="shared" si="5"/>
        <v>否</v>
      </c>
    </row>
    <row r="83" ht="18.95" customHeight="1" spans="1:13">
      <c r="A83" s="22" t="s">
        <v>135</v>
      </c>
      <c r="B83" s="23" t="s">
        <v>135</v>
      </c>
      <c r="C83" s="23" t="s">
        <v>254</v>
      </c>
      <c r="D83" s="24" t="s">
        <v>271</v>
      </c>
      <c r="E83" s="23" t="s">
        <v>147</v>
      </c>
      <c r="F83" s="38" t="s">
        <v>272</v>
      </c>
      <c r="G83" s="29">
        <v>61569</v>
      </c>
      <c r="H83" s="36">
        <v>77094</v>
      </c>
      <c r="I83" s="36"/>
      <c r="J83" s="36"/>
      <c r="K83" s="35">
        <f t="shared" si="3"/>
        <v>0.252</v>
      </c>
      <c r="L83" s="31" t="str">
        <f t="shared" si="4"/>
        <v>是</v>
      </c>
      <c r="M83" s="31" t="str">
        <f t="shared" si="5"/>
        <v>否</v>
      </c>
    </row>
    <row r="84" ht="18.95" customHeight="1" spans="1:13">
      <c r="A84" s="22" t="s">
        <v>135</v>
      </c>
      <c r="B84" s="23" t="s">
        <v>136</v>
      </c>
      <c r="C84" s="23" t="s">
        <v>135</v>
      </c>
      <c r="D84" s="24" t="s">
        <v>273</v>
      </c>
      <c r="E84" s="23" t="s">
        <v>135</v>
      </c>
      <c r="F84" s="32" t="s">
        <v>274</v>
      </c>
      <c r="G84" s="29">
        <f>SUMIF($C83:$C1383,$D84,$G83:$G1383)</f>
        <v>54575</v>
      </c>
      <c r="H84" s="33" t="e">
        <f>VLOOKUP(F84,#REF!,2,0)</f>
        <v>#REF!</v>
      </c>
      <c r="I84" s="29"/>
      <c r="J84" s="29">
        <f>VLOOKUP(F84,'数据-全省决算数!'!$B:$C,2,0)</f>
        <v>62089</v>
      </c>
      <c r="K84" s="35" t="str">
        <f t="shared" si="3"/>
        <v/>
      </c>
      <c r="L84" s="31" t="e">
        <f t="shared" si="4"/>
        <v>#REF!</v>
      </c>
      <c r="M84" s="31" t="str">
        <f t="shared" si="5"/>
        <v>是</v>
      </c>
    </row>
    <row r="85" ht="18.95" customHeight="1" spans="1:13">
      <c r="A85" s="22" t="s">
        <v>135</v>
      </c>
      <c r="B85" s="23" t="s">
        <v>135</v>
      </c>
      <c r="C85" s="23" t="s">
        <v>273</v>
      </c>
      <c r="D85" s="24" t="s">
        <v>275</v>
      </c>
      <c r="E85" s="23" t="s">
        <v>147</v>
      </c>
      <c r="F85" s="32" t="s">
        <v>141</v>
      </c>
      <c r="G85" s="29">
        <v>25592</v>
      </c>
      <c r="H85" s="36">
        <v>32207</v>
      </c>
      <c r="I85" s="36"/>
      <c r="J85" s="36"/>
      <c r="K85" s="35">
        <f t="shared" si="3"/>
        <v>0.258</v>
      </c>
      <c r="L85" s="31" t="str">
        <f t="shared" si="4"/>
        <v>是</v>
      </c>
      <c r="M85" s="31" t="str">
        <f t="shared" si="5"/>
        <v>否</v>
      </c>
    </row>
    <row r="86" ht="18.95" customHeight="1" spans="1:13">
      <c r="A86" s="22" t="s">
        <v>135</v>
      </c>
      <c r="B86" s="23" t="s">
        <v>135</v>
      </c>
      <c r="C86" s="23" t="s">
        <v>273</v>
      </c>
      <c r="D86" s="24" t="s">
        <v>276</v>
      </c>
      <c r="E86" s="23" t="s">
        <v>147</v>
      </c>
      <c r="F86" s="32" t="s">
        <v>143</v>
      </c>
      <c r="G86" s="29">
        <v>4720</v>
      </c>
      <c r="H86" s="36">
        <v>4301</v>
      </c>
      <c r="I86" s="36"/>
      <c r="J86" s="36"/>
      <c r="K86" s="35">
        <f t="shared" si="3"/>
        <v>-0.089</v>
      </c>
      <c r="L86" s="31" t="str">
        <f t="shared" si="4"/>
        <v>是</v>
      </c>
      <c r="M86" s="31" t="str">
        <f t="shared" si="5"/>
        <v>否</v>
      </c>
    </row>
    <row r="87" ht="18.95" customHeight="1" spans="1:13">
      <c r="A87" s="22" t="s">
        <v>135</v>
      </c>
      <c r="B87" s="23" t="s">
        <v>135</v>
      </c>
      <c r="C87" s="23" t="s">
        <v>273</v>
      </c>
      <c r="D87" s="24" t="s">
        <v>277</v>
      </c>
      <c r="E87" s="23" t="s">
        <v>147</v>
      </c>
      <c r="F87" s="32" t="s">
        <v>145</v>
      </c>
      <c r="G87" s="29">
        <v>204</v>
      </c>
      <c r="H87" s="36">
        <v>199</v>
      </c>
      <c r="I87" s="36"/>
      <c r="J87" s="36"/>
      <c r="K87" s="35">
        <f t="shared" si="3"/>
        <v>-0.025</v>
      </c>
      <c r="L87" s="31" t="str">
        <f t="shared" si="4"/>
        <v>是</v>
      </c>
      <c r="M87" s="31" t="str">
        <f t="shared" si="5"/>
        <v>否</v>
      </c>
    </row>
    <row r="88" ht="18.95" customHeight="1" spans="1:13">
      <c r="A88" s="22" t="s">
        <v>135</v>
      </c>
      <c r="B88" s="23" t="s">
        <v>135</v>
      </c>
      <c r="C88" s="23" t="s">
        <v>273</v>
      </c>
      <c r="D88" s="24" t="s">
        <v>278</v>
      </c>
      <c r="E88" s="23" t="s">
        <v>147</v>
      </c>
      <c r="F88" s="32" t="s">
        <v>279</v>
      </c>
      <c r="G88" s="29">
        <v>16079</v>
      </c>
      <c r="H88" s="36">
        <v>16154</v>
      </c>
      <c r="I88" s="36"/>
      <c r="J88" s="36"/>
      <c r="K88" s="35">
        <f t="shared" si="3"/>
        <v>0.005</v>
      </c>
      <c r="L88" s="31" t="str">
        <f t="shared" si="4"/>
        <v>是</v>
      </c>
      <c r="M88" s="31" t="str">
        <f t="shared" si="5"/>
        <v>否</v>
      </c>
    </row>
    <row r="89" ht="18.95" customHeight="1" spans="1:13">
      <c r="A89" s="22" t="s">
        <v>135</v>
      </c>
      <c r="B89" s="23" t="s">
        <v>135</v>
      </c>
      <c r="C89" s="23" t="s">
        <v>273</v>
      </c>
      <c r="D89" s="24" t="s">
        <v>280</v>
      </c>
      <c r="E89" s="23" t="s">
        <v>147</v>
      </c>
      <c r="F89" s="32" t="s">
        <v>281</v>
      </c>
      <c r="G89" s="29">
        <v>1068</v>
      </c>
      <c r="H89" s="36">
        <v>953</v>
      </c>
      <c r="I89" s="36"/>
      <c r="J89" s="36"/>
      <c r="K89" s="35">
        <f t="shared" si="3"/>
        <v>-0.108</v>
      </c>
      <c r="L89" s="31" t="str">
        <f t="shared" si="4"/>
        <v>是</v>
      </c>
      <c r="M89" s="31" t="str">
        <f t="shared" si="5"/>
        <v>否</v>
      </c>
    </row>
    <row r="90" ht="18.95" customHeight="1" spans="1:13">
      <c r="A90" s="22" t="s">
        <v>135</v>
      </c>
      <c r="B90" s="23" t="s">
        <v>135</v>
      </c>
      <c r="C90" s="23" t="s">
        <v>273</v>
      </c>
      <c r="D90" s="24" t="s">
        <v>282</v>
      </c>
      <c r="E90" s="23" t="s">
        <v>147</v>
      </c>
      <c r="F90" s="32" t="s">
        <v>248</v>
      </c>
      <c r="G90" s="29">
        <v>1167</v>
      </c>
      <c r="H90" s="36">
        <v>1845</v>
      </c>
      <c r="I90" s="36"/>
      <c r="J90" s="36"/>
      <c r="K90" s="35">
        <f t="shared" si="3"/>
        <v>0.581</v>
      </c>
      <c r="L90" s="31" t="str">
        <f t="shared" si="4"/>
        <v>是</v>
      </c>
      <c r="M90" s="31" t="str">
        <f t="shared" si="5"/>
        <v>否</v>
      </c>
    </row>
    <row r="91" ht="18.95" customHeight="1" spans="1:13">
      <c r="A91" s="22" t="s">
        <v>135</v>
      </c>
      <c r="B91" s="23" t="s">
        <v>135</v>
      </c>
      <c r="C91" s="23" t="s">
        <v>273</v>
      </c>
      <c r="D91" s="24" t="s">
        <v>283</v>
      </c>
      <c r="E91" s="23" t="s">
        <v>147</v>
      </c>
      <c r="F91" s="32" t="s">
        <v>160</v>
      </c>
      <c r="G91" s="29">
        <v>1215</v>
      </c>
      <c r="H91" s="36">
        <v>1818</v>
      </c>
      <c r="I91" s="36"/>
      <c r="J91" s="36"/>
      <c r="K91" s="35">
        <f t="shared" si="3"/>
        <v>0.496</v>
      </c>
      <c r="L91" s="31" t="str">
        <f t="shared" si="4"/>
        <v>是</v>
      </c>
      <c r="M91" s="31" t="str">
        <f t="shared" si="5"/>
        <v>否</v>
      </c>
    </row>
    <row r="92" ht="18.95" customHeight="1" spans="1:13">
      <c r="A92" s="22" t="s">
        <v>135</v>
      </c>
      <c r="B92" s="23" t="s">
        <v>135</v>
      </c>
      <c r="C92" s="23" t="s">
        <v>273</v>
      </c>
      <c r="D92" s="24" t="s">
        <v>284</v>
      </c>
      <c r="E92" s="23" t="s">
        <v>147</v>
      </c>
      <c r="F92" s="38" t="s">
        <v>285</v>
      </c>
      <c r="G92" s="29">
        <v>4530</v>
      </c>
      <c r="H92" s="36">
        <v>4593</v>
      </c>
      <c r="I92" s="36"/>
      <c r="J92" s="36"/>
      <c r="K92" s="35">
        <f t="shared" si="3"/>
        <v>0.014</v>
      </c>
      <c r="L92" s="31" t="str">
        <f t="shared" si="4"/>
        <v>是</v>
      </c>
      <c r="M92" s="31" t="str">
        <f t="shared" si="5"/>
        <v>否</v>
      </c>
    </row>
    <row r="93" ht="18.95" customHeight="1" spans="1:13">
      <c r="A93" s="22" t="s">
        <v>135</v>
      </c>
      <c r="B93" s="23" t="s">
        <v>136</v>
      </c>
      <c r="C93" s="23" t="s">
        <v>135</v>
      </c>
      <c r="D93" s="24" t="s">
        <v>286</v>
      </c>
      <c r="E93" s="23" t="s">
        <v>135</v>
      </c>
      <c r="F93" s="32" t="s">
        <v>287</v>
      </c>
      <c r="G93" s="29">
        <f>SUMIF($C92:$C1392,$D93,$G92:$G1392)</f>
        <v>2191</v>
      </c>
      <c r="H93" s="33" t="e">
        <f>VLOOKUP(F93,#REF!,2,0)</f>
        <v>#REF!</v>
      </c>
      <c r="I93" s="29"/>
      <c r="J93" s="29">
        <f>VLOOKUP(F93,'数据-全省决算数!'!$B:$C,2,0)</f>
        <v>2136</v>
      </c>
      <c r="K93" s="35" t="str">
        <f t="shared" si="3"/>
        <v/>
      </c>
      <c r="L93" s="31" t="e">
        <f t="shared" si="4"/>
        <v>#REF!</v>
      </c>
      <c r="M93" s="31" t="str">
        <f t="shared" si="5"/>
        <v>是</v>
      </c>
    </row>
    <row r="94" ht="18.95" customHeight="1" spans="1:13">
      <c r="A94" s="22" t="s">
        <v>135</v>
      </c>
      <c r="B94" s="23" t="s">
        <v>135</v>
      </c>
      <c r="C94" s="23" t="s">
        <v>286</v>
      </c>
      <c r="D94" s="24" t="s">
        <v>288</v>
      </c>
      <c r="E94" s="23" t="s">
        <v>147</v>
      </c>
      <c r="F94" s="32" t="s">
        <v>141</v>
      </c>
      <c r="G94" s="29">
        <v>87</v>
      </c>
      <c r="H94" s="36">
        <v>243</v>
      </c>
      <c r="I94" s="36"/>
      <c r="J94" s="36"/>
      <c r="K94" s="35">
        <f t="shared" si="3"/>
        <v>1.793</v>
      </c>
      <c r="L94" s="31" t="str">
        <f t="shared" si="4"/>
        <v>是</v>
      </c>
      <c r="M94" s="31" t="str">
        <f t="shared" si="5"/>
        <v>否</v>
      </c>
    </row>
    <row r="95" ht="18.95" customHeight="1" spans="1:13">
      <c r="A95" s="22" t="s">
        <v>135</v>
      </c>
      <c r="B95" s="23" t="s">
        <v>135</v>
      </c>
      <c r="C95" s="23" t="s">
        <v>286</v>
      </c>
      <c r="D95" s="24" t="s">
        <v>289</v>
      </c>
      <c r="E95" s="23" t="s">
        <v>147</v>
      </c>
      <c r="F95" s="32" t="s">
        <v>143</v>
      </c>
      <c r="G95" s="29">
        <v>600</v>
      </c>
      <c r="H95" s="36">
        <v>466</v>
      </c>
      <c r="I95" s="36"/>
      <c r="J95" s="36"/>
      <c r="K95" s="39">
        <f t="shared" si="3"/>
        <v>-0.223</v>
      </c>
      <c r="L95" s="31" t="str">
        <f t="shared" si="4"/>
        <v>是</v>
      </c>
      <c r="M95" s="31" t="str">
        <f t="shared" si="5"/>
        <v>否</v>
      </c>
    </row>
    <row r="96" ht="18.95" customHeight="1" spans="1:13">
      <c r="A96" s="22" t="s">
        <v>135</v>
      </c>
      <c r="B96" s="23" t="s">
        <v>135</v>
      </c>
      <c r="C96" s="23" t="s">
        <v>286</v>
      </c>
      <c r="D96" s="24" t="s">
        <v>290</v>
      </c>
      <c r="E96" s="23" t="s">
        <v>147</v>
      </c>
      <c r="F96" s="32" t="s">
        <v>145</v>
      </c>
      <c r="G96" s="29">
        <v>0</v>
      </c>
      <c r="H96" s="36">
        <v>0</v>
      </c>
      <c r="I96" s="36"/>
      <c r="J96" s="36"/>
      <c r="K96" s="39" t="str">
        <f t="shared" si="3"/>
        <v/>
      </c>
      <c r="L96" s="31" t="str">
        <f t="shared" si="4"/>
        <v>否</v>
      </c>
      <c r="M96" s="31" t="str">
        <f t="shared" si="5"/>
        <v>否</v>
      </c>
    </row>
    <row r="97" ht="18.95" customHeight="1" spans="1:13">
      <c r="A97" s="22" t="s">
        <v>135</v>
      </c>
      <c r="B97" s="23" t="s">
        <v>135</v>
      </c>
      <c r="C97" s="23" t="s">
        <v>286</v>
      </c>
      <c r="D97" s="24" t="s">
        <v>291</v>
      </c>
      <c r="E97" s="23" t="s">
        <v>147</v>
      </c>
      <c r="F97" s="32" t="s">
        <v>292</v>
      </c>
      <c r="G97" s="29">
        <v>0</v>
      </c>
      <c r="H97" s="36">
        <v>0</v>
      </c>
      <c r="I97" s="36"/>
      <c r="J97" s="36"/>
      <c r="K97" s="35" t="str">
        <f t="shared" si="3"/>
        <v/>
      </c>
      <c r="L97" s="31" t="str">
        <f t="shared" si="4"/>
        <v>否</v>
      </c>
      <c r="M97" s="31" t="str">
        <f t="shared" si="5"/>
        <v>否</v>
      </c>
    </row>
    <row r="98" ht="18.95" customHeight="1" spans="1:13">
      <c r="A98" s="22" t="s">
        <v>135</v>
      </c>
      <c r="B98" s="23" t="s">
        <v>135</v>
      </c>
      <c r="C98" s="23" t="s">
        <v>286</v>
      </c>
      <c r="D98" s="24" t="s">
        <v>293</v>
      </c>
      <c r="E98" s="23" t="s">
        <v>147</v>
      </c>
      <c r="F98" s="32" t="s">
        <v>294</v>
      </c>
      <c r="G98" s="29">
        <v>934</v>
      </c>
      <c r="H98" s="36">
        <v>1073</v>
      </c>
      <c r="I98" s="36"/>
      <c r="J98" s="36"/>
      <c r="K98" s="39">
        <f t="shared" si="3"/>
        <v>0.149</v>
      </c>
      <c r="L98" s="31" t="str">
        <f t="shared" si="4"/>
        <v>是</v>
      </c>
      <c r="M98" s="31" t="str">
        <f t="shared" si="5"/>
        <v>否</v>
      </c>
    </row>
    <row r="99" ht="18.95" customHeight="1" spans="1:13">
      <c r="A99" s="22" t="s">
        <v>135</v>
      </c>
      <c r="B99" s="23" t="s">
        <v>135</v>
      </c>
      <c r="C99" s="23" t="s">
        <v>286</v>
      </c>
      <c r="D99" s="473" t="s">
        <v>295</v>
      </c>
      <c r="E99" s="23" t="s">
        <v>147</v>
      </c>
      <c r="F99" s="32" t="s">
        <v>296</v>
      </c>
      <c r="G99" s="29">
        <v>460</v>
      </c>
      <c r="H99" s="36">
        <v>0</v>
      </c>
      <c r="I99" s="36"/>
      <c r="J99" s="36"/>
      <c r="K99" s="35">
        <f t="shared" si="3"/>
        <v>-1</v>
      </c>
      <c r="L99" s="31" t="str">
        <f t="shared" si="4"/>
        <v>是</v>
      </c>
      <c r="M99" s="31" t="str">
        <f t="shared" si="5"/>
        <v>否</v>
      </c>
    </row>
    <row r="100" ht="18.95" customHeight="1" spans="1:13">
      <c r="A100" s="22" t="s">
        <v>135</v>
      </c>
      <c r="B100" s="23" t="s">
        <v>135</v>
      </c>
      <c r="C100" s="23" t="s">
        <v>286</v>
      </c>
      <c r="D100" s="473" t="s">
        <v>297</v>
      </c>
      <c r="E100" s="23" t="s">
        <v>147</v>
      </c>
      <c r="F100" s="32" t="s">
        <v>248</v>
      </c>
      <c r="G100" s="29">
        <v>0</v>
      </c>
      <c r="H100" s="36">
        <v>129</v>
      </c>
      <c r="I100" s="36"/>
      <c r="J100" s="36"/>
      <c r="K100" s="39" t="str">
        <f t="shared" si="3"/>
        <v/>
      </c>
      <c r="L100" s="31" t="str">
        <f t="shared" si="4"/>
        <v>是</v>
      </c>
      <c r="M100" s="31" t="str">
        <f t="shared" si="5"/>
        <v>否</v>
      </c>
    </row>
    <row r="101" ht="18.95" customHeight="1" spans="1:13">
      <c r="A101" s="22" t="s">
        <v>135</v>
      </c>
      <c r="B101" s="23" t="s">
        <v>135</v>
      </c>
      <c r="C101" s="23" t="s">
        <v>286</v>
      </c>
      <c r="D101" s="471" t="s">
        <v>298</v>
      </c>
      <c r="E101" s="23" t="s">
        <v>147</v>
      </c>
      <c r="F101" s="32" t="s">
        <v>160</v>
      </c>
      <c r="G101" s="29">
        <v>0</v>
      </c>
      <c r="H101" s="36">
        <v>0</v>
      </c>
      <c r="I101" s="36"/>
      <c r="J101" s="36"/>
      <c r="K101" s="35" t="str">
        <f t="shared" si="3"/>
        <v/>
      </c>
      <c r="L101" s="31" t="str">
        <f t="shared" si="4"/>
        <v>否</v>
      </c>
      <c r="M101" s="31" t="str">
        <f t="shared" si="5"/>
        <v>否</v>
      </c>
    </row>
    <row r="102" ht="18.95" customHeight="1" spans="1:13">
      <c r="A102" s="22" t="s">
        <v>135</v>
      </c>
      <c r="B102" s="23" t="s">
        <v>135</v>
      </c>
      <c r="C102" s="23" t="s">
        <v>286</v>
      </c>
      <c r="D102" s="24" t="s">
        <v>299</v>
      </c>
      <c r="E102" s="23" t="s">
        <v>147</v>
      </c>
      <c r="F102" s="38" t="s">
        <v>300</v>
      </c>
      <c r="G102" s="29">
        <v>110</v>
      </c>
      <c r="H102" s="36">
        <v>225</v>
      </c>
      <c r="I102" s="36"/>
      <c r="J102" s="36"/>
      <c r="K102" s="35">
        <f t="shared" si="3"/>
        <v>1.045</v>
      </c>
      <c r="L102" s="31" t="str">
        <f t="shared" si="4"/>
        <v>是</v>
      </c>
      <c r="M102" s="31" t="str">
        <f t="shared" si="5"/>
        <v>否</v>
      </c>
    </row>
    <row r="103" ht="18.95" customHeight="1" spans="1:13">
      <c r="A103" s="22" t="s">
        <v>135</v>
      </c>
      <c r="B103" s="23" t="s">
        <v>136</v>
      </c>
      <c r="C103" s="23" t="s">
        <v>135</v>
      </c>
      <c r="D103" s="24" t="s">
        <v>301</v>
      </c>
      <c r="E103" s="23" t="s">
        <v>135</v>
      </c>
      <c r="F103" s="32" t="s">
        <v>302</v>
      </c>
      <c r="G103" s="29">
        <f>SUMIF($C102:$C1402,$D103,$G102:$G1402)</f>
        <v>84282</v>
      </c>
      <c r="H103" s="33" t="e">
        <f>VLOOKUP(F103,#REF!,2,0)</f>
        <v>#REF!</v>
      </c>
      <c r="I103" s="29"/>
      <c r="J103" s="29">
        <f>VLOOKUP(F103,'数据-全省决算数!'!$B:$C,2,0)</f>
        <v>108224</v>
      </c>
      <c r="K103" s="35" t="str">
        <f t="shared" si="3"/>
        <v/>
      </c>
      <c r="L103" s="31" t="e">
        <f t="shared" si="4"/>
        <v>#REF!</v>
      </c>
      <c r="M103" s="31" t="str">
        <f t="shared" si="5"/>
        <v>是</v>
      </c>
    </row>
    <row r="104" ht="18.95" customHeight="1" spans="1:13">
      <c r="A104" s="22" t="s">
        <v>135</v>
      </c>
      <c r="B104" s="23" t="s">
        <v>135</v>
      </c>
      <c r="C104" s="23" t="s">
        <v>301</v>
      </c>
      <c r="D104" s="24" t="s">
        <v>303</v>
      </c>
      <c r="E104" s="23" t="s">
        <v>147</v>
      </c>
      <c r="F104" s="32" t="s">
        <v>141</v>
      </c>
      <c r="G104" s="29">
        <v>27266</v>
      </c>
      <c r="H104" s="36">
        <v>32307</v>
      </c>
      <c r="I104" s="36"/>
      <c r="J104" s="36"/>
      <c r="K104" s="35">
        <f t="shared" si="3"/>
        <v>0.185</v>
      </c>
      <c r="L104" s="31" t="str">
        <f t="shared" si="4"/>
        <v>是</v>
      </c>
      <c r="M104" s="31" t="str">
        <f t="shared" si="5"/>
        <v>否</v>
      </c>
    </row>
    <row r="105" ht="18.95" customHeight="1" spans="1:13">
      <c r="A105" s="22" t="s">
        <v>135</v>
      </c>
      <c r="B105" s="23" t="s">
        <v>135</v>
      </c>
      <c r="C105" s="23" t="s">
        <v>301</v>
      </c>
      <c r="D105" s="24" t="s">
        <v>304</v>
      </c>
      <c r="E105" s="23" t="s">
        <v>147</v>
      </c>
      <c r="F105" s="32" t="s">
        <v>143</v>
      </c>
      <c r="G105" s="29">
        <v>3457</v>
      </c>
      <c r="H105" s="36">
        <v>3457</v>
      </c>
      <c r="I105" s="36"/>
      <c r="J105" s="36"/>
      <c r="K105" s="35">
        <f t="shared" si="3"/>
        <v>0</v>
      </c>
      <c r="L105" s="31" t="str">
        <f t="shared" si="4"/>
        <v>是</v>
      </c>
      <c r="M105" s="31" t="str">
        <f t="shared" si="5"/>
        <v>否</v>
      </c>
    </row>
    <row r="106" ht="18.95" customHeight="1" spans="1:13">
      <c r="A106" s="22" t="s">
        <v>135</v>
      </c>
      <c r="B106" s="23" t="s">
        <v>135</v>
      </c>
      <c r="C106" s="23" t="s">
        <v>301</v>
      </c>
      <c r="D106" s="24" t="s">
        <v>305</v>
      </c>
      <c r="E106" s="23" t="s">
        <v>147</v>
      </c>
      <c r="F106" s="32" t="s">
        <v>145</v>
      </c>
      <c r="G106" s="29">
        <v>83</v>
      </c>
      <c r="H106" s="36">
        <v>8</v>
      </c>
      <c r="I106" s="36"/>
      <c r="J106" s="36"/>
      <c r="K106" s="35">
        <f t="shared" si="3"/>
        <v>-0.904</v>
      </c>
      <c r="L106" s="31" t="str">
        <f t="shared" si="4"/>
        <v>是</v>
      </c>
      <c r="M106" s="31" t="str">
        <f t="shared" si="5"/>
        <v>否</v>
      </c>
    </row>
    <row r="107" ht="18.95" customHeight="1" spans="1:13">
      <c r="A107" s="22" t="s">
        <v>135</v>
      </c>
      <c r="B107" s="23" t="s">
        <v>135</v>
      </c>
      <c r="C107" s="23" t="s">
        <v>301</v>
      </c>
      <c r="D107" s="24" t="s">
        <v>306</v>
      </c>
      <c r="E107" s="23" t="s">
        <v>147</v>
      </c>
      <c r="F107" s="32" t="s">
        <v>307</v>
      </c>
      <c r="G107" s="29">
        <v>0</v>
      </c>
      <c r="H107" s="36">
        <v>18</v>
      </c>
      <c r="I107" s="36"/>
      <c r="J107" s="36"/>
      <c r="K107" s="39" t="str">
        <f t="shared" si="3"/>
        <v/>
      </c>
      <c r="L107" s="31" t="str">
        <f t="shared" si="4"/>
        <v>是</v>
      </c>
      <c r="M107" s="31" t="str">
        <f t="shared" si="5"/>
        <v>否</v>
      </c>
    </row>
    <row r="108" ht="18.95" customHeight="1" spans="1:13">
      <c r="A108" s="22" t="s">
        <v>135</v>
      </c>
      <c r="B108" s="23" t="s">
        <v>135</v>
      </c>
      <c r="C108" s="23" t="s">
        <v>301</v>
      </c>
      <c r="D108" s="24" t="s">
        <v>308</v>
      </c>
      <c r="E108" s="23" t="s">
        <v>147</v>
      </c>
      <c r="F108" s="32" t="s">
        <v>309</v>
      </c>
      <c r="G108" s="29">
        <v>0</v>
      </c>
      <c r="H108" s="36">
        <v>0</v>
      </c>
      <c r="I108" s="36"/>
      <c r="J108" s="36"/>
      <c r="K108" s="35" t="str">
        <f t="shared" si="3"/>
        <v/>
      </c>
      <c r="L108" s="31" t="str">
        <f t="shared" si="4"/>
        <v>否</v>
      </c>
      <c r="M108" s="31" t="str">
        <f t="shared" si="5"/>
        <v>否</v>
      </c>
    </row>
    <row r="109" ht="18.95" customHeight="1" spans="1:13">
      <c r="A109" s="22" t="s">
        <v>135</v>
      </c>
      <c r="B109" s="23" t="s">
        <v>135</v>
      </c>
      <c r="C109" s="23" t="s">
        <v>301</v>
      </c>
      <c r="D109" s="24" t="s">
        <v>310</v>
      </c>
      <c r="E109" s="23" t="s">
        <v>147</v>
      </c>
      <c r="F109" s="32" t="s">
        <v>311</v>
      </c>
      <c r="G109" s="29">
        <v>38011</v>
      </c>
      <c r="H109" s="36">
        <v>54513</v>
      </c>
      <c r="I109" s="36"/>
      <c r="J109" s="36"/>
      <c r="K109" s="39">
        <f t="shared" si="3"/>
        <v>0.434</v>
      </c>
      <c r="L109" s="31" t="str">
        <f t="shared" si="4"/>
        <v>是</v>
      </c>
      <c r="M109" s="31" t="str">
        <f t="shared" si="5"/>
        <v>否</v>
      </c>
    </row>
    <row r="110" ht="18.95" customHeight="1" spans="1:13">
      <c r="A110" s="22" t="s">
        <v>135</v>
      </c>
      <c r="B110" s="23" t="s">
        <v>135</v>
      </c>
      <c r="C110" s="23" t="s">
        <v>301</v>
      </c>
      <c r="D110" s="24" t="s">
        <v>312</v>
      </c>
      <c r="E110" s="23" t="s">
        <v>147</v>
      </c>
      <c r="F110" s="32" t="s">
        <v>313</v>
      </c>
      <c r="G110" s="29">
        <v>0</v>
      </c>
      <c r="H110" s="36">
        <v>175</v>
      </c>
      <c r="I110" s="36"/>
      <c r="J110" s="36"/>
      <c r="K110" s="35" t="str">
        <f t="shared" si="3"/>
        <v/>
      </c>
      <c r="L110" s="31" t="str">
        <f t="shared" si="4"/>
        <v>是</v>
      </c>
      <c r="M110" s="31" t="str">
        <f t="shared" si="5"/>
        <v>否</v>
      </c>
    </row>
    <row r="111" ht="18.95" customHeight="1" spans="1:13">
      <c r="A111" s="22" t="s">
        <v>135</v>
      </c>
      <c r="B111" s="23" t="s">
        <v>135</v>
      </c>
      <c r="C111" s="23" t="s">
        <v>301</v>
      </c>
      <c r="D111" s="24" t="s">
        <v>314</v>
      </c>
      <c r="E111" s="23" t="s">
        <v>147</v>
      </c>
      <c r="F111" s="32" t="s">
        <v>315</v>
      </c>
      <c r="G111" s="29">
        <v>584</v>
      </c>
      <c r="H111" s="36">
        <v>2991</v>
      </c>
      <c r="I111" s="36"/>
      <c r="J111" s="36"/>
      <c r="K111" s="35">
        <f t="shared" si="3"/>
        <v>4.122</v>
      </c>
      <c r="L111" s="31" t="str">
        <f t="shared" si="4"/>
        <v>是</v>
      </c>
      <c r="M111" s="31" t="str">
        <f t="shared" si="5"/>
        <v>否</v>
      </c>
    </row>
    <row r="112" ht="18.95" customHeight="1" spans="1:13">
      <c r="A112" s="22" t="s">
        <v>135</v>
      </c>
      <c r="B112" s="23" t="s">
        <v>135</v>
      </c>
      <c r="C112" s="23" t="s">
        <v>301</v>
      </c>
      <c r="D112" s="24" t="s">
        <v>316</v>
      </c>
      <c r="E112" s="23" t="s">
        <v>147</v>
      </c>
      <c r="F112" s="32" t="s">
        <v>317</v>
      </c>
      <c r="G112" s="29">
        <v>357</v>
      </c>
      <c r="H112" s="36">
        <v>332</v>
      </c>
      <c r="I112" s="36"/>
      <c r="J112" s="36"/>
      <c r="K112" s="35">
        <f t="shared" si="3"/>
        <v>-0.07</v>
      </c>
      <c r="L112" s="31" t="str">
        <f t="shared" si="4"/>
        <v>是</v>
      </c>
      <c r="M112" s="31" t="str">
        <f t="shared" si="5"/>
        <v>否</v>
      </c>
    </row>
    <row r="113" ht="18.95" customHeight="1" spans="1:13">
      <c r="A113" s="22" t="s">
        <v>135</v>
      </c>
      <c r="B113" s="23" t="s">
        <v>135</v>
      </c>
      <c r="C113" s="23" t="s">
        <v>301</v>
      </c>
      <c r="D113" s="24" t="s">
        <v>318</v>
      </c>
      <c r="E113" s="23" t="s">
        <v>147</v>
      </c>
      <c r="F113" s="32" t="s">
        <v>319</v>
      </c>
      <c r="G113" s="29">
        <v>183</v>
      </c>
      <c r="H113" s="36">
        <v>336</v>
      </c>
      <c r="I113" s="36"/>
      <c r="J113" s="36"/>
      <c r="K113" s="35">
        <f t="shared" si="3"/>
        <v>0.836</v>
      </c>
      <c r="L113" s="31" t="str">
        <f t="shared" si="4"/>
        <v>是</v>
      </c>
      <c r="M113" s="31" t="str">
        <f t="shared" si="5"/>
        <v>否</v>
      </c>
    </row>
    <row r="114" ht="18.95" customHeight="1" spans="1:13">
      <c r="A114" s="22" t="s">
        <v>135</v>
      </c>
      <c r="B114" s="23" t="s">
        <v>135</v>
      </c>
      <c r="C114" s="23" t="s">
        <v>301</v>
      </c>
      <c r="D114" s="24" t="s">
        <v>320</v>
      </c>
      <c r="E114" s="23" t="s">
        <v>147</v>
      </c>
      <c r="F114" s="32" t="s">
        <v>321</v>
      </c>
      <c r="G114" s="29">
        <v>1138</v>
      </c>
      <c r="H114" s="36">
        <v>1326</v>
      </c>
      <c r="I114" s="36"/>
      <c r="J114" s="36"/>
      <c r="K114" s="35">
        <f t="shared" si="3"/>
        <v>0.165</v>
      </c>
      <c r="L114" s="31" t="str">
        <f t="shared" si="4"/>
        <v>是</v>
      </c>
      <c r="M114" s="31" t="str">
        <f t="shared" si="5"/>
        <v>否</v>
      </c>
    </row>
    <row r="115" ht="18.95" customHeight="1" spans="1:13">
      <c r="A115" s="22" t="s">
        <v>135</v>
      </c>
      <c r="B115" s="23" t="s">
        <v>135</v>
      </c>
      <c r="C115" s="23" t="s">
        <v>301</v>
      </c>
      <c r="D115" s="24" t="s">
        <v>322</v>
      </c>
      <c r="E115" s="23" t="s">
        <v>147</v>
      </c>
      <c r="F115" s="32" t="s">
        <v>323</v>
      </c>
      <c r="G115" s="29">
        <v>21</v>
      </c>
      <c r="H115" s="36">
        <v>15</v>
      </c>
      <c r="I115" s="36"/>
      <c r="J115" s="36"/>
      <c r="K115" s="35">
        <f t="shared" si="3"/>
        <v>-0.286</v>
      </c>
      <c r="L115" s="31" t="str">
        <f t="shared" si="4"/>
        <v>是</v>
      </c>
      <c r="M115" s="31" t="str">
        <f t="shared" si="5"/>
        <v>否</v>
      </c>
    </row>
    <row r="116" ht="18.95" customHeight="1" spans="1:13">
      <c r="A116" s="22" t="s">
        <v>135</v>
      </c>
      <c r="B116" s="23" t="s">
        <v>135</v>
      </c>
      <c r="C116" s="23" t="s">
        <v>301</v>
      </c>
      <c r="D116" s="24" t="s">
        <v>324</v>
      </c>
      <c r="E116" s="23" t="s">
        <v>147</v>
      </c>
      <c r="F116" s="32" t="s">
        <v>160</v>
      </c>
      <c r="G116" s="29">
        <v>2716</v>
      </c>
      <c r="H116" s="36">
        <v>3665</v>
      </c>
      <c r="I116" s="36"/>
      <c r="J116" s="36"/>
      <c r="K116" s="35">
        <f t="shared" si="3"/>
        <v>0.349</v>
      </c>
      <c r="L116" s="31" t="str">
        <f t="shared" si="4"/>
        <v>是</v>
      </c>
      <c r="M116" s="31" t="str">
        <f t="shared" si="5"/>
        <v>否</v>
      </c>
    </row>
    <row r="117" ht="18.95" customHeight="1" spans="1:13">
      <c r="A117" s="22" t="s">
        <v>135</v>
      </c>
      <c r="B117" s="23"/>
      <c r="C117" s="23" t="s">
        <v>301</v>
      </c>
      <c r="D117" s="24" t="s">
        <v>325</v>
      </c>
      <c r="E117" s="23" t="s">
        <v>147</v>
      </c>
      <c r="F117" s="38" t="s">
        <v>4625</v>
      </c>
      <c r="G117" s="29">
        <v>10466</v>
      </c>
      <c r="H117" s="36">
        <v>9095</v>
      </c>
      <c r="I117" s="36"/>
      <c r="J117" s="36"/>
      <c r="K117" s="35">
        <f t="shared" si="3"/>
        <v>-0.131</v>
      </c>
      <c r="L117" s="31" t="str">
        <f t="shared" si="4"/>
        <v>是</v>
      </c>
      <c r="M117" s="31" t="str">
        <f t="shared" si="5"/>
        <v>否</v>
      </c>
    </row>
    <row r="118" ht="18.95" customHeight="1" spans="1:13">
      <c r="A118" s="22" t="s">
        <v>135</v>
      </c>
      <c r="B118" s="477" t="s">
        <v>136</v>
      </c>
      <c r="C118" s="23"/>
      <c r="D118" s="24" t="s">
        <v>327</v>
      </c>
      <c r="E118" s="23"/>
      <c r="F118" s="32" t="s">
        <v>328</v>
      </c>
      <c r="G118" s="29">
        <f>SUMIF($C117:$C1417,$D118,$G117:$G1417)</f>
        <v>108081</v>
      </c>
      <c r="H118" s="33" t="e">
        <f>VLOOKUP(F118,#REF!,2,0)</f>
        <v>#REF!</v>
      </c>
      <c r="I118" s="29"/>
      <c r="J118" s="29">
        <f>VLOOKUP(F118,'数据-全省决算数!'!$B:$C,2,0)</f>
        <v>129314</v>
      </c>
      <c r="K118" s="35" t="str">
        <f t="shared" si="3"/>
        <v/>
      </c>
      <c r="L118" s="31" t="e">
        <f t="shared" si="4"/>
        <v>#REF!</v>
      </c>
      <c r="M118" s="31" t="str">
        <f t="shared" si="5"/>
        <v>是</v>
      </c>
    </row>
    <row r="119" ht="18.95" customHeight="1" spans="1:13">
      <c r="A119" s="22" t="s">
        <v>135</v>
      </c>
      <c r="B119" s="23" t="s">
        <v>135</v>
      </c>
      <c r="C119" s="23" t="s">
        <v>327</v>
      </c>
      <c r="D119" s="24" t="s">
        <v>329</v>
      </c>
      <c r="E119" s="23" t="s">
        <v>147</v>
      </c>
      <c r="F119" s="32" t="s">
        <v>141</v>
      </c>
      <c r="G119" s="29">
        <v>70807</v>
      </c>
      <c r="H119" s="36">
        <v>89823</v>
      </c>
      <c r="I119" s="36"/>
      <c r="J119" s="36"/>
      <c r="K119" s="35">
        <f t="shared" si="3"/>
        <v>0.269</v>
      </c>
      <c r="L119" s="31" t="str">
        <f t="shared" si="4"/>
        <v>是</v>
      </c>
      <c r="M119" s="31" t="str">
        <f t="shared" si="5"/>
        <v>否</v>
      </c>
    </row>
    <row r="120" ht="18.95" customHeight="1" spans="1:13">
      <c r="A120" s="22" t="s">
        <v>135</v>
      </c>
      <c r="B120" s="23" t="s">
        <v>135</v>
      </c>
      <c r="C120" s="23" t="s">
        <v>327</v>
      </c>
      <c r="D120" s="24" t="s">
        <v>330</v>
      </c>
      <c r="E120" s="23" t="s">
        <v>147</v>
      </c>
      <c r="F120" s="32" t="s">
        <v>143</v>
      </c>
      <c r="G120" s="29">
        <v>14836</v>
      </c>
      <c r="H120" s="36">
        <v>18313</v>
      </c>
      <c r="I120" s="36"/>
      <c r="J120" s="36"/>
      <c r="K120" s="35">
        <f t="shared" si="3"/>
        <v>0.234</v>
      </c>
      <c r="L120" s="31" t="str">
        <f t="shared" si="4"/>
        <v>是</v>
      </c>
      <c r="M120" s="31" t="str">
        <f t="shared" si="5"/>
        <v>否</v>
      </c>
    </row>
    <row r="121" ht="18.95" customHeight="1" spans="1:13">
      <c r="A121" s="22" t="s">
        <v>135</v>
      </c>
      <c r="B121" s="23" t="s">
        <v>135</v>
      </c>
      <c r="C121" s="23" t="s">
        <v>327</v>
      </c>
      <c r="D121" s="24" t="s">
        <v>331</v>
      </c>
      <c r="E121" s="23" t="s">
        <v>147</v>
      </c>
      <c r="F121" s="32" t="s">
        <v>145</v>
      </c>
      <c r="G121" s="29">
        <v>45</v>
      </c>
      <c r="H121" s="36">
        <v>47</v>
      </c>
      <c r="I121" s="36"/>
      <c r="J121" s="36"/>
      <c r="K121" s="35">
        <f t="shared" si="3"/>
        <v>0.044</v>
      </c>
      <c r="L121" s="31" t="str">
        <f t="shared" si="4"/>
        <v>是</v>
      </c>
      <c r="M121" s="31" t="str">
        <f t="shared" si="5"/>
        <v>否</v>
      </c>
    </row>
    <row r="122" ht="18.95" customHeight="1" spans="1:13">
      <c r="A122" s="22" t="s">
        <v>135</v>
      </c>
      <c r="B122" s="23" t="s">
        <v>135</v>
      </c>
      <c r="C122" s="23" t="s">
        <v>327</v>
      </c>
      <c r="D122" s="24" t="s">
        <v>332</v>
      </c>
      <c r="E122" s="23" t="s">
        <v>147</v>
      </c>
      <c r="F122" s="32" t="s">
        <v>333</v>
      </c>
      <c r="G122" s="29">
        <v>3226</v>
      </c>
      <c r="H122" s="36">
        <v>1348</v>
      </c>
      <c r="I122" s="36"/>
      <c r="J122" s="36"/>
      <c r="K122" s="35">
        <f t="shared" si="3"/>
        <v>-0.582</v>
      </c>
      <c r="L122" s="31" t="str">
        <f t="shared" si="4"/>
        <v>是</v>
      </c>
      <c r="M122" s="31" t="str">
        <f t="shared" si="5"/>
        <v>否</v>
      </c>
    </row>
    <row r="123" ht="18.95" customHeight="1" spans="1:13">
      <c r="A123" s="22" t="s">
        <v>135</v>
      </c>
      <c r="B123" s="23" t="s">
        <v>135</v>
      </c>
      <c r="C123" s="23" t="s">
        <v>327</v>
      </c>
      <c r="D123" s="24" t="s">
        <v>334</v>
      </c>
      <c r="E123" s="23" t="s">
        <v>147</v>
      </c>
      <c r="F123" s="32" t="s">
        <v>335</v>
      </c>
      <c r="G123" s="29">
        <v>1059</v>
      </c>
      <c r="H123" s="36">
        <v>984</v>
      </c>
      <c r="I123" s="36"/>
      <c r="J123" s="36"/>
      <c r="K123" s="39">
        <f t="shared" si="3"/>
        <v>-0.071</v>
      </c>
      <c r="L123" s="31" t="str">
        <f t="shared" si="4"/>
        <v>是</v>
      </c>
      <c r="M123" s="31" t="str">
        <f t="shared" si="5"/>
        <v>否</v>
      </c>
    </row>
    <row r="124" ht="18.95" customHeight="1" spans="1:13">
      <c r="A124" s="22" t="s">
        <v>135</v>
      </c>
      <c r="B124" s="23" t="s">
        <v>135</v>
      </c>
      <c r="C124" s="23" t="s">
        <v>327</v>
      </c>
      <c r="D124" s="24" t="s">
        <v>336</v>
      </c>
      <c r="E124" s="23" t="s">
        <v>147</v>
      </c>
      <c r="F124" s="32" t="s">
        <v>337</v>
      </c>
      <c r="G124" s="29">
        <v>0</v>
      </c>
      <c r="H124" s="36">
        <v>25</v>
      </c>
      <c r="I124" s="36"/>
      <c r="J124" s="36"/>
      <c r="K124" s="35" t="str">
        <f t="shared" si="3"/>
        <v/>
      </c>
      <c r="L124" s="31" t="str">
        <f t="shared" si="4"/>
        <v>是</v>
      </c>
      <c r="M124" s="31" t="str">
        <f t="shared" si="5"/>
        <v>否</v>
      </c>
    </row>
    <row r="125" ht="18.95" customHeight="1" spans="1:13">
      <c r="A125" s="22" t="s">
        <v>135</v>
      </c>
      <c r="B125" s="23" t="s">
        <v>135</v>
      </c>
      <c r="C125" s="23" t="s">
        <v>327</v>
      </c>
      <c r="D125" s="24" t="s">
        <v>338</v>
      </c>
      <c r="E125" s="23" t="s">
        <v>147</v>
      </c>
      <c r="F125" s="32" t="s">
        <v>160</v>
      </c>
      <c r="G125" s="29">
        <v>97</v>
      </c>
      <c r="H125" s="36">
        <v>354</v>
      </c>
      <c r="I125" s="36"/>
      <c r="J125" s="36"/>
      <c r="K125" s="35">
        <f t="shared" si="3"/>
        <v>2.649</v>
      </c>
      <c r="L125" s="31" t="str">
        <f t="shared" si="4"/>
        <v>是</v>
      </c>
      <c r="M125" s="31" t="str">
        <f t="shared" si="5"/>
        <v>否</v>
      </c>
    </row>
    <row r="126" ht="18.95" customHeight="1" spans="1:13">
      <c r="A126" s="22" t="s">
        <v>135</v>
      </c>
      <c r="B126" s="23"/>
      <c r="C126" s="23" t="s">
        <v>327</v>
      </c>
      <c r="D126" s="24" t="s">
        <v>339</v>
      </c>
      <c r="E126" s="23" t="s">
        <v>147</v>
      </c>
      <c r="F126" s="41" t="s">
        <v>340</v>
      </c>
      <c r="G126" s="29">
        <v>18011</v>
      </c>
      <c r="H126" s="36">
        <v>18427</v>
      </c>
      <c r="I126" s="36"/>
      <c r="J126" s="36"/>
      <c r="K126" s="35">
        <f t="shared" si="3"/>
        <v>0.023</v>
      </c>
      <c r="L126" s="31" t="str">
        <f t="shared" si="4"/>
        <v>是</v>
      </c>
      <c r="M126" s="31" t="str">
        <f t="shared" si="5"/>
        <v>否</v>
      </c>
    </row>
    <row r="127" ht="18.95" customHeight="1" spans="1:13">
      <c r="A127" s="22" t="s">
        <v>135</v>
      </c>
      <c r="B127" s="477" t="s">
        <v>136</v>
      </c>
      <c r="C127" s="23"/>
      <c r="D127" s="24" t="s">
        <v>341</v>
      </c>
      <c r="E127" s="23"/>
      <c r="F127" s="42" t="s">
        <v>342</v>
      </c>
      <c r="G127" s="29">
        <f>SUMIF($C126:$C1426,$D127,$G126:$G1426)</f>
        <v>124206</v>
      </c>
      <c r="H127" s="33" t="e">
        <f>VLOOKUP(F127,#REF!,2,0)</f>
        <v>#REF!</v>
      </c>
      <c r="I127" s="29"/>
      <c r="J127" s="29">
        <f>VLOOKUP(F127,'数据-全省决算数!'!$B:$C,2,0)</f>
        <v>138891</v>
      </c>
      <c r="K127" s="35" t="str">
        <f t="shared" si="3"/>
        <v/>
      </c>
      <c r="L127" s="31" t="e">
        <f t="shared" si="4"/>
        <v>#REF!</v>
      </c>
      <c r="M127" s="31" t="str">
        <f t="shared" si="5"/>
        <v>是</v>
      </c>
    </row>
    <row r="128" ht="18.95" customHeight="1" spans="1:13">
      <c r="A128" s="22" t="s">
        <v>135</v>
      </c>
      <c r="B128" s="23" t="s">
        <v>135</v>
      </c>
      <c r="C128" s="23" t="s">
        <v>341</v>
      </c>
      <c r="D128" s="24" t="s">
        <v>343</v>
      </c>
      <c r="E128" s="23" t="s">
        <v>147</v>
      </c>
      <c r="F128" s="42" t="s">
        <v>141</v>
      </c>
      <c r="G128" s="29">
        <v>29751</v>
      </c>
      <c r="H128" s="36">
        <v>35975</v>
      </c>
      <c r="I128" s="36"/>
      <c r="J128" s="36"/>
      <c r="K128" s="35">
        <f t="shared" si="3"/>
        <v>0.209</v>
      </c>
      <c r="L128" s="31" t="str">
        <f t="shared" si="4"/>
        <v>是</v>
      </c>
      <c r="M128" s="31" t="str">
        <f t="shared" si="5"/>
        <v>否</v>
      </c>
    </row>
    <row r="129" ht="18.95" customHeight="1" spans="1:13">
      <c r="A129" s="22" t="s">
        <v>135</v>
      </c>
      <c r="B129" s="23" t="s">
        <v>135</v>
      </c>
      <c r="C129" s="23" t="s">
        <v>341</v>
      </c>
      <c r="D129" s="24" t="s">
        <v>344</v>
      </c>
      <c r="E129" s="23" t="s">
        <v>147</v>
      </c>
      <c r="F129" s="42" t="s">
        <v>143</v>
      </c>
      <c r="G129" s="29">
        <v>8996</v>
      </c>
      <c r="H129" s="36">
        <v>7471</v>
      </c>
      <c r="I129" s="36"/>
      <c r="J129" s="36"/>
      <c r="K129" s="35">
        <f t="shared" si="3"/>
        <v>-0.17</v>
      </c>
      <c r="L129" s="31" t="str">
        <f t="shared" si="4"/>
        <v>是</v>
      </c>
      <c r="M129" s="31" t="str">
        <f t="shared" si="5"/>
        <v>否</v>
      </c>
    </row>
    <row r="130" ht="18.95" customHeight="1" spans="1:13">
      <c r="A130" s="22" t="s">
        <v>135</v>
      </c>
      <c r="B130" s="23" t="s">
        <v>135</v>
      </c>
      <c r="C130" s="23" t="s">
        <v>341</v>
      </c>
      <c r="D130" s="24" t="s">
        <v>345</v>
      </c>
      <c r="E130" s="23" t="s">
        <v>147</v>
      </c>
      <c r="F130" s="42" t="s">
        <v>145</v>
      </c>
      <c r="G130" s="29">
        <v>216</v>
      </c>
      <c r="H130" s="36">
        <v>286</v>
      </c>
      <c r="I130" s="36"/>
      <c r="J130" s="36"/>
      <c r="K130" s="35">
        <f t="shared" si="3"/>
        <v>0.324</v>
      </c>
      <c r="L130" s="31" t="str">
        <f t="shared" si="4"/>
        <v>是</v>
      </c>
      <c r="M130" s="31" t="str">
        <f t="shared" si="5"/>
        <v>否</v>
      </c>
    </row>
    <row r="131" ht="18.95" customHeight="1" spans="1:13">
      <c r="A131" s="22" t="s">
        <v>135</v>
      </c>
      <c r="B131" s="23" t="s">
        <v>135</v>
      </c>
      <c r="C131" s="23" t="s">
        <v>341</v>
      </c>
      <c r="D131" s="24" t="s">
        <v>346</v>
      </c>
      <c r="E131" s="23" t="s">
        <v>147</v>
      </c>
      <c r="F131" s="42" t="s">
        <v>347</v>
      </c>
      <c r="G131" s="29">
        <v>1837</v>
      </c>
      <c r="H131" s="36">
        <v>2707</v>
      </c>
      <c r="I131" s="36"/>
      <c r="J131" s="36"/>
      <c r="K131" s="35">
        <f t="shared" si="3"/>
        <v>0.474</v>
      </c>
      <c r="L131" s="31" t="str">
        <f t="shared" si="4"/>
        <v>是</v>
      </c>
      <c r="M131" s="31" t="str">
        <f t="shared" si="5"/>
        <v>否</v>
      </c>
    </row>
    <row r="132" ht="18.95" customHeight="1" spans="1:13">
      <c r="A132" s="22" t="s">
        <v>135</v>
      </c>
      <c r="B132" s="23" t="s">
        <v>135</v>
      </c>
      <c r="C132" s="23" t="s">
        <v>341</v>
      </c>
      <c r="D132" s="24" t="s">
        <v>348</v>
      </c>
      <c r="E132" s="23" t="s">
        <v>147</v>
      </c>
      <c r="F132" s="42" t="s">
        <v>349</v>
      </c>
      <c r="G132" s="29">
        <v>65</v>
      </c>
      <c r="H132" s="36">
        <v>39</v>
      </c>
      <c r="I132" s="36"/>
      <c r="J132" s="36"/>
      <c r="K132" s="35">
        <f t="shared" ref="K132:K195" si="6">IF(ISERROR(H132/G132-1),"",H132/G132-1)</f>
        <v>-0.4</v>
      </c>
      <c r="L132" s="31" t="str">
        <f t="shared" ref="L132:L195" si="7">IF(F132&lt;&gt;"",IF(SUM(G132:H132)&lt;&gt;0,"是","否"),"空")</f>
        <v>是</v>
      </c>
      <c r="M132" s="31" t="str">
        <f t="shared" ref="M132:M195" si="8">IF(C132&lt;&gt;"",IF(OR(LEFT(C132,3)="205",LEFT(C132,3)="206",LEFT(C132,3)="207",LEFT(C132,3)="208",LEFT(C132,3)="210",LEFT(C132,3)="213"),"是","否"),"是")</f>
        <v>否</v>
      </c>
    </row>
    <row r="133" ht="18.95" customHeight="1" spans="1:13">
      <c r="A133" s="22" t="s">
        <v>135</v>
      </c>
      <c r="B133" s="23" t="s">
        <v>135</v>
      </c>
      <c r="C133" s="23" t="s">
        <v>341</v>
      </c>
      <c r="D133" s="24" t="s">
        <v>350</v>
      </c>
      <c r="E133" s="23" t="s">
        <v>147</v>
      </c>
      <c r="F133" s="42" t="s">
        <v>351</v>
      </c>
      <c r="G133" s="29">
        <v>990</v>
      </c>
      <c r="H133" s="36">
        <v>980</v>
      </c>
      <c r="I133" s="36"/>
      <c r="J133" s="36"/>
      <c r="K133" s="35">
        <f t="shared" si="6"/>
        <v>-0.01</v>
      </c>
      <c r="L133" s="31" t="str">
        <f t="shared" si="7"/>
        <v>是</v>
      </c>
      <c r="M133" s="31" t="str">
        <f t="shared" si="8"/>
        <v>否</v>
      </c>
    </row>
    <row r="134" ht="18.95" customHeight="1" spans="1:13">
      <c r="A134" s="22" t="s">
        <v>135</v>
      </c>
      <c r="B134" s="23" t="s">
        <v>135</v>
      </c>
      <c r="C134" s="23" t="s">
        <v>341</v>
      </c>
      <c r="D134" s="24" t="s">
        <v>352</v>
      </c>
      <c r="E134" s="23" t="s">
        <v>147</v>
      </c>
      <c r="F134" s="42" t="s">
        <v>353</v>
      </c>
      <c r="G134" s="29">
        <v>8916</v>
      </c>
      <c r="H134" s="36">
        <v>12391</v>
      </c>
      <c r="I134" s="36"/>
      <c r="J134" s="36"/>
      <c r="K134" s="35">
        <f t="shared" si="6"/>
        <v>0.39</v>
      </c>
      <c r="L134" s="31" t="str">
        <f t="shared" si="7"/>
        <v>是</v>
      </c>
      <c r="M134" s="31" t="str">
        <f t="shared" si="8"/>
        <v>否</v>
      </c>
    </row>
    <row r="135" ht="18.95" customHeight="1" spans="1:13">
      <c r="A135" s="22" t="s">
        <v>135</v>
      </c>
      <c r="B135" s="23" t="s">
        <v>135</v>
      </c>
      <c r="C135" s="23" t="s">
        <v>341</v>
      </c>
      <c r="D135" s="24" t="s">
        <v>354</v>
      </c>
      <c r="E135" s="23" t="s">
        <v>147</v>
      </c>
      <c r="F135" s="42" t="s">
        <v>355</v>
      </c>
      <c r="G135" s="29">
        <v>52086</v>
      </c>
      <c r="H135" s="36">
        <v>54748</v>
      </c>
      <c r="I135" s="36"/>
      <c r="J135" s="36"/>
      <c r="K135" s="35">
        <f t="shared" si="6"/>
        <v>0.051</v>
      </c>
      <c r="L135" s="31" t="str">
        <f t="shared" si="7"/>
        <v>是</v>
      </c>
      <c r="M135" s="31" t="str">
        <f t="shared" si="8"/>
        <v>否</v>
      </c>
    </row>
    <row r="136" ht="18.95" customHeight="1" spans="1:13">
      <c r="A136" s="22" t="s">
        <v>135</v>
      </c>
      <c r="B136" s="23" t="s">
        <v>135</v>
      </c>
      <c r="C136" s="23" t="s">
        <v>341</v>
      </c>
      <c r="D136" s="24" t="s">
        <v>356</v>
      </c>
      <c r="E136" s="23" t="s">
        <v>147</v>
      </c>
      <c r="F136" s="42" t="s">
        <v>160</v>
      </c>
      <c r="G136" s="29">
        <v>1361</v>
      </c>
      <c r="H136" s="36">
        <v>1943</v>
      </c>
      <c r="I136" s="36"/>
      <c r="J136" s="36"/>
      <c r="K136" s="35">
        <f t="shared" si="6"/>
        <v>0.428</v>
      </c>
      <c r="L136" s="31" t="str">
        <f t="shared" si="7"/>
        <v>是</v>
      </c>
      <c r="M136" s="31" t="str">
        <f t="shared" si="8"/>
        <v>否</v>
      </c>
    </row>
    <row r="137" ht="18.95" customHeight="1" spans="1:13">
      <c r="A137" s="22" t="s">
        <v>135</v>
      </c>
      <c r="B137" s="23"/>
      <c r="C137" s="23" t="s">
        <v>341</v>
      </c>
      <c r="D137" s="24" t="s">
        <v>357</v>
      </c>
      <c r="E137" s="23" t="s">
        <v>147</v>
      </c>
      <c r="F137" s="41" t="s">
        <v>358</v>
      </c>
      <c r="G137" s="29">
        <v>19988</v>
      </c>
      <c r="H137" s="36">
        <v>22566</v>
      </c>
      <c r="I137" s="36"/>
      <c r="J137" s="36"/>
      <c r="K137" s="35">
        <f t="shared" si="6"/>
        <v>0.129</v>
      </c>
      <c r="L137" s="31" t="str">
        <f t="shared" si="7"/>
        <v>是</v>
      </c>
      <c r="M137" s="31" t="str">
        <f t="shared" si="8"/>
        <v>否</v>
      </c>
    </row>
    <row r="138" ht="18.95" customHeight="1" spans="1:13">
      <c r="A138" s="22" t="s">
        <v>135</v>
      </c>
      <c r="B138" s="477" t="s">
        <v>136</v>
      </c>
      <c r="C138" s="23"/>
      <c r="D138" s="24" t="s">
        <v>359</v>
      </c>
      <c r="E138" s="23"/>
      <c r="F138" s="42" t="s">
        <v>360</v>
      </c>
      <c r="G138" s="29">
        <f>SUMIF($C137:$C1437,$D138,$G137:$G1437)</f>
        <v>1829</v>
      </c>
      <c r="H138" s="33" t="e">
        <f>VLOOKUP(F138,#REF!,2,0)</f>
        <v>#REF!</v>
      </c>
      <c r="I138" s="29"/>
      <c r="J138" s="29">
        <f>VLOOKUP(F138,'数据-全省决算数!'!$B:$C,2,0)</f>
        <v>2031</v>
      </c>
      <c r="K138" s="35" t="str">
        <f t="shared" si="6"/>
        <v/>
      </c>
      <c r="L138" s="31" t="e">
        <f t="shared" si="7"/>
        <v>#REF!</v>
      </c>
      <c r="M138" s="31" t="str">
        <f t="shared" si="8"/>
        <v>是</v>
      </c>
    </row>
    <row r="139" ht="18.95" customHeight="1" spans="1:13">
      <c r="A139" s="22" t="s">
        <v>135</v>
      </c>
      <c r="B139" s="23" t="s">
        <v>135</v>
      </c>
      <c r="C139" s="23" t="s">
        <v>359</v>
      </c>
      <c r="D139" s="24" t="s">
        <v>361</v>
      </c>
      <c r="E139" s="23" t="s">
        <v>147</v>
      </c>
      <c r="F139" s="42" t="s">
        <v>141</v>
      </c>
      <c r="G139" s="29">
        <v>520</v>
      </c>
      <c r="H139" s="36">
        <v>596</v>
      </c>
      <c r="I139" s="36"/>
      <c r="J139" s="36"/>
      <c r="K139" s="35">
        <f t="shared" si="6"/>
        <v>0.146</v>
      </c>
      <c r="L139" s="31" t="str">
        <f t="shared" si="7"/>
        <v>是</v>
      </c>
      <c r="M139" s="31" t="str">
        <f t="shared" si="8"/>
        <v>否</v>
      </c>
    </row>
    <row r="140" ht="18.95" customHeight="1" spans="1:13">
      <c r="A140" s="22" t="s">
        <v>135</v>
      </c>
      <c r="B140" s="23" t="s">
        <v>135</v>
      </c>
      <c r="C140" s="23" t="s">
        <v>359</v>
      </c>
      <c r="D140" s="24" t="s">
        <v>362</v>
      </c>
      <c r="E140" s="23" t="s">
        <v>147</v>
      </c>
      <c r="F140" s="42" t="s">
        <v>143</v>
      </c>
      <c r="G140" s="29">
        <v>860</v>
      </c>
      <c r="H140" s="36">
        <v>965</v>
      </c>
      <c r="I140" s="36"/>
      <c r="J140" s="36"/>
      <c r="K140" s="39">
        <f t="shared" si="6"/>
        <v>0.122</v>
      </c>
      <c r="L140" s="31" t="str">
        <f t="shared" si="7"/>
        <v>是</v>
      </c>
      <c r="M140" s="31" t="str">
        <f t="shared" si="8"/>
        <v>否</v>
      </c>
    </row>
    <row r="141" ht="18.95" customHeight="1" spans="1:13">
      <c r="A141" s="22" t="s">
        <v>135</v>
      </c>
      <c r="B141" s="23" t="s">
        <v>135</v>
      </c>
      <c r="C141" s="23" t="s">
        <v>359</v>
      </c>
      <c r="D141" s="24" t="s">
        <v>363</v>
      </c>
      <c r="E141" s="23" t="s">
        <v>147</v>
      </c>
      <c r="F141" s="42" t="s">
        <v>145</v>
      </c>
      <c r="G141" s="29">
        <v>0</v>
      </c>
      <c r="H141" s="36">
        <v>0</v>
      </c>
      <c r="I141" s="36"/>
      <c r="J141" s="36"/>
      <c r="K141" s="39" t="str">
        <f t="shared" si="6"/>
        <v/>
      </c>
      <c r="L141" s="31" t="str">
        <f t="shared" si="7"/>
        <v>否</v>
      </c>
      <c r="M141" s="31" t="str">
        <f t="shared" si="8"/>
        <v>否</v>
      </c>
    </row>
    <row r="142" ht="18.95" customHeight="1" spans="1:13">
      <c r="A142" s="22" t="s">
        <v>135</v>
      </c>
      <c r="B142" s="23" t="s">
        <v>135</v>
      </c>
      <c r="C142" s="23" t="s">
        <v>359</v>
      </c>
      <c r="D142" s="24" t="s">
        <v>364</v>
      </c>
      <c r="E142" s="23" t="s">
        <v>147</v>
      </c>
      <c r="F142" s="42" t="s">
        <v>365</v>
      </c>
      <c r="G142" s="29">
        <v>0</v>
      </c>
      <c r="H142" s="36">
        <v>0</v>
      </c>
      <c r="I142" s="36"/>
      <c r="J142" s="36"/>
      <c r="K142" s="35" t="str">
        <f t="shared" si="6"/>
        <v/>
      </c>
      <c r="L142" s="31" t="str">
        <f t="shared" si="7"/>
        <v>否</v>
      </c>
      <c r="M142" s="31" t="str">
        <f t="shared" si="8"/>
        <v>否</v>
      </c>
    </row>
    <row r="143" ht="18.95" customHeight="1" spans="1:13">
      <c r="A143" s="22" t="s">
        <v>135</v>
      </c>
      <c r="B143" s="23" t="s">
        <v>135</v>
      </c>
      <c r="C143" s="23" t="s">
        <v>359</v>
      </c>
      <c r="D143" s="24" t="s">
        <v>366</v>
      </c>
      <c r="E143" s="23" t="s">
        <v>147</v>
      </c>
      <c r="F143" s="42" t="s">
        <v>367</v>
      </c>
      <c r="G143" s="29">
        <v>310</v>
      </c>
      <c r="H143" s="36">
        <v>261</v>
      </c>
      <c r="I143" s="36"/>
      <c r="J143" s="36"/>
      <c r="K143" s="35">
        <f t="shared" si="6"/>
        <v>-0.158</v>
      </c>
      <c r="L143" s="31" t="str">
        <f t="shared" si="7"/>
        <v>是</v>
      </c>
      <c r="M143" s="31" t="str">
        <f t="shared" si="8"/>
        <v>否</v>
      </c>
    </row>
    <row r="144" ht="18.95" customHeight="1" spans="1:13">
      <c r="A144" s="22" t="s">
        <v>135</v>
      </c>
      <c r="B144" s="23" t="s">
        <v>135</v>
      </c>
      <c r="C144" s="23" t="s">
        <v>359</v>
      </c>
      <c r="D144" s="24" t="s">
        <v>368</v>
      </c>
      <c r="E144" s="23" t="s">
        <v>147</v>
      </c>
      <c r="F144" s="42" t="s">
        <v>369</v>
      </c>
      <c r="G144" s="29">
        <v>71</v>
      </c>
      <c r="H144" s="36">
        <v>21</v>
      </c>
      <c r="I144" s="36"/>
      <c r="J144" s="36"/>
      <c r="K144" s="39">
        <f t="shared" si="6"/>
        <v>-0.704</v>
      </c>
      <c r="L144" s="31" t="str">
        <f t="shared" si="7"/>
        <v>是</v>
      </c>
      <c r="M144" s="31" t="str">
        <f t="shared" si="8"/>
        <v>否</v>
      </c>
    </row>
    <row r="145" ht="18.95" customHeight="1" spans="1:13">
      <c r="A145" s="22" t="s">
        <v>135</v>
      </c>
      <c r="B145" s="23" t="s">
        <v>135</v>
      </c>
      <c r="C145" s="23" t="s">
        <v>359</v>
      </c>
      <c r="D145" s="24" t="s">
        <v>370</v>
      </c>
      <c r="E145" s="23" t="s">
        <v>147</v>
      </c>
      <c r="F145" s="42" t="s">
        <v>371</v>
      </c>
      <c r="G145" s="29">
        <v>0</v>
      </c>
      <c r="H145" s="36">
        <v>0</v>
      </c>
      <c r="I145" s="36"/>
      <c r="J145" s="36"/>
      <c r="K145" s="39" t="str">
        <f t="shared" si="6"/>
        <v/>
      </c>
      <c r="L145" s="31" t="str">
        <f t="shared" si="7"/>
        <v>否</v>
      </c>
      <c r="M145" s="31" t="str">
        <f t="shared" si="8"/>
        <v>否</v>
      </c>
    </row>
    <row r="146" ht="18.95" customHeight="1" spans="1:13">
      <c r="A146" s="22" t="s">
        <v>135</v>
      </c>
      <c r="B146" s="23" t="s">
        <v>135</v>
      </c>
      <c r="C146" s="23" t="s">
        <v>359</v>
      </c>
      <c r="D146" s="24" t="s">
        <v>372</v>
      </c>
      <c r="E146" s="23" t="s">
        <v>147</v>
      </c>
      <c r="F146" s="42" t="s">
        <v>373</v>
      </c>
      <c r="G146" s="29">
        <v>0</v>
      </c>
      <c r="H146" s="36">
        <v>0</v>
      </c>
      <c r="I146" s="36"/>
      <c r="J146" s="36"/>
      <c r="K146" s="35" t="str">
        <f t="shared" si="6"/>
        <v/>
      </c>
      <c r="L146" s="31" t="str">
        <f t="shared" si="7"/>
        <v>否</v>
      </c>
      <c r="M146" s="31" t="str">
        <f t="shared" si="8"/>
        <v>否</v>
      </c>
    </row>
    <row r="147" ht="18.95" customHeight="1" spans="1:13">
      <c r="A147" s="22" t="s">
        <v>135</v>
      </c>
      <c r="B147" s="23" t="s">
        <v>135</v>
      </c>
      <c r="C147" s="23" t="s">
        <v>359</v>
      </c>
      <c r="D147" s="24" t="s">
        <v>374</v>
      </c>
      <c r="E147" s="23" t="s">
        <v>147</v>
      </c>
      <c r="F147" s="42" t="s">
        <v>375</v>
      </c>
      <c r="G147" s="29">
        <v>7</v>
      </c>
      <c r="H147" s="36">
        <v>7</v>
      </c>
      <c r="I147" s="36"/>
      <c r="J147" s="36"/>
      <c r="K147" s="35">
        <f t="shared" si="6"/>
        <v>0</v>
      </c>
      <c r="L147" s="31" t="str">
        <f t="shared" si="7"/>
        <v>是</v>
      </c>
      <c r="M147" s="31" t="str">
        <f t="shared" si="8"/>
        <v>否</v>
      </c>
    </row>
    <row r="148" ht="18.95" customHeight="1" spans="1:13">
      <c r="A148" s="22" t="s">
        <v>135</v>
      </c>
      <c r="B148" s="23" t="s">
        <v>135</v>
      </c>
      <c r="C148" s="23" t="s">
        <v>359</v>
      </c>
      <c r="D148" s="24" t="s">
        <v>376</v>
      </c>
      <c r="E148" s="23" t="s">
        <v>147</v>
      </c>
      <c r="F148" s="42" t="s">
        <v>160</v>
      </c>
      <c r="G148" s="29">
        <v>54</v>
      </c>
      <c r="H148" s="36">
        <v>113</v>
      </c>
      <c r="I148" s="36"/>
      <c r="J148" s="36"/>
      <c r="K148" s="35">
        <f t="shared" si="6"/>
        <v>1.093</v>
      </c>
      <c r="L148" s="31" t="str">
        <f t="shared" si="7"/>
        <v>是</v>
      </c>
      <c r="M148" s="31" t="str">
        <f t="shared" si="8"/>
        <v>否</v>
      </c>
    </row>
    <row r="149" ht="18.95" customHeight="1" spans="1:13">
      <c r="A149" s="22" t="s">
        <v>135</v>
      </c>
      <c r="B149" s="23"/>
      <c r="C149" s="23" t="s">
        <v>359</v>
      </c>
      <c r="D149" s="24" t="s">
        <v>377</v>
      </c>
      <c r="E149" s="23" t="s">
        <v>147</v>
      </c>
      <c r="F149" s="41" t="s">
        <v>378</v>
      </c>
      <c r="G149" s="29">
        <v>7</v>
      </c>
      <c r="H149" s="36">
        <v>68</v>
      </c>
      <c r="I149" s="36"/>
      <c r="J149" s="36"/>
      <c r="K149" s="35">
        <f t="shared" si="6"/>
        <v>8.714</v>
      </c>
      <c r="L149" s="31" t="str">
        <f t="shared" si="7"/>
        <v>是</v>
      </c>
      <c r="M149" s="31" t="str">
        <f t="shared" si="8"/>
        <v>否</v>
      </c>
    </row>
    <row r="150" ht="18.95" customHeight="1" spans="1:13">
      <c r="A150" s="22" t="s">
        <v>135</v>
      </c>
      <c r="B150" s="477" t="s">
        <v>136</v>
      </c>
      <c r="C150" s="23"/>
      <c r="D150" s="24" t="s">
        <v>379</v>
      </c>
      <c r="E150" s="23"/>
      <c r="F150" s="42" t="s">
        <v>380</v>
      </c>
      <c r="G150" s="29">
        <f>SUMIF($C149:$C1449,$D150,$G149:$G1449)</f>
        <v>108829</v>
      </c>
      <c r="H150" s="33" t="e">
        <f>VLOOKUP(F150,#REF!,2,0)</f>
        <v>#REF!</v>
      </c>
      <c r="I150" s="29"/>
      <c r="J150" s="29">
        <f>VLOOKUP(F150,'数据-全省决算数!'!$B:$C,2,0)</f>
        <v>108575</v>
      </c>
      <c r="K150" s="35" t="str">
        <f t="shared" si="6"/>
        <v/>
      </c>
      <c r="L150" s="31" t="e">
        <f t="shared" si="7"/>
        <v>#REF!</v>
      </c>
      <c r="M150" s="31" t="str">
        <f t="shared" si="8"/>
        <v>是</v>
      </c>
    </row>
    <row r="151" ht="18.95" customHeight="1" spans="1:13">
      <c r="A151" s="22" t="s">
        <v>135</v>
      </c>
      <c r="B151" s="23" t="s">
        <v>135</v>
      </c>
      <c r="C151" s="23" t="s">
        <v>379</v>
      </c>
      <c r="D151" s="24" t="s">
        <v>381</v>
      </c>
      <c r="E151" s="23" t="s">
        <v>147</v>
      </c>
      <c r="F151" s="42" t="s">
        <v>141</v>
      </c>
      <c r="G151" s="29">
        <v>77308</v>
      </c>
      <c r="H151" s="36">
        <v>82373</v>
      </c>
      <c r="I151" s="36"/>
      <c r="J151" s="36"/>
      <c r="K151" s="35">
        <f t="shared" si="6"/>
        <v>0.066</v>
      </c>
      <c r="L151" s="31" t="str">
        <f t="shared" si="7"/>
        <v>是</v>
      </c>
      <c r="M151" s="31" t="str">
        <f t="shared" si="8"/>
        <v>否</v>
      </c>
    </row>
    <row r="152" ht="18.95" customHeight="1" spans="1:13">
      <c r="A152" s="22" t="s">
        <v>135</v>
      </c>
      <c r="B152" s="23" t="s">
        <v>135</v>
      </c>
      <c r="C152" s="23" t="s">
        <v>379</v>
      </c>
      <c r="D152" s="24" t="s">
        <v>382</v>
      </c>
      <c r="E152" s="23" t="s">
        <v>147</v>
      </c>
      <c r="F152" s="42" t="s">
        <v>143</v>
      </c>
      <c r="G152" s="29">
        <v>5998</v>
      </c>
      <c r="H152" s="36">
        <v>5738</v>
      </c>
      <c r="I152" s="36"/>
      <c r="J152" s="36"/>
      <c r="K152" s="35">
        <f t="shared" si="6"/>
        <v>-0.043</v>
      </c>
      <c r="L152" s="31" t="str">
        <f t="shared" si="7"/>
        <v>是</v>
      </c>
      <c r="M152" s="31" t="str">
        <f t="shared" si="8"/>
        <v>否</v>
      </c>
    </row>
    <row r="153" ht="18.95" customHeight="1" spans="1:13">
      <c r="A153" s="22" t="s">
        <v>135</v>
      </c>
      <c r="B153" s="23" t="s">
        <v>135</v>
      </c>
      <c r="C153" s="23" t="s">
        <v>379</v>
      </c>
      <c r="D153" s="24" t="s">
        <v>383</v>
      </c>
      <c r="E153" s="23" t="s">
        <v>147</v>
      </c>
      <c r="F153" s="42" t="s">
        <v>145</v>
      </c>
      <c r="G153" s="29">
        <v>951</v>
      </c>
      <c r="H153" s="36">
        <v>415</v>
      </c>
      <c r="I153" s="36"/>
      <c r="J153" s="36"/>
      <c r="K153" s="35">
        <f t="shared" si="6"/>
        <v>-0.564</v>
      </c>
      <c r="L153" s="31" t="str">
        <f t="shared" si="7"/>
        <v>是</v>
      </c>
      <c r="M153" s="31" t="str">
        <f t="shared" si="8"/>
        <v>否</v>
      </c>
    </row>
    <row r="154" ht="18.95" customHeight="1" spans="1:13">
      <c r="A154" s="22" t="s">
        <v>135</v>
      </c>
      <c r="B154" s="23" t="s">
        <v>135</v>
      </c>
      <c r="C154" s="23" t="s">
        <v>379</v>
      </c>
      <c r="D154" s="24" t="s">
        <v>384</v>
      </c>
      <c r="E154" s="23" t="s">
        <v>147</v>
      </c>
      <c r="F154" s="42" t="s">
        <v>385</v>
      </c>
      <c r="G154" s="29">
        <v>3957</v>
      </c>
      <c r="H154" s="36">
        <v>4446</v>
      </c>
      <c r="I154" s="36"/>
      <c r="J154" s="36"/>
      <c r="K154" s="35">
        <f t="shared" si="6"/>
        <v>0.124</v>
      </c>
      <c r="L154" s="31" t="str">
        <f t="shared" si="7"/>
        <v>是</v>
      </c>
      <c r="M154" s="31" t="str">
        <f t="shared" si="8"/>
        <v>否</v>
      </c>
    </row>
    <row r="155" ht="18.95" customHeight="1" spans="1:13">
      <c r="A155" s="22" t="s">
        <v>135</v>
      </c>
      <c r="B155" s="23" t="s">
        <v>135</v>
      </c>
      <c r="C155" s="23" t="s">
        <v>379</v>
      </c>
      <c r="D155" s="24" t="s">
        <v>386</v>
      </c>
      <c r="E155" s="23" t="s">
        <v>147</v>
      </c>
      <c r="F155" s="42" t="s">
        <v>387</v>
      </c>
      <c r="G155" s="29">
        <v>8810</v>
      </c>
      <c r="H155" s="36">
        <v>4765</v>
      </c>
      <c r="I155" s="36"/>
      <c r="J155" s="36"/>
      <c r="K155" s="35">
        <f t="shared" si="6"/>
        <v>-0.459</v>
      </c>
      <c r="L155" s="31" t="str">
        <f t="shared" si="7"/>
        <v>是</v>
      </c>
      <c r="M155" s="31" t="str">
        <f t="shared" si="8"/>
        <v>否</v>
      </c>
    </row>
    <row r="156" ht="18.95" customHeight="1" spans="1:13">
      <c r="A156" s="22" t="s">
        <v>135</v>
      </c>
      <c r="B156" s="23" t="s">
        <v>135</v>
      </c>
      <c r="C156" s="23" t="s">
        <v>379</v>
      </c>
      <c r="D156" s="24" t="s">
        <v>388</v>
      </c>
      <c r="E156" s="23" t="s">
        <v>147</v>
      </c>
      <c r="F156" s="42" t="s">
        <v>389</v>
      </c>
      <c r="G156" s="29">
        <v>2429</v>
      </c>
      <c r="H156" s="36">
        <v>1475</v>
      </c>
      <c r="I156" s="36"/>
      <c r="J156" s="36"/>
      <c r="K156" s="35">
        <f t="shared" si="6"/>
        <v>-0.393</v>
      </c>
      <c r="L156" s="31" t="str">
        <f t="shared" si="7"/>
        <v>是</v>
      </c>
      <c r="M156" s="31" t="str">
        <f t="shared" si="8"/>
        <v>否</v>
      </c>
    </row>
    <row r="157" ht="18.95" customHeight="1" spans="1:13">
      <c r="A157" s="22" t="s">
        <v>135</v>
      </c>
      <c r="B157" s="23" t="s">
        <v>135</v>
      </c>
      <c r="C157" s="23" t="s">
        <v>379</v>
      </c>
      <c r="D157" s="24" t="s">
        <v>390</v>
      </c>
      <c r="E157" s="23" t="s">
        <v>147</v>
      </c>
      <c r="F157" s="42" t="s">
        <v>248</v>
      </c>
      <c r="G157" s="29">
        <v>319</v>
      </c>
      <c r="H157" s="36">
        <v>529</v>
      </c>
      <c r="I157" s="36"/>
      <c r="J157" s="36"/>
      <c r="K157" s="35">
        <f t="shared" si="6"/>
        <v>0.658</v>
      </c>
      <c r="L157" s="31" t="str">
        <f t="shared" si="7"/>
        <v>是</v>
      </c>
      <c r="M157" s="31" t="str">
        <f t="shared" si="8"/>
        <v>否</v>
      </c>
    </row>
    <row r="158" ht="18.95" customHeight="1" spans="1:13">
      <c r="A158" s="22" t="s">
        <v>135</v>
      </c>
      <c r="B158" s="23" t="s">
        <v>135</v>
      </c>
      <c r="C158" s="23" t="s">
        <v>379</v>
      </c>
      <c r="D158" s="24" t="s">
        <v>391</v>
      </c>
      <c r="E158" s="23" t="s">
        <v>147</v>
      </c>
      <c r="F158" s="42" t="s">
        <v>160</v>
      </c>
      <c r="G158" s="29">
        <v>3524</v>
      </c>
      <c r="H158" s="36">
        <v>2370</v>
      </c>
      <c r="I158" s="36"/>
      <c r="J158" s="36"/>
      <c r="K158" s="35">
        <f t="shared" si="6"/>
        <v>-0.327</v>
      </c>
      <c r="L158" s="31" t="str">
        <f t="shared" si="7"/>
        <v>是</v>
      </c>
      <c r="M158" s="31" t="str">
        <f t="shared" si="8"/>
        <v>否</v>
      </c>
    </row>
    <row r="159" ht="18.95" customHeight="1" spans="1:13">
      <c r="A159" s="22" t="s">
        <v>135</v>
      </c>
      <c r="B159" s="23"/>
      <c r="C159" s="23" t="s">
        <v>379</v>
      </c>
      <c r="D159" s="24" t="s">
        <v>392</v>
      </c>
      <c r="E159" s="23" t="s">
        <v>147</v>
      </c>
      <c r="F159" s="41" t="s">
        <v>393</v>
      </c>
      <c r="G159" s="29">
        <v>5533</v>
      </c>
      <c r="H159" s="36">
        <v>6249</v>
      </c>
      <c r="I159" s="36"/>
      <c r="J159" s="36"/>
      <c r="K159" s="35">
        <f t="shared" si="6"/>
        <v>0.129</v>
      </c>
      <c r="L159" s="31" t="str">
        <f t="shared" si="7"/>
        <v>是</v>
      </c>
      <c r="M159" s="31" t="str">
        <f t="shared" si="8"/>
        <v>否</v>
      </c>
    </row>
    <row r="160" ht="18.95" customHeight="1" spans="1:13">
      <c r="A160" s="22" t="s">
        <v>135</v>
      </c>
      <c r="B160" s="477" t="s">
        <v>136</v>
      </c>
      <c r="C160" s="23"/>
      <c r="D160" s="24" t="s">
        <v>394</v>
      </c>
      <c r="E160" s="23"/>
      <c r="F160" s="42" t="s">
        <v>395</v>
      </c>
      <c r="G160" s="29">
        <f>SUMIF($C159:$C1459,$D160,$G159:$G1459)</f>
        <v>79441</v>
      </c>
      <c r="H160" s="33" t="e">
        <f>VLOOKUP(F160,#REF!,2,0)</f>
        <v>#REF!</v>
      </c>
      <c r="I160" s="29"/>
      <c r="J160" s="29">
        <f>VLOOKUP(F160,'数据-全省决算数!'!$B:$C,2,0)</f>
        <v>56230</v>
      </c>
      <c r="K160" s="35" t="str">
        <f t="shared" si="6"/>
        <v/>
      </c>
      <c r="L160" s="31" t="e">
        <f t="shared" si="7"/>
        <v>#REF!</v>
      </c>
      <c r="M160" s="31" t="str">
        <f t="shared" si="8"/>
        <v>是</v>
      </c>
    </row>
    <row r="161" ht="18.95" customHeight="1" spans="1:13">
      <c r="A161" s="22" t="s">
        <v>135</v>
      </c>
      <c r="B161" s="23" t="s">
        <v>135</v>
      </c>
      <c r="C161" s="23" t="s">
        <v>394</v>
      </c>
      <c r="D161" s="24" t="s">
        <v>396</v>
      </c>
      <c r="E161" s="23" t="s">
        <v>147</v>
      </c>
      <c r="F161" s="42" t="s">
        <v>141</v>
      </c>
      <c r="G161" s="29">
        <v>16742</v>
      </c>
      <c r="H161" s="36">
        <v>18106</v>
      </c>
      <c r="I161" s="36"/>
      <c r="J161" s="36"/>
      <c r="K161" s="35">
        <f t="shared" si="6"/>
        <v>0.081</v>
      </c>
      <c r="L161" s="31" t="str">
        <f t="shared" si="7"/>
        <v>是</v>
      </c>
      <c r="M161" s="31" t="str">
        <f t="shared" si="8"/>
        <v>否</v>
      </c>
    </row>
    <row r="162" ht="18.95" customHeight="1" spans="1:13">
      <c r="A162" s="22" t="s">
        <v>135</v>
      </c>
      <c r="B162" s="23" t="s">
        <v>135</v>
      </c>
      <c r="C162" s="23" t="s">
        <v>394</v>
      </c>
      <c r="D162" s="24" t="s">
        <v>397</v>
      </c>
      <c r="E162" s="23" t="s">
        <v>147</v>
      </c>
      <c r="F162" s="42" t="s">
        <v>143</v>
      </c>
      <c r="G162" s="29">
        <v>883</v>
      </c>
      <c r="H162" s="36">
        <v>1094</v>
      </c>
      <c r="I162" s="36"/>
      <c r="J162" s="36"/>
      <c r="K162" s="35">
        <f t="shared" si="6"/>
        <v>0.239</v>
      </c>
      <c r="L162" s="31" t="str">
        <f t="shared" si="7"/>
        <v>是</v>
      </c>
      <c r="M162" s="31" t="str">
        <f t="shared" si="8"/>
        <v>否</v>
      </c>
    </row>
    <row r="163" ht="18.95" customHeight="1" spans="1:13">
      <c r="A163" s="22" t="s">
        <v>135</v>
      </c>
      <c r="B163" s="23" t="s">
        <v>135</v>
      </c>
      <c r="C163" s="23" t="s">
        <v>394</v>
      </c>
      <c r="D163" s="24" t="s">
        <v>398</v>
      </c>
      <c r="E163" s="23" t="s">
        <v>147</v>
      </c>
      <c r="F163" s="42" t="s">
        <v>145</v>
      </c>
      <c r="G163" s="29">
        <v>62</v>
      </c>
      <c r="H163" s="36">
        <v>73</v>
      </c>
      <c r="I163" s="36"/>
      <c r="J163" s="36"/>
      <c r="K163" s="35">
        <f t="shared" si="6"/>
        <v>0.177</v>
      </c>
      <c r="L163" s="31" t="str">
        <f t="shared" si="7"/>
        <v>是</v>
      </c>
      <c r="M163" s="31" t="str">
        <f t="shared" si="8"/>
        <v>否</v>
      </c>
    </row>
    <row r="164" ht="18.95" customHeight="1" spans="1:13">
      <c r="A164" s="22" t="s">
        <v>135</v>
      </c>
      <c r="B164" s="23" t="s">
        <v>135</v>
      </c>
      <c r="C164" s="23" t="s">
        <v>394</v>
      </c>
      <c r="D164" s="24" t="s">
        <v>399</v>
      </c>
      <c r="E164" s="23" t="s">
        <v>147</v>
      </c>
      <c r="F164" s="42" t="s">
        <v>400</v>
      </c>
      <c r="G164" s="29">
        <v>160</v>
      </c>
      <c r="H164" s="36">
        <v>113</v>
      </c>
      <c r="I164" s="36"/>
      <c r="J164" s="36"/>
      <c r="K164" s="35">
        <f t="shared" si="6"/>
        <v>-0.294</v>
      </c>
      <c r="L164" s="31" t="str">
        <f t="shared" si="7"/>
        <v>是</v>
      </c>
      <c r="M164" s="31" t="str">
        <f t="shared" si="8"/>
        <v>否</v>
      </c>
    </row>
    <row r="165" ht="18.95" customHeight="1" spans="1:13">
      <c r="A165" s="22" t="s">
        <v>135</v>
      </c>
      <c r="B165" s="23" t="s">
        <v>135</v>
      </c>
      <c r="C165" s="23" t="s">
        <v>394</v>
      </c>
      <c r="D165" s="24" t="s">
        <v>401</v>
      </c>
      <c r="E165" s="23" t="s">
        <v>147</v>
      </c>
      <c r="F165" s="42" t="s">
        <v>402</v>
      </c>
      <c r="G165" s="29">
        <v>0</v>
      </c>
      <c r="H165" s="36">
        <v>2</v>
      </c>
      <c r="I165" s="36"/>
      <c r="J165" s="36"/>
      <c r="K165" s="35" t="str">
        <f t="shared" si="6"/>
        <v/>
      </c>
      <c r="L165" s="31" t="str">
        <f t="shared" si="7"/>
        <v>是</v>
      </c>
      <c r="M165" s="31" t="str">
        <f t="shared" si="8"/>
        <v>否</v>
      </c>
    </row>
    <row r="166" ht="18.95" customHeight="1" spans="1:13">
      <c r="A166" s="22" t="s">
        <v>135</v>
      </c>
      <c r="B166" s="23" t="s">
        <v>135</v>
      </c>
      <c r="C166" s="23" t="s">
        <v>394</v>
      </c>
      <c r="D166" s="24" t="s">
        <v>403</v>
      </c>
      <c r="E166" s="23" t="s">
        <v>147</v>
      </c>
      <c r="F166" s="42" t="s">
        <v>404</v>
      </c>
      <c r="G166" s="29">
        <v>12083</v>
      </c>
      <c r="H166" s="36">
        <v>8698</v>
      </c>
      <c r="I166" s="36"/>
      <c r="J166" s="36"/>
      <c r="K166" s="35">
        <f t="shared" si="6"/>
        <v>-0.28</v>
      </c>
      <c r="L166" s="31" t="str">
        <f t="shared" si="7"/>
        <v>是</v>
      </c>
      <c r="M166" s="31" t="str">
        <f t="shared" si="8"/>
        <v>否</v>
      </c>
    </row>
    <row r="167" ht="18.95" customHeight="1" spans="1:13">
      <c r="A167" s="22" t="s">
        <v>135</v>
      </c>
      <c r="B167" s="23" t="s">
        <v>135</v>
      </c>
      <c r="C167" s="23" t="s">
        <v>394</v>
      </c>
      <c r="D167" s="24" t="s">
        <v>405</v>
      </c>
      <c r="E167" s="23" t="s">
        <v>147</v>
      </c>
      <c r="F167" s="42" t="s">
        <v>406</v>
      </c>
      <c r="G167" s="29">
        <v>30</v>
      </c>
      <c r="H167" s="36">
        <v>514</v>
      </c>
      <c r="I167" s="36"/>
      <c r="J167" s="36"/>
      <c r="K167" s="35">
        <f t="shared" si="6"/>
        <v>16.133</v>
      </c>
      <c r="L167" s="31" t="str">
        <f t="shared" si="7"/>
        <v>是</v>
      </c>
      <c r="M167" s="31" t="str">
        <f t="shared" si="8"/>
        <v>否</v>
      </c>
    </row>
    <row r="168" ht="18.95" customHeight="1" spans="1:13">
      <c r="A168" s="22" t="s">
        <v>135</v>
      </c>
      <c r="B168" s="23" t="s">
        <v>135</v>
      </c>
      <c r="C168" s="23" t="s">
        <v>394</v>
      </c>
      <c r="D168" s="24" t="s">
        <v>407</v>
      </c>
      <c r="E168" s="23" t="s">
        <v>147</v>
      </c>
      <c r="F168" s="42" t="s">
        <v>408</v>
      </c>
      <c r="G168" s="29">
        <v>0</v>
      </c>
      <c r="H168" s="36">
        <v>14</v>
      </c>
      <c r="I168" s="36"/>
      <c r="J168" s="36"/>
      <c r="K168" s="35" t="str">
        <f t="shared" si="6"/>
        <v/>
      </c>
      <c r="L168" s="31" t="str">
        <f t="shared" si="7"/>
        <v>是</v>
      </c>
      <c r="M168" s="31" t="str">
        <f t="shared" si="8"/>
        <v>否</v>
      </c>
    </row>
    <row r="169" ht="18.95" customHeight="1" spans="1:13">
      <c r="A169" s="22" t="s">
        <v>135</v>
      </c>
      <c r="B169" s="23" t="s">
        <v>135</v>
      </c>
      <c r="C169" s="23" t="s">
        <v>394</v>
      </c>
      <c r="D169" s="24" t="s">
        <v>409</v>
      </c>
      <c r="E169" s="23" t="s">
        <v>147</v>
      </c>
      <c r="F169" s="42" t="s">
        <v>410</v>
      </c>
      <c r="G169" s="29">
        <v>996</v>
      </c>
      <c r="H169" s="36">
        <v>1134</v>
      </c>
      <c r="I169" s="36"/>
      <c r="J169" s="36"/>
      <c r="K169" s="35">
        <f t="shared" si="6"/>
        <v>0.139</v>
      </c>
      <c r="L169" s="31" t="str">
        <f t="shared" si="7"/>
        <v>是</v>
      </c>
      <c r="M169" s="31" t="str">
        <f t="shared" si="8"/>
        <v>否</v>
      </c>
    </row>
    <row r="170" ht="18.95" customHeight="1" spans="1:13">
      <c r="A170" s="22" t="s">
        <v>135</v>
      </c>
      <c r="B170" s="23" t="s">
        <v>135</v>
      </c>
      <c r="C170" s="23" t="s">
        <v>394</v>
      </c>
      <c r="D170" s="24" t="s">
        <v>411</v>
      </c>
      <c r="E170" s="23" t="s">
        <v>147</v>
      </c>
      <c r="F170" s="42" t="s">
        <v>248</v>
      </c>
      <c r="G170" s="29">
        <v>594</v>
      </c>
      <c r="H170" s="36">
        <v>598</v>
      </c>
      <c r="I170" s="36"/>
      <c r="J170" s="36"/>
      <c r="K170" s="35">
        <f t="shared" si="6"/>
        <v>0.007</v>
      </c>
      <c r="L170" s="31" t="str">
        <f t="shared" si="7"/>
        <v>是</v>
      </c>
      <c r="M170" s="31" t="str">
        <f t="shared" si="8"/>
        <v>否</v>
      </c>
    </row>
    <row r="171" ht="18.95" customHeight="1" spans="1:13">
      <c r="A171" s="22" t="s">
        <v>135</v>
      </c>
      <c r="B171" s="23" t="s">
        <v>135</v>
      </c>
      <c r="C171" s="23" t="s">
        <v>394</v>
      </c>
      <c r="D171" s="24" t="s">
        <v>412</v>
      </c>
      <c r="E171" s="23" t="s">
        <v>147</v>
      </c>
      <c r="F171" s="42" t="s">
        <v>160</v>
      </c>
      <c r="G171" s="29">
        <v>9466</v>
      </c>
      <c r="H171" s="36">
        <v>11748</v>
      </c>
      <c r="I171" s="36"/>
      <c r="J171" s="36"/>
      <c r="K171" s="35">
        <f t="shared" si="6"/>
        <v>0.241</v>
      </c>
      <c r="L171" s="31" t="str">
        <f t="shared" si="7"/>
        <v>是</v>
      </c>
      <c r="M171" s="31" t="str">
        <f t="shared" si="8"/>
        <v>否</v>
      </c>
    </row>
    <row r="172" ht="18.95" customHeight="1" spans="1:13">
      <c r="A172" s="22" t="s">
        <v>135</v>
      </c>
      <c r="B172" s="23"/>
      <c r="C172" s="23" t="s">
        <v>394</v>
      </c>
      <c r="D172" s="24" t="s">
        <v>413</v>
      </c>
      <c r="E172" s="23" t="s">
        <v>147</v>
      </c>
      <c r="F172" s="41" t="s">
        <v>414</v>
      </c>
      <c r="G172" s="29">
        <v>38425</v>
      </c>
      <c r="H172" s="36">
        <v>14137</v>
      </c>
      <c r="I172" s="36"/>
      <c r="J172" s="36"/>
      <c r="K172" s="35">
        <f t="shared" si="6"/>
        <v>-0.632</v>
      </c>
      <c r="L172" s="31" t="str">
        <f t="shared" si="7"/>
        <v>是</v>
      </c>
      <c r="M172" s="31" t="str">
        <f t="shared" si="8"/>
        <v>否</v>
      </c>
    </row>
    <row r="173" ht="18.95" customHeight="1" spans="1:13">
      <c r="A173" s="22" t="s">
        <v>135</v>
      </c>
      <c r="B173" s="477" t="s">
        <v>136</v>
      </c>
      <c r="C173" s="23"/>
      <c r="D173" s="24" t="s">
        <v>415</v>
      </c>
      <c r="E173" s="23"/>
      <c r="F173" s="42" t="s">
        <v>416</v>
      </c>
      <c r="G173" s="29">
        <f>SUMIF($C172:$C1472,$D173,$G172:$G1472)</f>
        <v>61806</v>
      </c>
      <c r="H173" s="33" t="e">
        <f>VLOOKUP(F173,#REF!,2,0)</f>
        <v>#REF!</v>
      </c>
      <c r="I173" s="29"/>
      <c r="J173" s="29">
        <f>VLOOKUP(F173,'数据-全省决算数!'!$B:$C,2,0)</f>
        <v>61404</v>
      </c>
      <c r="K173" s="35" t="str">
        <f t="shared" si="6"/>
        <v/>
      </c>
      <c r="L173" s="31" t="e">
        <f t="shared" si="7"/>
        <v>#REF!</v>
      </c>
      <c r="M173" s="31" t="str">
        <f t="shared" si="8"/>
        <v>是</v>
      </c>
    </row>
    <row r="174" ht="18.95" customHeight="1" spans="1:13">
      <c r="A174" s="22" t="s">
        <v>135</v>
      </c>
      <c r="B174" s="23" t="s">
        <v>135</v>
      </c>
      <c r="C174" s="23" t="s">
        <v>415</v>
      </c>
      <c r="D174" s="24" t="s">
        <v>417</v>
      </c>
      <c r="E174" s="23" t="s">
        <v>147</v>
      </c>
      <c r="F174" s="42" t="s">
        <v>141</v>
      </c>
      <c r="G174" s="29">
        <v>11467</v>
      </c>
      <c r="H174" s="36">
        <v>15252</v>
      </c>
      <c r="I174" s="36"/>
      <c r="J174" s="36"/>
      <c r="K174" s="35">
        <f t="shared" si="6"/>
        <v>0.33</v>
      </c>
      <c r="L174" s="31" t="str">
        <f t="shared" si="7"/>
        <v>是</v>
      </c>
      <c r="M174" s="31" t="str">
        <f t="shared" si="8"/>
        <v>否</v>
      </c>
    </row>
    <row r="175" ht="18.95" customHeight="1" spans="1:13">
      <c r="A175" s="22" t="s">
        <v>135</v>
      </c>
      <c r="B175" s="23" t="s">
        <v>135</v>
      </c>
      <c r="C175" s="23" t="s">
        <v>415</v>
      </c>
      <c r="D175" s="24" t="s">
        <v>418</v>
      </c>
      <c r="E175" s="23" t="s">
        <v>147</v>
      </c>
      <c r="F175" s="42" t="s">
        <v>143</v>
      </c>
      <c r="G175" s="29">
        <v>1656</v>
      </c>
      <c r="H175" s="36">
        <v>1775</v>
      </c>
      <c r="I175" s="36"/>
      <c r="J175" s="36"/>
      <c r="K175" s="35">
        <f t="shared" si="6"/>
        <v>0.072</v>
      </c>
      <c r="L175" s="31" t="str">
        <f t="shared" si="7"/>
        <v>是</v>
      </c>
      <c r="M175" s="31" t="str">
        <f t="shared" si="8"/>
        <v>否</v>
      </c>
    </row>
    <row r="176" ht="18.95" customHeight="1" spans="1:13">
      <c r="A176" s="22" t="s">
        <v>135</v>
      </c>
      <c r="B176" s="23" t="s">
        <v>135</v>
      </c>
      <c r="C176" s="23" t="s">
        <v>415</v>
      </c>
      <c r="D176" s="24" t="s">
        <v>419</v>
      </c>
      <c r="E176" s="23" t="s">
        <v>147</v>
      </c>
      <c r="F176" s="42" t="s">
        <v>145</v>
      </c>
      <c r="G176" s="29">
        <v>280</v>
      </c>
      <c r="H176" s="36">
        <v>157</v>
      </c>
      <c r="I176" s="36"/>
      <c r="J176" s="36"/>
      <c r="K176" s="35">
        <f t="shared" si="6"/>
        <v>-0.439</v>
      </c>
      <c r="L176" s="31" t="str">
        <f t="shared" si="7"/>
        <v>是</v>
      </c>
      <c r="M176" s="31" t="str">
        <f t="shared" si="8"/>
        <v>否</v>
      </c>
    </row>
    <row r="177" ht="18.95" customHeight="1" spans="1:13">
      <c r="A177" s="22" t="s">
        <v>135</v>
      </c>
      <c r="B177" s="23" t="s">
        <v>135</v>
      </c>
      <c r="C177" s="23" t="s">
        <v>415</v>
      </c>
      <c r="D177" s="24" t="s">
        <v>420</v>
      </c>
      <c r="E177" s="23" t="s">
        <v>147</v>
      </c>
      <c r="F177" s="42" t="s">
        <v>421</v>
      </c>
      <c r="G177" s="29">
        <v>25466</v>
      </c>
      <c r="H177" s="36">
        <v>21388</v>
      </c>
      <c r="I177" s="36"/>
      <c r="J177" s="36"/>
      <c r="K177" s="35">
        <f t="shared" si="6"/>
        <v>-0.16</v>
      </c>
      <c r="L177" s="31" t="str">
        <f t="shared" si="7"/>
        <v>是</v>
      </c>
      <c r="M177" s="31" t="str">
        <f t="shared" si="8"/>
        <v>否</v>
      </c>
    </row>
    <row r="178" ht="18.95" customHeight="1" spans="1:13">
      <c r="A178" s="22" t="s">
        <v>135</v>
      </c>
      <c r="B178" s="23" t="s">
        <v>135</v>
      </c>
      <c r="C178" s="23" t="s">
        <v>415</v>
      </c>
      <c r="D178" s="24" t="s">
        <v>422</v>
      </c>
      <c r="E178" s="23" t="s">
        <v>147</v>
      </c>
      <c r="F178" s="42" t="s">
        <v>160</v>
      </c>
      <c r="G178" s="29">
        <v>673</v>
      </c>
      <c r="H178" s="36">
        <v>1054</v>
      </c>
      <c r="I178" s="36"/>
      <c r="J178" s="36"/>
      <c r="K178" s="35">
        <f t="shared" si="6"/>
        <v>0.566</v>
      </c>
      <c r="L178" s="31" t="str">
        <f t="shared" si="7"/>
        <v>是</v>
      </c>
      <c r="M178" s="31" t="str">
        <f t="shared" si="8"/>
        <v>否</v>
      </c>
    </row>
    <row r="179" ht="18.95" customHeight="1" spans="1:13">
      <c r="A179" s="22" t="s">
        <v>135</v>
      </c>
      <c r="B179" s="23"/>
      <c r="C179" s="23" t="s">
        <v>415</v>
      </c>
      <c r="D179" s="24" t="s">
        <v>423</v>
      </c>
      <c r="E179" s="23" t="s">
        <v>147</v>
      </c>
      <c r="F179" s="41" t="s">
        <v>424</v>
      </c>
      <c r="G179" s="29">
        <v>22264</v>
      </c>
      <c r="H179" s="36">
        <v>21878</v>
      </c>
      <c r="I179" s="36"/>
      <c r="J179" s="36"/>
      <c r="K179" s="35">
        <f t="shared" si="6"/>
        <v>-0.017</v>
      </c>
      <c r="L179" s="31" t="str">
        <f t="shared" si="7"/>
        <v>是</v>
      </c>
      <c r="M179" s="31" t="str">
        <f t="shared" si="8"/>
        <v>否</v>
      </c>
    </row>
    <row r="180" ht="18.95" customHeight="1" spans="1:13">
      <c r="A180" s="22" t="s">
        <v>135</v>
      </c>
      <c r="B180" s="477" t="s">
        <v>136</v>
      </c>
      <c r="C180" s="23"/>
      <c r="D180" s="24" t="s">
        <v>425</v>
      </c>
      <c r="E180" s="23"/>
      <c r="F180" s="42" t="s">
        <v>426</v>
      </c>
      <c r="G180" s="29">
        <f>SUMIF($C179:$C1479,$D180,$G179:$G1479)</f>
        <v>23432</v>
      </c>
      <c r="H180" s="33" t="e">
        <f>VLOOKUP(F180,#REF!,2,0)</f>
        <v>#REF!</v>
      </c>
      <c r="I180" s="29"/>
      <c r="J180" s="29">
        <f>VLOOKUP(F180,'数据-全省决算数!'!$B:$C,2,0)</f>
        <v>21993</v>
      </c>
      <c r="K180" s="35" t="str">
        <f t="shared" si="6"/>
        <v/>
      </c>
      <c r="L180" s="31" t="e">
        <f t="shared" si="7"/>
        <v>#REF!</v>
      </c>
      <c r="M180" s="31" t="str">
        <f t="shared" si="8"/>
        <v>是</v>
      </c>
    </row>
    <row r="181" ht="18.95" customHeight="1" spans="1:13">
      <c r="A181" s="22" t="s">
        <v>135</v>
      </c>
      <c r="B181" s="23" t="s">
        <v>135</v>
      </c>
      <c r="C181" s="23" t="s">
        <v>425</v>
      </c>
      <c r="D181" s="24" t="s">
        <v>427</v>
      </c>
      <c r="E181" s="23" t="s">
        <v>147</v>
      </c>
      <c r="F181" s="42" t="s">
        <v>141</v>
      </c>
      <c r="G181" s="29">
        <v>2987</v>
      </c>
      <c r="H181" s="36">
        <v>2514</v>
      </c>
      <c r="I181" s="36"/>
      <c r="J181" s="36"/>
      <c r="K181" s="35">
        <f t="shared" si="6"/>
        <v>-0.158</v>
      </c>
      <c r="L181" s="31" t="str">
        <f t="shared" si="7"/>
        <v>是</v>
      </c>
      <c r="M181" s="31" t="str">
        <f t="shared" si="8"/>
        <v>否</v>
      </c>
    </row>
    <row r="182" ht="18.95" customHeight="1" spans="1:13">
      <c r="A182" s="22" t="s">
        <v>135</v>
      </c>
      <c r="B182" s="23" t="s">
        <v>135</v>
      </c>
      <c r="C182" s="23" t="s">
        <v>425</v>
      </c>
      <c r="D182" s="24" t="s">
        <v>428</v>
      </c>
      <c r="E182" s="23" t="s">
        <v>147</v>
      </c>
      <c r="F182" s="42" t="s">
        <v>143</v>
      </c>
      <c r="G182" s="29">
        <v>602</v>
      </c>
      <c r="H182" s="36">
        <v>407</v>
      </c>
      <c r="I182" s="36"/>
      <c r="J182" s="36"/>
      <c r="K182" s="39">
        <f t="shared" si="6"/>
        <v>-0.324</v>
      </c>
      <c r="L182" s="31" t="str">
        <f t="shared" si="7"/>
        <v>是</v>
      </c>
      <c r="M182" s="31" t="str">
        <f t="shared" si="8"/>
        <v>否</v>
      </c>
    </row>
    <row r="183" ht="18.95" customHeight="1" spans="1:13">
      <c r="A183" s="22" t="s">
        <v>135</v>
      </c>
      <c r="B183" s="23" t="s">
        <v>135</v>
      </c>
      <c r="C183" s="23" t="s">
        <v>425</v>
      </c>
      <c r="D183" s="24" t="s">
        <v>429</v>
      </c>
      <c r="E183" s="23" t="s">
        <v>147</v>
      </c>
      <c r="F183" s="42" t="s">
        <v>145</v>
      </c>
      <c r="G183" s="29">
        <v>0</v>
      </c>
      <c r="H183" s="36">
        <v>0</v>
      </c>
      <c r="I183" s="36"/>
      <c r="J183" s="36"/>
      <c r="K183" s="35" t="str">
        <f t="shared" si="6"/>
        <v/>
      </c>
      <c r="L183" s="31" t="str">
        <f t="shared" si="7"/>
        <v>否</v>
      </c>
      <c r="M183" s="31" t="str">
        <f t="shared" si="8"/>
        <v>否</v>
      </c>
    </row>
    <row r="184" ht="18.95" customHeight="1" spans="1:13">
      <c r="A184" s="22" t="s">
        <v>135</v>
      </c>
      <c r="B184" s="23" t="s">
        <v>135</v>
      </c>
      <c r="C184" s="23" t="s">
        <v>425</v>
      </c>
      <c r="D184" s="24" t="s">
        <v>430</v>
      </c>
      <c r="E184" s="23" t="s">
        <v>147</v>
      </c>
      <c r="F184" s="42" t="s">
        <v>431</v>
      </c>
      <c r="G184" s="29">
        <v>9846</v>
      </c>
      <c r="H184" s="36">
        <v>5442</v>
      </c>
      <c r="I184" s="36"/>
      <c r="J184" s="36"/>
      <c r="K184" s="35">
        <f t="shared" si="6"/>
        <v>-0.447</v>
      </c>
      <c r="L184" s="31" t="str">
        <f t="shared" si="7"/>
        <v>是</v>
      </c>
      <c r="M184" s="31" t="str">
        <f t="shared" si="8"/>
        <v>否</v>
      </c>
    </row>
    <row r="185" ht="18.95" customHeight="1" spans="1:13">
      <c r="A185" s="22" t="s">
        <v>135</v>
      </c>
      <c r="B185" s="23" t="s">
        <v>135</v>
      </c>
      <c r="C185" s="23" t="s">
        <v>425</v>
      </c>
      <c r="D185" s="24" t="s">
        <v>432</v>
      </c>
      <c r="E185" s="23" t="s">
        <v>147</v>
      </c>
      <c r="F185" s="42" t="s">
        <v>160</v>
      </c>
      <c r="G185" s="29">
        <v>239</v>
      </c>
      <c r="H185" s="36">
        <v>305</v>
      </c>
      <c r="I185" s="36"/>
      <c r="J185" s="36"/>
      <c r="K185" s="35">
        <f t="shared" si="6"/>
        <v>0.276</v>
      </c>
      <c r="L185" s="31" t="str">
        <f t="shared" si="7"/>
        <v>是</v>
      </c>
      <c r="M185" s="31" t="str">
        <f t="shared" si="8"/>
        <v>否</v>
      </c>
    </row>
    <row r="186" ht="18.95" customHeight="1" spans="1:13">
      <c r="A186" s="22" t="s">
        <v>135</v>
      </c>
      <c r="B186" s="23"/>
      <c r="C186" s="23" t="s">
        <v>425</v>
      </c>
      <c r="D186" s="24" t="s">
        <v>433</v>
      </c>
      <c r="E186" s="23" t="s">
        <v>147</v>
      </c>
      <c r="F186" s="41" t="s">
        <v>434</v>
      </c>
      <c r="G186" s="29">
        <v>9758</v>
      </c>
      <c r="H186" s="36">
        <v>13333</v>
      </c>
      <c r="I186" s="36"/>
      <c r="J186" s="36"/>
      <c r="K186" s="35">
        <f t="shared" si="6"/>
        <v>0.366</v>
      </c>
      <c r="L186" s="31" t="str">
        <f t="shared" si="7"/>
        <v>是</v>
      </c>
      <c r="M186" s="31" t="str">
        <f t="shared" si="8"/>
        <v>否</v>
      </c>
    </row>
    <row r="187" ht="18.95" customHeight="1" spans="1:13">
      <c r="A187" s="22" t="s">
        <v>135</v>
      </c>
      <c r="B187" s="477" t="s">
        <v>136</v>
      </c>
      <c r="C187" s="23"/>
      <c r="D187" s="24" t="s">
        <v>435</v>
      </c>
      <c r="E187" s="23"/>
      <c r="F187" s="42" t="s">
        <v>436</v>
      </c>
      <c r="G187" s="29">
        <f>SUMIF($C186:$C1486,$D187,$G186:$G1486)</f>
        <v>11992</v>
      </c>
      <c r="H187" s="33" t="e">
        <f>VLOOKUP(F187,#REF!,2,0)</f>
        <v>#REF!</v>
      </c>
      <c r="I187" s="29"/>
      <c r="J187" s="29">
        <f>VLOOKUP(F187,'数据-全省决算数!'!$B:$C,2,0)</f>
        <v>12603</v>
      </c>
      <c r="K187" s="35" t="str">
        <f t="shared" si="6"/>
        <v/>
      </c>
      <c r="L187" s="31" t="e">
        <f t="shared" si="7"/>
        <v>#REF!</v>
      </c>
      <c r="M187" s="31" t="str">
        <f t="shared" si="8"/>
        <v>是</v>
      </c>
    </row>
    <row r="188" ht="18.95" customHeight="1" spans="1:13">
      <c r="A188" s="22" t="s">
        <v>135</v>
      </c>
      <c r="B188" s="23" t="s">
        <v>135</v>
      </c>
      <c r="C188" s="23" t="s">
        <v>435</v>
      </c>
      <c r="D188" s="24" t="s">
        <v>437</v>
      </c>
      <c r="E188" s="23" t="s">
        <v>147</v>
      </c>
      <c r="F188" s="42" t="s">
        <v>141</v>
      </c>
      <c r="G188" s="29">
        <v>2847</v>
      </c>
      <c r="H188" s="36">
        <v>3393</v>
      </c>
      <c r="I188" s="36"/>
      <c r="J188" s="36"/>
      <c r="K188" s="35">
        <f t="shared" si="6"/>
        <v>0.192</v>
      </c>
      <c r="L188" s="31" t="str">
        <f t="shared" si="7"/>
        <v>是</v>
      </c>
      <c r="M188" s="31" t="str">
        <f t="shared" si="8"/>
        <v>否</v>
      </c>
    </row>
    <row r="189" ht="18.75" customHeight="1" spans="1:13">
      <c r="A189" s="22" t="s">
        <v>135</v>
      </c>
      <c r="B189" s="23" t="s">
        <v>135</v>
      </c>
      <c r="C189" s="23" t="s">
        <v>435</v>
      </c>
      <c r="D189" s="24" t="s">
        <v>438</v>
      </c>
      <c r="E189" s="23" t="s">
        <v>147</v>
      </c>
      <c r="F189" s="42" t="s">
        <v>143</v>
      </c>
      <c r="G189" s="29">
        <v>165</v>
      </c>
      <c r="H189" s="36">
        <v>159</v>
      </c>
      <c r="I189" s="36"/>
      <c r="J189" s="36"/>
      <c r="K189" s="35">
        <f t="shared" si="6"/>
        <v>-0.036</v>
      </c>
      <c r="L189" s="31" t="str">
        <f t="shared" si="7"/>
        <v>是</v>
      </c>
      <c r="M189" s="31" t="str">
        <f t="shared" si="8"/>
        <v>否</v>
      </c>
    </row>
    <row r="190" ht="18.95" customHeight="1" spans="1:13">
      <c r="A190" s="22" t="s">
        <v>135</v>
      </c>
      <c r="B190" s="23" t="s">
        <v>135</v>
      </c>
      <c r="C190" s="23" t="s">
        <v>435</v>
      </c>
      <c r="D190" s="24" t="s">
        <v>439</v>
      </c>
      <c r="E190" s="23" t="s">
        <v>147</v>
      </c>
      <c r="F190" s="42" t="s">
        <v>145</v>
      </c>
      <c r="G190" s="29">
        <v>57</v>
      </c>
      <c r="H190" s="36">
        <v>63</v>
      </c>
      <c r="I190" s="36"/>
      <c r="J190" s="36"/>
      <c r="K190" s="35">
        <f t="shared" si="6"/>
        <v>0.105</v>
      </c>
      <c r="L190" s="31" t="str">
        <f t="shared" si="7"/>
        <v>是</v>
      </c>
      <c r="M190" s="31" t="str">
        <f t="shared" si="8"/>
        <v>否</v>
      </c>
    </row>
    <row r="191" ht="18.95" customHeight="1" spans="1:13">
      <c r="A191" s="22" t="s">
        <v>135</v>
      </c>
      <c r="B191" s="23" t="s">
        <v>135</v>
      </c>
      <c r="C191" s="23" t="s">
        <v>435</v>
      </c>
      <c r="D191" s="24" t="s">
        <v>440</v>
      </c>
      <c r="E191" s="23" t="s">
        <v>147</v>
      </c>
      <c r="F191" s="42" t="s">
        <v>441</v>
      </c>
      <c r="G191" s="29">
        <v>2</v>
      </c>
      <c r="H191" s="36">
        <v>2</v>
      </c>
      <c r="I191" s="36"/>
      <c r="J191" s="36"/>
      <c r="K191" s="35">
        <f t="shared" si="6"/>
        <v>0</v>
      </c>
      <c r="L191" s="31" t="str">
        <f t="shared" si="7"/>
        <v>是</v>
      </c>
      <c r="M191" s="31" t="str">
        <f t="shared" si="8"/>
        <v>否</v>
      </c>
    </row>
    <row r="192" ht="18.95" customHeight="1" spans="1:13">
      <c r="A192" s="22" t="s">
        <v>135</v>
      </c>
      <c r="B192" s="23" t="s">
        <v>135</v>
      </c>
      <c r="C192" s="23" t="s">
        <v>435</v>
      </c>
      <c r="D192" s="24" t="s">
        <v>442</v>
      </c>
      <c r="E192" s="23" t="s">
        <v>147</v>
      </c>
      <c r="F192" s="42" t="s">
        <v>443</v>
      </c>
      <c r="G192" s="29">
        <v>915</v>
      </c>
      <c r="H192" s="36">
        <v>712</v>
      </c>
      <c r="I192" s="36"/>
      <c r="J192" s="36"/>
      <c r="K192" s="35">
        <f t="shared" si="6"/>
        <v>-0.222</v>
      </c>
      <c r="L192" s="31" t="str">
        <f t="shared" si="7"/>
        <v>是</v>
      </c>
      <c r="M192" s="31" t="str">
        <f t="shared" si="8"/>
        <v>否</v>
      </c>
    </row>
    <row r="193" ht="18.95" customHeight="1" spans="1:13">
      <c r="A193" s="22" t="s">
        <v>135</v>
      </c>
      <c r="B193" s="23" t="s">
        <v>135</v>
      </c>
      <c r="C193" s="23" t="s">
        <v>435</v>
      </c>
      <c r="D193" s="24" t="s">
        <v>444</v>
      </c>
      <c r="E193" s="23" t="s">
        <v>147</v>
      </c>
      <c r="F193" s="42" t="s">
        <v>445</v>
      </c>
      <c r="G193" s="29">
        <v>6236</v>
      </c>
      <c r="H193" s="36">
        <v>6205</v>
      </c>
      <c r="I193" s="36"/>
      <c r="J193" s="36"/>
      <c r="K193" s="35">
        <f t="shared" si="6"/>
        <v>-0.005</v>
      </c>
      <c r="L193" s="31" t="str">
        <f t="shared" si="7"/>
        <v>是</v>
      </c>
      <c r="M193" s="31" t="str">
        <f t="shared" si="8"/>
        <v>否</v>
      </c>
    </row>
    <row r="194" ht="18.95" customHeight="1" spans="1:13">
      <c r="A194" s="22" t="s">
        <v>135</v>
      </c>
      <c r="B194" s="23" t="s">
        <v>135</v>
      </c>
      <c r="C194" s="23" t="s">
        <v>435</v>
      </c>
      <c r="D194" s="24" t="s">
        <v>446</v>
      </c>
      <c r="E194" s="23" t="s">
        <v>147</v>
      </c>
      <c r="F194" s="42" t="s">
        <v>160</v>
      </c>
      <c r="G194" s="29">
        <v>569</v>
      </c>
      <c r="H194" s="36">
        <v>784</v>
      </c>
      <c r="I194" s="36"/>
      <c r="J194" s="36"/>
      <c r="K194" s="35">
        <f t="shared" si="6"/>
        <v>0.378</v>
      </c>
      <c r="L194" s="31" t="str">
        <f t="shared" si="7"/>
        <v>是</v>
      </c>
      <c r="M194" s="31" t="str">
        <f t="shared" si="8"/>
        <v>否</v>
      </c>
    </row>
    <row r="195" ht="18.95" customHeight="1" spans="1:13">
      <c r="A195" s="22" t="s">
        <v>135</v>
      </c>
      <c r="B195" s="23"/>
      <c r="C195" s="23" t="s">
        <v>435</v>
      </c>
      <c r="D195" s="24" t="s">
        <v>447</v>
      </c>
      <c r="E195" s="23" t="s">
        <v>147</v>
      </c>
      <c r="F195" s="41" t="s">
        <v>448</v>
      </c>
      <c r="G195" s="29">
        <v>1201</v>
      </c>
      <c r="H195" s="36">
        <v>1290</v>
      </c>
      <c r="I195" s="36"/>
      <c r="J195" s="36"/>
      <c r="K195" s="35">
        <f t="shared" si="6"/>
        <v>0.074</v>
      </c>
      <c r="L195" s="31" t="str">
        <f t="shared" si="7"/>
        <v>是</v>
      </c>
      <c r="M195" s="31" t="str">
        <f t="shared" si="8"/>
        <v>否</v>
      </c>
    </row>
    <row r="196" ht="18.95" customHeight="1" spans="1:13">
      <c r="A196" s="22" t="s">
        <v>135</v>
      </c>
      <c r="B196" s="477" t="s">
        <v>136</v>
      </c>
      <c r="C196" s="23"/>
      <c r="D196" s="24" t="s">
        <v>449</v>
      </c>
      <c r="E196" s="23"/>
      <c r="F196" s="42" t="s">
        <v>450</v>
      </c>
      <c r="G196" s="29">
        <f>SUMIF($C195:$C1495,$D196,$G195:$G1495)</f>
        <v>38879</v>
      </c>
      <c r="H196" s="33" t="e">
        <f>VLOOKUP(F196,#REF!,2,0)</f>
        <v>#REF!</v>
      </c>
      <c r="I196" s="29"/>
      <c r="J196" s="29">
        <f>VLOOKUP(F196,'数据-全省决算数!'!$B:$C,2,0)</f>
        <v>41357</v>
      </c>
      <c r="K196" s="35" t="str">
        <f t="shared" ref="K196:K259" si="9">IF(ISERROR(H196/G196-1),"",H196/G196-1)</f>
        <v/>
      </c>
      <c r="L196" s="31" t="e">
        <f t="shared" ref="L196:L259" si="10">IF(F196&lt;&gt;"",IF(SUM(G196:H196)&lt;&gt;0,"是","否"),"空")</f>
        <v>#REF!</v>
      </c>
      <c r="M196" s="31" t="str">
        <f t="shared" ref="M196:M259" si="11">IF(C196&lt;&gt;"",IF(OR(LEFT(C196,3)="205",LEFT(C196,3)="206",LEFT(C196,3)="207",LEFT(C196,3)="208",LEFT(C196,3)="210",LEFT(C196,3)="213"),"是","否"),"是")</f>
        <v>是</v>
      </c>
    </row>
    <row r="197" ht="18.95" customHeight="1" spans="1:13">
      <c r="A197" s="22" t="s">
        <v>135</v>
      </c>
      <c r="B197" s="23" t="s">
        <v>135</v>
      </c>
      <c r="C197" s="23" t="s">
        <v>449</v>
      </c>
      <c r="D197" s="24" t="s">
        <v>451</v>
      </c>
      <c r="E197" s="23" t="s">
        <v>147</v>
      </c>
      <c r="F197" s="42" t="s">
        <v>141</v>
      </c>
      <c r="G197" s="29">
        <v>9641</v>
      </c>
      <c r="H197" s="36">
        <v>12683</v>
      </c>
      <c r="I197" s="36"/>
      <c r="J197" s="36"/>
      <c r="K197" s="35">
        <f t="shared" si="9"/>
        <v>0.316</v>
      </c>
      <c r="L197" s="31" t="str">
        <f t="shared" si="10"/>
        <v>是</v>
      </c>
      <c r="M197" s="31" t="str">
        <f t="shared" si="11"/>
        <v>否</v>
      </c>
    </row>
    <row r="198" ht="18.95" customHeight="1" spans="1:13">
      <c r="A198" s="22" t="s">
        <v>135</v>
      </c>
      <c r="B198" s="23" t="s">
        <v>135</v>
      </c>
      <c r="C198" s="23" t="s">
        <v>449</v>
      </c>
      <c r="D198" s="24" t="s">
        <v>452</v>
      </c>
      <c r="E198" s="23" t="s">
        <v>147</v>
      </c>
      <c r="F198" s="42" t="s">
        <v>143</v>
      </c>
      <c r="G198" s="29">
        <v>1683</v>
      </c>
      <c r="H198" s="36">
        <v>1731</v>
      </c>
      <c r="I198" s="36"/>
      <c r="J198" s="36"/>
      <c r="K198" s="39">
        <f t="shared" si="9"/>
        <v>0.029</v>
      </c>
      <c r="L198" s="31" t="str">
        <f t="shared" si="10"/>
        <v>是</v>
      </c>
      <c r="M198" s="31" t="str">
        <f t="shared" si="11"/>
        <v>否</v>
      </c>
    </row>
    <row r="199" ht="18.95" customHeight="1" spans="1:13">
      <c r="A199" s="22" t="s">
        <v>135</v>
      </c>
      <c r="B199" s="23" t="s">
        <v>135</v>
      </c>
      <c r="C199" s="23" t="s">
        <v>449</v>
      </c>
      <c r="D199" s="24" t="s">
        <v>453</v>
      </c>
      <c r="E199" s="23" t="s">
        <v>147</v>
      </c>
      <c r="F199" s="42" t="s">
        <v>145</v>
      </c>
      <c r="G199" s="29">
        <v>0</v>
      </c>
      <c r="H199" s="36">
        <v>0</v>
      </c>
      <c r="I199" s="36"/>
      <c r="J199" s="36"/>
      <c r="K199" s="35" t="str">
        <f t="shared" si="9"/>
        <v/>
      </c>
      <c r="L199" s="31" t="str">
        <f t="shared" si="10"/>
        <v>否</v>
      </c>
      <c r="M199" s="31" t="str">
        <f t="shared" si="11"/>
        <v>否</v>
      </c>
    </row>
    <row r="200" ht="18.95" customHeight="1" spans="1:13">
      <c r="A200" s="22" t="s">
        <v>135</v>
      </c>
      <c r="B200" s="23" t="s">
        <v>135</v>
      </c>
      <c r="C200" s="23" t="s">
        <v>449</v>
      </c>
      <c r="D200" s="24" t="s">
        <v>454</v>
      </c>
      <c r="E200" s="23" t="s">
        <v>147</v>
      </c>
      <c r="F200" s="42" t="s">
        <v>455</v>
      </c>
      <c r="G200" s="29">
        <v>26490</v>
      </c>
      <c r="H200" s="36">
        <v>25988</v>
      </c>
      <c r="I200" s="36"/>
      <c r="J200" s="36"/>
      <c r="K200" s="35">
        <f t="shared" si="9"/>
        <v>-0.019</v>
      </c>
      <c r="L200" s="31" t="str">
        <f t="shared" si="10"/>
        <v>是</v>
      </c>
      <c r="M200" s="31" t="str">
        <f t="shared" si="11"/>
        <v>否</v>
      </c>
    </row>
    <row r="201" ht="18.95" customHeight="1" spans="1:13">
      <c r="A201" s="22" t="s">
        <v>135</v>
      </c>
      <c r="B201" s="23"/>
      <c r="C201" s="23" t="s">
        <v>449</v>
      </c>
      <c r="D201" s="24" t="s">
        <v>456</v>
      </c>
      <c r="E201" s="23" t="s">
        <v>147</v>
      </c>
      <c r="F201" s="41" t="s">
        <v>457</v>
      </c>
      <c r="G201" s="29">
        <v>1065</v>
      </c>
      <c r="H201" s="36">
        <v>975</v>
      </c>
      <c r="I201" s="36"/>
      <c r="J201" s="36"/>
      <c r="K201" s="35">
        <f t="shared" si="9"/>
        <v>-0.085</v>
      </c>
      <c r="L201" s="31" t="str">
        <f t="shared" si="10"/>
        <v>是</v>
      </c>
      <c r="M201" s="31" t="str">
        <f t="shared" si="11"/>
        <v>否</v>
      </c>
    </row>
    <row r="202" ht="18.95" customHeight="1" spans="1:13">
      <c r="A202" s="22" t="s">
        <v>135</v>
      </c>
      <c r="B202" s="477" t="s">
        <v>136</v>
      </c>
      <c r="C202" s="23"/>
      <c r="D202" s="24" t="s">
        <v>458</v>
      </c>
      <c r="E202" s="23"/>
      <c r="F202" s="42" t="s">
        <v>459</v>
      </c>
      <c r="G202" s="29">
        <f>SUMIF($C201:$C1501,$D202,$G201:$G1501)</f>
        <v>18758</v>
      </c>
      <c r="H202" s="33" t="e">
        <f>VLOOKUP(F202,#REF!,2,0)</f>
        <v>#REF!</v>
      </c>
      <c r="I202" s="29"/>
      <c r="J202" s="29">
        <f>VLOOKUP(F202,'数据-全省决算数!'!$B:$C,2,0)</f>
        <v>20412</v>
      </c>
      <c r="K202" s="35" t="str">
        <f t="shared" si="9"/>
        <v/>
      </c>
      <c r="L202" s="31" t="e">
        <f t="shared" si="10"/>
        <v>#REF!</v>
      </c>
      <c r="M202" s="31" t="str">
        <f t="shared" si="11"/>
        <v>是</v>
      </c>
    </row>
    <row r="203" ht="18.95" customHeight="1" spans="1:13">
      <c r="A203" s="22" t="s">
        <v>135</v>
      </c>
      <c r="B203" s="23" t="s">
        <v>135</v>
      </c>
      <c r="C203" s="23" t="s">
        <v>458</v>
      </c>
      <c r="D203" s="24" t="s">
        <v>460</v>
      </c>
      <c r="E203" s="23" t="s">
        <v>147</v>
      </c>
      <c r="F203" s="42" t="s">
        <v>141</v>
      </c>
      <c r="G203" s="29">
        <v>12103</v>
      </c>
      <c r="H203" s="36">
        <v>13956</v>
      </c>
      <c r="I203" s="36"/>
      <c r="J203" s="36"/>
      <c r="K203" s="35">
        <f t="shared" si="9"/>
        <v>0.153</v>
      </c>
      <c r="L203" s="31" t="str">
        <f t="shared" si="10"/>
        <v>是</v>
      </c>
      <c r="M203" s="31" t="str">
        <f t="shared" si="11"/>
        <v>否</v>
      </c>
    </row>
    <row r="204" ht="18.95" customHeight="1" spans="1:13">
      <c r="A204" s="22" t="s">
        <v>135</v>
      </c>
      <c r="B204" s="23" t="s">
        <v>135</v>
      </c>
      <c r="C204" s="23" t="s">
        <v>458</v>
      </c>
      <c r="D204" s="24" t="s">
        <v>461</v>
      </c>
      <c r="E204" s="23" t="s">
        <v>147</v>
      </c>
      <c r="F204" s="42" t="s">
        <v>143</v>
      </c>
      <c r="G204" s="29">
        <v>2548</v>
      </c>
      <c r="H204" s="36">
        <v>2860</v>
      </c>
      <c r="I204" s="36"/>
      <c r="J204" s="36"/>
      <c r="K204" s="39">
        <f t="shared" si="9"/>
        <v>0.122</v>
      </c>
      <c r="L204" s="31" t="str">
        <f t="shared" si="10"/>
        <v>是</v>
      </c>
      <c r="M204" s="31" t="str">
        <f t="shared" si="11"/>
        <v>否</v>
      </c>
    </row>
    <row r="205" ht="18.95" customHeight="1" spans="1:13">
      <c r="A205" s="22" t="s">
        <v>135</v>
      </c>
      <c r="B205" s="23" t="s">
        <v>135</v>
      </c>
      <c r="C205" s="23" t="s">
        <v>458</v>
      </c>
      <c r="D205" s="24" t="s">
        <v>462</v>
      </c>
      <c r="E205" s="23" t="s">
        <v>147</v>
      </c>
      <c r="F205" s="42" t="s">
        <v>145</v>
      </c>
      <c r="G205" s="29">
        <v>0</v>
      </c>
      <c r="H205" s="36">
        <v>0</v>
      </c>
      <c r="I205" s="36"/>
      <c r="J205" s="36"/>
      <c r="K205" s="35" t="str">
        <f t="shared" si="9"/>
        <v/>
      </c>
      <c r="L205" s="31" t="str">
        <f t="shared" si="10"/>
        <v>否</v>
      </c>
      <c r="M205" s="31" t="str">
        <f t="shared" si="11"/>
        <v>否</v>
      </c>
    </row>
    <row r="206" ht="18.95" customHeight="1" spans="1:13">
      <c r="A206" s="22" t="s">
        <v>135</v>
      </c>
      <c r="B206" s="23" t="s">
        <v>135</v>
      </c>
      <c r="C206" s="23" t="s">
        <v>458</v>
      </c>
      <c r="D206" s="24" t="s">
        <v>463</v>
      </c>
      <c r="E206" s="23" t="s">
        <v>147</v>
      </c>
      <c r="F206" s="42" t="s">
        <v>173</v>
      </c>
      <c r="G206" s="29">
        <v>200</v>
      </c>
      <c r="H206" s="36">
        <v>186</v>
      </c>
      <c r="I206" s="36"/>
      <c r="J206" s="36"/>
      <c r="K206" s="35">
        <f t="shared" si="9"/>
        <v>-0.07</v>
      </c>
      <c r="L206" s="31" t="str">
        <f t="shared" si="10"/>
        <v>是</v>
      </c>
      <c r="M206" s="31" t="str">
        <f t="shared" si="11"/>
        <v>否</v>
      </c>
    </row>
    <row r="207" ht="18.95" customHeight="1" spans="1:13">
      <c r="A207" s="22" t="s">
        <v>135</v>
      </c>
      <c r="B207" s="23" t="s">
        <v>135</v>
      </c>
      <c r="C207" s="23" t="s">
        <v>458</v>
      </c>
      <c r="D207" s="24" t="s">
        <v>464</v>
      </c>
      <c r="E207" s="23" t="s">
        <v>147</v>
      </c>
      <c r="F207" s="42" t="s">
        <v>160</v>
      </c>
      <c r="G207" s="29">
        <v>47</v>
      </c>
      <c r="H207" s="36">
        <v>83</v>
      </c>
      <c r="I207" s="36"/>
      <c r="J207" s="36"/>
      <c r="K207" s="35">
        <f t="shared" si="9"/>
        <v>0.766</v>
      </c>
      <c r="L207" s="31" t="str">
        <f t="shared" si="10"/>
        <v>是</v>
      </c>
      <c r="M207" s="31" t="str">
        <f t="shared" si="11"/>
        <v>否</v>
      </c>
    </row>
    <row r="208" ht="18.95" customHeight="1" spans="1:13">
      <c r="A208" s="22" t="s">
        <v>135</v>
      </c>
      <c r="B208" s="23"/>
      <c r="C208" s="23" t="s">
        <v>458</v>
      </c>
      <c r="D208" s="24" t="s">
        <v>465</v>
      </c>
      <c r="E208" s="23" t="s">
        <v>147</v>
      </c>
      <c r="F208" s="41" t="s">
        <v>466</v>
      </c>
      <c r="G208" s="29">
        <v>3860</v>
      </c>
      <c r="H208" s="36">
        <v>3319</v>
      </c>
      <c r="I208" s="36"/>
      <c r="J208" s="36"/>
      <c r="K208" s="35">
        <f t="shared" si="9"/>
        <v>-0.14</v>
      </c>
      <c r="L208" s="31" t="str">
        <f t="shared" si="10"/>
        <v>是</v>
      </c>
      <c r="M208" s="31" t="str">
        <f t="shared" si="11"/>
        <v>否</v>
      </c>
    </row>
    <row r="209" ht="18.95" customHeight="1" spans="1:13">
      <c r="A209" s="22" t="s">
        <v>135</v>
      </c>
      <c r="B209" s="477" t="s">
        <v>136</v>
      </c>
      <c r="C209" s="23"/>
      <c r="D209" s="24" t="s">
        <v>467</v>
      </c>
      <c r="E209" s="23"/>
      <c r="F209" s="42" t="s">
        <v>468</v>
      </c>
      <c r="G209" s="29">
        <f>SUMIF($C208:$C1508,$D209,$G208:$G1508)</f>
        <v>76074</v>
      </c>
      <c r="H209" s="33" t="e">
        <f>VLOOKUP(F209,#REF!,2,0)</f>
        <v>#REF!</v>
      </c>
      <c r="I209" s="29"/>
      <c r="J209" s="29">
        <f>VLOOKUP(F209,'数据-全省决算数!'!$B:$C,2,0)</f>
        <v>83966</v>
      </c>
      <c r="K209" s="35" t="str">
        <f t="shared" si="9"/>
        <v/>
      </c>
      <c r="L209" s="31" t="e">
        <f t="shared" si="10"/>
        <v>#REF!</v>
      </c>
      <c r="M209" s="31" t="str">
        <f t="shared" si="11"/>
        <v>是</v>
      </c>
    </row>
    <row r="210" ht="18.95" customHeight="1" spans="1:13">
      <c r="A210" s="22" t="s">
        <v>135</v>
      </c>
      <c r="B210" s="23" t="s">
        <v>135</v>
      </c>
      <c r="C210" s="23" t="s">
        <v>467</v>
      </c>
      <c r="D210" s="24" t="s">
        <v>469</v>
      </c>
      <c r="E210" s="23" t="s">
        <v>147</v>
      </c>
      <c r="F210" s="42" t="s">
        <v>141</v>
      </c>
      <c r="G210" s="29">
        <v>35020</v>
      </c>
      <c r="H210" s="36">
        <v>42026</v>
      </c>
      <c r="I210" s="36"/>
      <c r="J210" s="36"/>
      <c r="K210" s="35">
        <f t="shared" si="9"/>
        <v>0.2</v>
      </c>
      <c r="L210" s="31" t="str">
        <f t="shared" si="10"/>
        <v>是</v>
      </c>
      <c r="M210" s="31" t="str">
        <f t="shared" si="11"/>
        <v>否</v>
      </c>
    </row>
    <row r="211" ht="18.95" customHeight="1" spans="1:13">
      <c r="A211" s="22" t="s">
        <v>135</v>
      </c>
      <c r="B211" s="23" t="s">
        <v>135</v>
      </c>
      <c r="C211" s="23" t="s">
        <v>467</v>
      </c>
      <c r="D211" s="24" t="s">
        <v>470</v>
      </c>
      <c r="E211" s="23" t="s">
        <v>147</v>
      </c>
      <c r="F211" s="42" t="s">
        <v>143</v>
      </c>
      <c r="G211" s="29">
        <v>13176</v>
      </c>
      <c r="H211" s="36">
        <v>14575</v>
      </c>
      <c r="I211" s="36"/>
      <c r="J211" s="36"/>
      <c r="K211" s="35">
        <f t="shared" si="9"/>
        <v>0.106</v>
      </c>
      <c r="L211" s="31" t="str">
        <f t="shared" si="10"/>
        <v>是</v>
      </c>
      <c r="M211" s="31" t="str">
        <f t="shared" si="11"/>
        <v>否</v>
      </c>
    </row>
    <row r="212" ht="18.95" customHeight="1" spans="1:13">
      <c r="A212" s="22" t="s">
        <v>135</v>
      </c>
      <c r="B212" s="23" t="s">
        <v>135</v>
      </c>
      <c r="C212" s="23" t="s">
        <v>467</v>
      </c>
      <c r="D212" s="24" t="s">
        <v>471</v>
      </c>
      <c r="E212" s="23" t="s">
        <v>147</v>
      </c>
      <c r="F212" s="42" t="s">
        <v>145</v>
      </c>
      <c r="G212" s="29">
        <v>88</v>
      </c>
      <c r="H212" s="36">
        <v>67</v>
      </c>
      <c r="I212" s="36"/>
      <c r="J212" s="36"/>
      <c r="K212" s="35">
        <f t="shared" si="9"/>
        <v>-0.239</v>
      </c>
      <c r="L212" s="31" t="str">
        <f t="shared" si="10"/>
        <v>是</v>
      </c>
      <c r="M212" s="31" t="str">
        <f t="shared" si="11"/>
        <v>否</v>
      </c>
    </row>
    <row r="213" ht="18.95" customHeight="1" spans="1:13">
      <c r="A213" s="22" t="s">
        <v>135</v>
      </c>
      <c r="B213" s="23" t="s">
        <v>135</v>
      </c>
      <c r="C213" s="23" t="s">
        <v>467</v>
      </c>
      <c r="D213" s="24" t="s">
        <v>472</v>
      </c>
      <c r="E213" s="23" t="s">
        <v>147</v>
      </c>
      <c r="F213" s="42" t="s">
        <v>473</v>
      </c>
      <c r="G213" s="29">
        <v>32</v>
      </c>
      <c r="H213" s="36">
        <v>12</v>
      </c>
      <c r="I213" s="36"/>
      <c r="J213" s="36"/>
      <c r="K213" s="35">
        <f t="shared" si="9"/>
        <v>-0.625</v>
      </c>
      <c r="L213" s="31" t="str">
        <f t="shared" si="10"/>
        <v>是</v>
      </c>
      <c r="M213" s="31" t="str">
        <f t="shared" si="11"/>
        <v>否</v>
      </c>
    </row>
    <row r="214" ht="18.95" customHeight="1" spans="1:13">
      <c r="A214" s="22" t="s">
        <v>135</v>
      </c>
      <c r="B214" s="23" t="s">
        <v>135</v>
      </c>
      <c r="C214" s="23" t="s">
        <v>467</v>
      </c>
      <c r="D214" s="24" t="s">
        <v>474</v>
      </c>
      <c r="E214" s="23" t="s">
        <v>147</v>
      </c>
      <c r="F214" s="42" t="s">
        <v>475</v>
      </c>
      <c r="G214" s="29">
        <v>211</v>
      </c>
      <c r="H214" s="36">
        <v>188</v>
      </c>
      <c r="I214" s="36"/>
      <c r="J214" s="36"/>
      <c r="K214" s="35">
        <f t="shared" si="9"/>
        <v>-0.109</v>
      </c>
      <c r="L214" s="31" t="str">
        <f t="shared" si="10"/>
        <v>是</v>
      </c>
      <c r="M214" s="31" t="str">
        <f t="shared" si="11"/>
        <v>否</v>
      </c>
    </row>
    <row r="215" ht="18.95" customHeight="1" spans="1:13">
      <c r="A215" s="22" t="s">
        <v>135</v>
      </c>
      <c r="B215" s="23" t="s">
        <v>135</v>
      </c>
      <c r="C215" s="23" t="s">
        <v>467</v>
      </c>
      <c r="D215" s="24" t="s">
        <v>476</v>
      </c>
      <c r="E215" s="23" t="s">
        <v>147</v>
      </c>
      <c r="F215" s="42" t="s">
        <v>160</v>
      </c>
      <c r="G215" s="29">
        <v>863</v>
      </c>
      <c r="H215" s="36">
        <v>1091</v>
      </c>
      <c r="I215" s="36"/>
      <c r="J215" s="36"/>
      <c r="K215" s="35">
        <f t="shared" si="9"/>
        <v>0.264</v>
      </c>
      <c r="L215" s="31" t="str">
        <f t="shared" si="10"/>
        <v>是</v>
      </c>
      <c r="M215" s="31" t="str">
        <f t="shared" si="11"/>
        <v>否</v>
      </c>
    </row>
    <row r="216" ht="18.95" customHeight="1" spans="1:13">
      <c r="A216" s="22" t="s">
        <v>135</v>
      </c>
      <c r="B216" s="23"/>
      <c r="C216" s="23" t="s">
        <v>467</v>
      </c>
      <c r="D216" s="24" t="s">
        <v>477</v>
      </c>
      <c r="E216" s="23" t="s">
        <v>147</v>
      </c>
      <c r="F216" s="41" t="s">
        <v>478</v>
      </c>
      <c r="G216" s="29">
        <v>26684</v>
      </c>
      <c r="H216" s="36">
        <v>25724</v>
      </c>
      <c r="I216" s="36"/>
      <c r="J216" s="36"/>
      <c r="K216" s="35">
        <f t="shared" si="9"/>
        <v>-0.036</v>
      </c>
      <c r="L216" s="31" t="str">
        <f t="shared" si="10"/>
        <v>是</v>
      </c>
      <c r="M216" s="31" t="str">
        <f t="shared" si="11"/>
        <v>否</v>
      </c>
    </row>
    <row r="217" ht="18.95" customHeight="1" spans="1:13">
      <c r="A217" s="22" t="s">
        <v>135</v>
      </c>
      <c r="B217" s="477" t="s">
        <v>136</v>
      </c>
      <c r="C217" s="23"/>
      <c r="D217" s="24" t="s">
        <v>479</v>
      </c>
      <c r="E217" s="23"/>
      <c r="F217" s="42" t="s">
        <v>2836</v>
      </c>
      <c r="G217" s="29">
        <f>SUMIF($C216:$C1516,$D217,$G216:$G1516)</f>
        <v>242958</v>
      </c>
      <c r="H217" s="33" t="e">
        <f>VLOOKUP(F217,#REF!,2,0)</f>
        <v>#REF!</v>
      </c>
      <c r="I217" s="29"/>
      <c r="J217" s="29" t="e">
        <f>VLOOKUP(F217,'数据-全省决算数!'!$B:$C,2,0)</f>
        <v>#N/A</v>
      </c>
      <c r="K217" s="35" t="str">
        <f t="shared" si="9"/>
        <v/>
      </c>
      <c r="L217" s="31" t="e">
        <f t="shared" si="10"/>
        <v>#REF!</v>
      </c>
      <c r="M217" s="31" t="str">
        <f t="shared" si="11"/>
        <v>是</v>
      </c>
    </row>
    <row r="218" ht="18.95" customHeight="1" spans="1:13">
      <c r="A218" s="22" t="s">
        <v>135</v>
      </c>
      <c r="B218" s="23" t="s">
        <v>135</v>
      </c>
      <c r="C218" s="23" t="s">
        <v>479</v>
      </c>
      <c r="D218" s="24" t="s">
        <v>481</v>
      </c>
      <c r="E218" s="23" t="s">
        <v>147</v>
      </c>
      <c r="F218" s="42" t="s">
        <v>141</v>
      </c>
      <c r="G218" s="29">
        <v>146432</v>
      </c>
      <c r="H218" s="36">
        <v>185530</v>
      </c>
      <c r="I218" s="36"/>
      <c r="J218" s="36"/>
      <c r="K218" s="35">
        <f t="shared" si="9"/>
        <v>0.267</v>
      </c>
      <c r="L218" s="31" t="str">
        <f t="shared" si="10"/>
        <v>是</v>
      </c>
      <c r="M218" s="31" t="str">
        <f t="shared" si="11"/>
        <v>否</v>
      </c>
    </row>
    <row r="219" ht="18.95" customHeight="1" spans="1:13">
      <c r="A219" s="22" t="s">
        <v>135</v>
      </c>
      <c r="B219" s="23" t="s">
        <v>135</v>
      </c>
      <c r="C219" s="23" t="s">
        <v>479</v>
      </c>
      <c r="D219" s="24" t="s">
        <v>482</v>
      </c>
      <c r="E219" s="23" t="s">
        <v>147</v>
      </c>
      <c r="F219" s="42" t="s">
        <v>143</v>
      </c>
      <c r="G219" s="29">
        <v>44722</v>
      </c>
      <c r="H219" s="36">
        <v>40350</v>
      </c>
      <c r="I219" s="36"/>
      <c r="J219" s="36"/>
      <c r="K219" s="35">
        <f t="shared" si="9"/>
        <v>-0.098</v>
      </c>
      <c r="L219" s="31" t="str">
        <f t="shared" si="10"/>
        <v>是</v>
      </c>
      <c r="M219" s="31" t="str">
        <f t="shared" si="11"/>
        <v>否</v>
      </c>
    </row>
    <row r="220" ht="18.95" customHeight="1" spans="1:13">
      <c r="A220" s="22" t="s">
        <v>135</v>
      </c>
      <c r="B220" s="23" t="s">
        <v>135</v>
      </c>
      <c r="C220" s="23" t="s">
        <v>479</v>
      </c>
      <c r="D220" s="24" t="s">
        <v>483</v>
      </c>
      <c r="E220" s="23" t="s">
        <v>147</v>
      </c>
      <c r="F220" s="42" t="s">
        <v>145</v>
      </c>
      <c r="G220" s="29">
        <v>969</v>
      </c>
      <c r="H220" s="36">
        <v>1498</v>
      </c>
      <c r="I220" s="36"/>
      <c r="J220" s="36"/>
      <c r="K220" s="35">
        <f t="shared" si="9"/>
        <v>0.546</v>
      </c>
      <c r="L220" s="31" t="str">
        <f t="shared" si="10"/>
        <v>是</v>
      </c>
      <c r="M220" s="31" t="str">
        <f t="shared" si="11"/>
        <v>否</v>
      </c>
    </row>
    <row r="221" ht="18.95" customHeight="1" spans="1:13">
      <c r="A221" s="22" t="s">
        <v>135</v>
      </c>
      <c r="B221" s="23" t="s">
        <v>135</v>
      </c>
      <c r="C221" s="23" t="s">
        <v>479</v>
      </c>
      <c r="D221" s="24" t="s">
        <v>484</v>
      </c>
      <c r="E221" s="23" t="s">
        <v>147</v>
      </c>
      <c r="F221" s="42" t="s">
        <v>485</v>
      </c>
      <c r="G221" s="29">
        <v>10634</v>
      </c>
      <c r="H221" s="36">
        <v>9837</v>
      </c>
      <c r="I221" s="36"/>
      <c r="J221" s="36"/>
      <c r="K221" s="35">
        <f t="shared" si="9"/>
        <v>-0.075</v>
      </c>
      <c r="L221" s="31" t="str">
        <f t="shared" si="10"/>
        <v>是</v>
      </c>
      <c r="M221" s="31" t="str">
        <f t="shared" si="11"/>
        <v>否</v>
      </c>
    </row>
    <row r="222" ht="18.95" customHeight="1" spans="1:13">
      <c r="A222" s="22" t="s">
        <v>135</v>
      </c>
      <c r="B222" s="23" t="s">
        <v>135</v>
      </c>
      <c r="C222" s="23" t="s">
        <v>479</v>
      </c>
      <c r="D222" s="24" t="s">
        <v>486</v>
      </c>
      <c r="E222" s="23" t="s">
        <v>147</v>
      </c>
      <c r="F222" s="42" t="s">
        <v>160</v>
      </c>
      <c r="G222" s="29">
        <v>1759</v>
      </c>
      <c r="H222" s="36">
        <v>1756</v>
      </c>
      <c r="I222" s="36"/>
      <c r="J222" s="36"/>
      <c r="K222" s="35">
        <f t="shared" si="9"/>
        <v>-0.002</v>
      </c>
      <c r="L222" s="31" t="str">
        <f t="shared" si="10"/>
        <v>是</v>
      </c>
      <c r="M222" s="31" t="str">
        <f t="shared" si="11"/>
        <v>否</v>
      </c>
    </row>
    <row r="223" ht="18.95" customHeight="1" spans="1:13">
      <c r="A223" s="22" t="s">
        <v>135</v>
      </c>
      <c r="B223" s="23"/>
      <c r="C223" s="23" t="s">
        <v>479</v>
      </c>
      <c r="D223" s="24" t="s">
        <v>487</v>
      </c>
      <c r="E223" s="23" t="s">
        <v>147</v>
      </c>
      <c r="F223" s="41" t="s">
        <v>4626</v>
      </c>
      <c r="G223" s="29">
        <v>38442</v>
      </c>
      <c r="H223" s="36">
        <v>32441</v>
      </c>
      <c r="I223" s="36"/>
      <c r="J223" s="36"/>
      <c r="K223" s="35">
        <f t="shared" si="9"/>
        <v>-0.156</v>
      </c>
      <c r="L223" s="31" t="str">
        <f t="shared" si="10"/>
        <v>是</v>
      </c>
      <c r="M223" s="31" t="str">
        <f t="shared" si="11"/>
        <v>否</v>
      </c>
    </row>
    <row r="224" ht="18.95" customHeight="1" spans="1:13">
      <c r="A224" s="22" t="s">
        <v>135</v>
      </c>
      <c r="B224" s="477" t="s">
        <v>136</v>
      </c>
      <c r="C224" s="23"/>
      <c r="D224" s="24" t="s">
        <v>489</v>
      </c>
      <c r="E224" s="23"/>
      <c r="F224" s="42" t="s">
        <v>490</v>
      </c>
      <c r="G224" s="29">
        <f>SUMIF($C223:$C1523,$D224,$G223:$G1523)</f>
        <v>95980</v>
      </c>
      <c r="H224" s="33" t="e">
        <f>VLOOKUP(F224,#REF!,2,0)</f>
        <v>#REF!</v>
      </c>
      <c r="I224" s="29"/>
      <c r="J224" s="29">
        <f>VLOOKUP(F224,'数据-全省决算数!'!$B:$C,2,0)</f>
        <v>113522</v>
      </c>
      <c r="K224" s="35" t="str">
        <f t="shared" si="9"/>
        <v/>
      </c>
      <c r="L224" s="31" t="e">
        <f t="shared" si="10"/>
        <v>#REF!</v>
      </c>
      <c r="M224" s="31" t="str">
        <f t="shared" si="11"/>
        <v>是</v>
      </c>
    </row>
    <row r="225" ht="18.95" customHeight="1" spans="1:13">
      <c r="A225" s="22" t="s">
        <v>135</v>
      </c>
      <c r="B225" s="23" t="s">
        <v>135</v>
      </c>
      <c r="C225" s="23" t="s">
        <v>489</v>
      </c>
      <c r="D225" s="24" t="s">
        <v>491</v>
      </c>
      <c r="E225" s="23" t="s">
        <v>147</v>
      </c>
      <c r="F225" s="42" t="s">
        <v>141</v>
      </c>
      <c r="G225" s="29">
        <v>30232</v>
      </c>
      <c r="H225" s="36">
        <v>36627</v>
      </c>
      <c r="I225" s="36"/>
      <c r="J225" s="36"/>
      <c r="K225" s="35">
        <f t="shared" si="9"/>
        <v>0.212</v>
      </c>
      <c r="L225" s="31" t="str">
        <f t="shared" si="10"/>
        <v>是</v>
      </c>
      <c r="M225" s="31" t="str">
        <f t="shared" si="11"/>
        <v>否</v>
      </c>
    </row>
    <row r="226" ht="18.95" customHeight="1" spans="1:13">
      <c r="A226" s="22" t="s">
        <v>135</v>
      </c>
      <c r="B226" s="23" t="s">
        <v>135</v>
      </c>
      <c r="C226" s="23" t="s">
        <v>489</v>
      </c>
      <c r="D226" s="24" t="s">
        <v>492</v>
      </c>
      <c r="E226" s="23" t="s">
        <v>147</v>
      </c>
      <c r="F226" s="42" t="s">
        <v>143</v>
      </c>
      <c r="G226" s="29">
        <v>28309</v>
      </c>
      <c r="H226" s="36">
        <v>35044</v>
      </c>
      <c r="I226" s="36"/>
      <c r="J226" s="36"/>
      <c r="K226" s="35">
        <f t="shared" si="9"/>
        <v>0.238</v>
      </c>
      <c r="L226" s="31" t="str">
        <f t="shared" si="10"/>
        <v>是</v>
      </c>
      <c r="M226" s="31" t="str">
        <f t="shared" si="11"/>
        <v>否</v>
      </c>
    </row>
    <row r="227" ht="18.95" customHeight="1" spans="1:13">
      <c r="A227" s="22" t="s">
        <v>135</v>
      </c>
      <c r="B227" s="23" t="s">
        <v>135</v>
      </c>
      <c r="C227" s="23" t="s">
        <v>489</v>
      </c>
      <c r="D227" s="24" t="s">
        <v>493</v>
      </c>
      <c r="E227" s="23" t="s">
        <v>147</v>
      </c>
      <c r="F227" s="42" t="s">
        <v>145</v>
      </c>
      <c r="G227" s="29">
        <v>83</v>
      </c>
      <c r="H227" s="36">
        <v>0</v>
      </c>
      <c r="I227" s="36"/>
      <c r="J227" s="36"/>
      <c r="K227" s="35">
        <f t="shared" si="9"/>
        <v>-1</v>
      </c>
      <c r="L227" s="31" t="str">
        <f t="shared" si="10"/>
        <v>是</v>
      </c>
      <c r="M227" s="31" t="str">
        <f t="shared" si="11"/>
        <v>否</v>
      </c>
    </row>
    <row r="228" ht="18.95" customHeight="1" spans="1:13">
      <c r="A228" s="22" t="s">
        <v>135</v>
      </c>
      <c r="B228" s="23" t="s">
        <v>135</v>
      </c>
      <c r="C228" s="23" t="s">
        <v>489</v>
      </c>
      <c r="D228" s="24" t="s">
        <v>494</v>
      </c>
      <c r="E228" s="23" t="s">
        <v>147</v>
      </c>
      <c r="F228" s="42" t="s">
        <v>160</v>
      </c>
      <c r="G228" s="29">
        <v>238</v>
      </c>
      <c r="H228" s="36">
        <v>414</v>
      </c>
      <c r="I228" s="36"/>
      <c r="J228" s="36"/>
      <c r="K228" s="35">
        <f t="shared" si="9"/>
        <v>0.739</v>
      </c>
      <c r="L228" s="31" t="str">
        <f t="shared" si="10"/>
        <v>是</v>
      </c>
      <c r="M228" s="31" t="str">
        <f t="shared" si="11"/>
        <v>否</v>
      </c>
    </row>
    <row r="229" ht="18.95" customHeight="1" spans="1:13">
      <c r="A229" s="22" t="s">
        <v>135</v>
      </c>
      <c r="B229" s="23"/>
      <c r="C229" s="23" t="s">
        <v>489</v>
      </c>
      <c r="D229" s="24" t="s">
        <v>495</v>
      </c>
      <c r="E229" s="23" t="s">
        <v>147</v>
      </c>
      <c r="F229" s="41" t="s">
        <v>496</v>
      </c>
      <c r="G229" s="29">
        <v>37118</v>
      </c>
      <c r="H229" s="36">
        <v>42090</v>
      </c>
      <c r="I229" s="36"/>
      <c r="J229" s="36"/>
      <c r="K229" s="35">
        <f t="shared" si="9"/>
        <v>0.134</v>
      </c>
      <c r="L229" s="31" t="str">
        <f t="shared" si="10"/>
        <v>是</v>
      </c>
      <c r="M229" s="31" t="str">
        <f t="shared" si="11"/>
        <v>否</v>
      </c>
    </row>
    <row r="230" ht="18.95" customHeight="1" spans="1:13">
      <c r="A230" s="22" t="s">
        <v>135</v>
      </c>
      <c r="B230" s="477" t="s">
        <v>136</v>
      </c>
      <c r="C230" s="23"/>
      <c r="D230" s="24" t="s">
        <v>497</v>
      </c>
      <c r="E230" s="23"/>
      <c r="F230" s="42" t="s">
        <v>498</v>
      </c>
      <c r="G230" s="29">
        <f>SUMIF($C229:$C1529,$D230,$G229:$G1529)</f>
        <v>71011</v>
      </c>
      <c r="H230" s="33" t="e">
        <f>VLOOKUP(F230,#REF!,2,0)</f>
        <v>#REF!</v>
      </c>
      <c r="I230" s="29"/>
      <c r="J230" s="29">
        <f>VLOOKUP(F230,'数据-全省决算数!'!$B:$C,2,0)</f>
        <v>74042</v>
      </c>
      <c r="K230" s="35" t="str">
        <f t="shared" si="9"/>
        <v/>
      </c>
      <c r="L230" s="31" t="e">
        <f t="shared" si="10"/>
        <v>#REF!</v>
      </c>
      <c r="M230" s="31" t="str">
        <f t="shared" si="11"/>
        <v>是</v>
      </c>
    </row>
    <row r="231" ht="18.95" customHeight="1" spans="1:13">
      <c r="A231" s="22" t="s">
        <v>135</v>
      </c>
      <c r="B231" s="23" t="s">
        <v>135</v>
      </c>
      <c r="C231" s="23" t="s">
        <v>497</v>
      </c>
      <c r="D231" s="24" t="s">
        <v>499</v>
      </c>
      <c r="E231" s="23" t="s">
        <v>147</v>
      </c>
      <c r="F231" s="42" t="s">
        <v>141</v>
      </c>
      <c r="G231" s="29">
        <v>23780</v>
      </c>
      <c r="H231" s="36">
        <v>31447</v>
      </c>
      <c r="I231" s="36"/>
      <c r="J231" s="36"/>
      <c r="K231" s="35">
        <f t="shared" si="9"/>
        <v>0.322</v>
      </c>
      <c r="L231" s="31" t="str">
        <f t="shared" si="10"/>
        <v>是</v>
      </c>
      <c r="M231" s="31" t="str">
        <f t="shared" si="11"/>
        <v>否</v>
      </c>
    </row>
    <row r="232" ht="18.95" customHeight="1" spans="1:13">
      <c r="A232" s="22" t="s">
        <v>135</v>
      </c>
      <c r="B232" s="23" t="s">
        <v>135</v>
      </c>
      <c r="C232" s="23" t="s">
        <v>497</v>
      </c>
      <c r="D232" s="24" t="s">
        <v>500</v>
      </c>
      <c r="E232" s="23" t="s">
        <v>147</v>
      </c>
      <c r="F232" s="42" t="s">
        <v>143</v>
      </c>
      <c r="G232" s="29">
        <v>18809</v>
      </c>
      <c r="H232" s="36">
        <v>16881</v>
      </c>
      <c r="I232" s="36"/>
      <c r="J232" s="36"/>
      <c r="K232" s="35">
        <f t="shared" si="9"/>
        <v>-0.103</v>
      </c>
      <c r="L232" s="31" t="str">
        <f t="shared" si="10"/>
        <v>是</v>
      </c>
      <c r="M232" s="31" t="str">
        <f t="shared" si="11"/>
        <v>否</v>
      </c>
    </row>
    <row r="233" ht="18.95" customHeight="1" spans="1:13">
      <c r="A233" s="22" t="s">
        <v>135</v>
      </c>
      <c r="B233" s="23" t="s">
        <v>135</v>
      </c>
      <c r="C233" s="23" t="s">
        <v>497</v>
      </c>
      <c r="D233" s="24" t="s">
        <v>501</v>
      </c>
      <c r="E233" s="23" t="s">
        <v>147</v>
      </c>
      <c r="F233" s="42" t="s">
        <v>145</v>
      </c>
      <c r="G233" s="29">
        <v>5</v>
      </c>
      <c r="H233" s="36">
        <v>0</v>
      </c>
      <c r="I233" s="36"/>
      <c r="J233" s="36"/>
      <c r="K233" s="35">
        <f t="shared" si="9"/>
        <v>-1</v>
      </c>
      <c r="L233" s="31" t="str">
        <f t="shared" si="10"/>
        <v>是</v>
      </c>
      <c r="M233" s="31" t="str">
        <f t="shared" si="11"/>
        <v>否</v>
      </c>
    </row>
    <row r="234" ht="18.95" customHeight="1" spans="1:13">
      <c r="A234" s="22" t="s">
        <v>135</v>
      </c>
      <c r="B234" s="23" t="s">
        <v>135</v>
      </c>
      <c r="C234" s="23" t="s">
        <v>497</v>
      </c>
      <c r="D234" s="24" t="s">
        <v>502</v>
      </c>
      <c r="E234" s="23" t="s">
        <v>147</v>
      </c>
      <c r="F234" s="42" t="s">
        <v>160</v>
      </c>
      <c r="G234" s="29">
        <v>1197</v>
      </c>
      <c r="H234" s="36">
        <v>1688</v>
      </c>
      <c r="I234" s="36"/>
      <c r="J234" s="36"/>
      <c r="K234" s="35">
        <f t="shared" si="9"/>
        <v>0.41</v>
      </c>
      <c r="L234" s="31" t="str">
        <f t="shared" si="10"/>
        <v>是</v>
      </c>
      <c r="M234" s="31" t="str">
        <f t="shared" si="11"/>
        <v>否</v>
      </c>
    </row>
    <row r="235" ht="18.95" customHeight="1" spans="1:13">
      <c r="A235" s="22" t="s">
        <v>135</v>
      </c>
      <c r="B235" s="23"/>
      <c r="C235" s="23" t="s">
        <v>497</v>
      </c>
      <c r="D235" s="24" t="s">
        <v>503</v>
      </c>
      <c r="E235" s="23" t="s">
        <v>147</v>
      </c>
      <c r="F235" s="41" t="s">
        <v>504</v>
      </c>
      <c r="G235" s="29">
        <v>27220</v>
      </c>
      <c r="H235" s="36">
        <v>24036</v>
      </c>
      <c r="I235" s="36"/>
      <c r="J235" s="36"/>
      <c r="K235" s="35">
        <f t="shared" si="9"/>
        <v>-0.117</v>
      </c>
      <c r="L235" s="31" t="str">
        <f t="shared" si="10"/>
        <v>是</v>
      </c>
      <c r="M235" s="31" t="str">
        <f t="shared" si="11"/>
        <v>否</v>
      </c>
    </row>
    <row r="236" ht="18.95" customHeight="1" spans="1:13">
      <c r="A236" s="22" t="s">
        <v>135</v>
      </c>
      <c r="B236" s="477" t="s">
        <v>136</v>
      </c>
      <c r="C236" s="23"/>
      <c r="D236" s="24" t="s">
        <v>505</v>
      </c>
      <c r="E236" s="23"/>
      <c r="F236" s="42" t="s">
        <v>506</v>
      </c>
      <c r="G236" s="29">
        <f>SUMIF($C235:$C1535,$D236,$G235:$G1535)</f>
        <v>23274</v>
      </c>
      <c r="H236" s="33" t="e">
        <f>VLOOKUP(F236,#REF!,2,0)</f>
        <v>#REF!</v>
      </c>
      <c r="I236" s="29"/>
      <c r="J236" s="29">
        <f>VLOOKUP(F236,'数据-全省决算数!'!$B:$C,2,0)</f>
        <v>25682</v>
      </c>
      <c r="K236" s="35" t="str">
        <f t="shared" si="9"/>
        <v/>
      </c>
      <c r="L236" s="31" t="e">
        <f t="shared" si="10"/>
        <v>#REF!</v>
      </c>
      <c r="M236" s="31" t="str">
        <f t="shared" si="11"/>
        <v>是</v>
      </c>
    </row>
    <row r="237" ht="18.95" customHeight="1" spans="1:13">
      <c r="A237" s="22" t="s">
        <v>135</v>
      </c>
      <c r="B237" s="23" t="s">
        <v>135</v>
      </c>
      <c r="C237" s="23" t="s">
        <v>505</v>
      </c>
      <c r="D237" s="24" t="s">
        <v>507</v>
      </c>
      <c r="E237" s="23" t="s">
        <v>147</v>
      </c>
      <c r="F237" s="42" t="s">
        <v>141</v>
      </c>
      <c r="G237" s="29">
        <v>10861</v>
      </c>
      <c r="H237" s="36">
        <v>14209</v>
      </c>
      <c r="I237" s="36"/>
      <c r="J237" s="36"/>
      <c r="K237" s="35">
        <f t="shared" si="9"/>
        <v>0.308</v>
      </c>
      <c r="L237" s="31" t="str">
        <f t="shared" si="10"/>
        <v>是</v>
      </c>
      <c r="M237" s="31" t="str">
        <f t="shared" si="11"/>
        <v>否</v>
      </c>
    </row>
    <row r="238" ht="18.95" customHeight="1" spans="1:13">
      <c r="A238" s="22" t="s">
        <v>135</v>
      </c>
      <c r="B238" s="23" t="s">
        <v>135</v>
      </c>
      <c r="C238" s="23" t="s">
        <v>505</v>
      </c>
      <c r="D238" s="24" t="s">
        <v>508</v>
      </c>
      <c r="E238" s="23" t="s">
        <v>147</v>
      </c>
      <c r="F238" s="42" t="s">
        <v>143</v>
      </c>
      <c r="G238" s="29">
        <v>4791</v>
      </c>
      <c r="H238" s="36">
        <v>4700</v>
      </c>
      <c r="I238" s="36"/>
      <c r="J238" s="36"/>
      <c r="K238" s="39">
        <f t="shared" si="9"/>
        <v>-0.019</v>
      </c>
      <c r="L238" s="31" t="str">
        <f t="shared" si="10"/>
        <v>是</v>
      </c>
      <c r="M238" s="31" t="str">
        <f t="shared" si="11"/>
        <v>否</v>
      </c>
    </row>
    <row r="239" ht="18.95" customHeight="1" spans="1:13">
      <c r="A239" s="22" t="s">
        <v>135</v>
      </c>
      <c r="B239" s="23" t="s">
        <v>135</v>
      </c>
      <c r="C239" s="23" t="s">
        <v>505</v>
      </c>
      <c r="D239" s="24" t="s">
        <v>509</v>
      </c>
      <c r="E239" s="23" t="s">
        <v>147</v>
      </c>
      <c r="F239" s="42" t="s">
        <v>145</v>
      </c>
      <c r="G239" s="29">
        <v>0</v>
      </c>
      <c r="H239" s="36">
        <v>0</v>
      </c>
      <c r="I239" s="36"/>
      <c r="J239" s="36"/>
      <c r="K239" s="35" t="str">
        <f t="shared" si="9"/>
        <v/>
      </c>
      <c r="L239" s="31" t="str">
        <f t="shared" si="10"/>
        <v>否</v>
      </c>
      <c r="M239" s="31" t="str">
        <f t="shared" si="11"/>
        <v>否</v>
      </c>
    </row>
    <row r="240" ht="18.95" customHeight="1" spans="1:13">
      <c r="A240" s="22" t="s">
        <v>135</v>
      </c>
      <c r="B240" s="23" t="s">
        <v>135</v>
      </c>
      <c r="C240" s="23" t="s">
        <v>505</v>
      </c>
      <c r="D240" s="24" t="s">
        <v>510</v>
      </c>
      <c r="E240" s="23" t="s">
        <v>147</v>
      </c>
      <c r="F240" s="42" t="s">
        <v>160</v>
      </c>
      <c r="G240" s="29">
        <v>16</v>
      </c>
      <c r="H240" s="36">
        <v>63</v>
      </c>
      <c r="I240" s="36"/>
      <c r="J240" s="36"/>
      <c r="K240" s="35">
        <f t="shared" si="9"/>
        <v>2.938</v>
      </c>
      <c r="L240" s="31" t="str">
        <f t="shared" si="10"/>
        <v>是</v>
      </c>
      <c r="M240" s="31" t="str">
        <f t="shared" si="11"/>
        <v>否</v>
      </c>
    </row>
    <row r="241" ht="18.95" customHeight="1" spans="1:13">
      <c r="A241" s="22" t="s">
        <v>135</v>
      </c>
      <c r="B241" s="23"/>
      <c r="C241" s="23" t="s">
        <v>505</v>
      </c>
      <c r="D241" s="24" t="s">
        <v>511</v>
      </c>
      <c r="E241" s="23" t="s">
        <v>147</v>
      </c>
      <c r="F241" s="41" t="s">
        <v>512</v>
      </c>
      <c r="G241" s="29">
        <v>7606</v>
      </c>
      <c r="H241" s="36">
        <v>6714</v>
      </c>
      <c r="I241" s="36"/>
      <c r="J241" s="36"/>
      <c r="K241" s="35">
        <f t="shared" si="9"/>
        <v>-0.117</v>
      </c>
      <c r="L241" s="31" t="str">
        <f t="shared" si="10"/>
        <v>是</v>
      </c>
      <c r="M241" s="31" t="str">
        <f t="shared" si="11"/>
        <v>否</v>
      </c>
    </row>
    <row r="242" ht="18.95" customHeight="1" spans="1:13">
      <c r="A242" s="22" t="s">
        <v>135</v>
      </c>
      <c r="B242" s="477" t="s">
        <v>136</v>
      </c>
      <c r="C242" s="23"/>
      <c r="D242" s="24" t="s">
        <v>513</v>
      </c>
      <c r="E242" s="23"/>
      <c r="F242" s="42" t="s">
        <v>514</v>
      </c>
      <c r="G242" s="29">
        <f>SUMIF($C241:$C1541,$D242,$G241:$G1541)</f>
        <v>740</v>
      </c>
      <c r="H242" s="33" t="e">
        <f>VLOOKUP(F242,#REF!,2,0)</f>
        <v>#REF!</v>
      </c>
      <c r="I242" s="29"/>
      <c r="J242" s="29">
        <f>VLOOKUP(F242,'数据-全省决算数!'!$B:$C,2,0)</f>
        <v>1095</v>
      </c>
      <c r="K242" s="35" t="str">
        <f t="shared" si="9"/>
        <v/>
      </c>
      <c r="L242" s="31" t="e">
        <f t="shared" si="10"/>
        <v>#REF!</v>
      </c>
      <c r="M242" s="31" t="str">
        <f t="shared" si="11"/>
        <v>是</v>
      </c>
    </row>
    <row r="243" ht="18.95" customHeight="1" spans="1:13">
      <c r="A243" s="22" t="s">
        <v>135</v>
      </c>
      <c r="B243" s="23" t="s">
        <v>135</v>
      </c>
      <c r="C243" s="23" t="s">
        <v>513</v>
      </c>
      <c r="D243" s="24" t="s">
        <v>515</v>
      </c>
      <c r="E243" s="23" t="s">
        <v>147</v>
      </c>
      <c r="F243" s="42" t="s">
        <v>141</v>
      </c>
      <c r="G243" s="29">
        <v>406</v>
      </c>
      <c r="H243" s="36">
        <v>689</v>
      </c>
      <c r="I243" s="36"/>
      <c r="J243" s="36"/>
      <c r="K243" s="35">
        <f t="shared" si="9"/>
        <v>0.697</v>
      </c>
      <c r="L243" s="31" t="str">
        <f t="shared" si="10"/>
        <v>是</v>
      </c>
      <c r="M243" s="31" t="str">
        <f t="shared" si="11"/>
        <v>否</v>
      </c>
    </row>
    <row r="244" ht="18.95" customHeight="1" spans="1:13">
      <c r="A244" s="22" t="s">
        <v>135</v>
      </c>
      <c r="B244" s="23" t="s">
        <v>135</v>
      </c>
      <c r="C244" s="23" t="s">
        <v>513</v>
      </c>
      <c r="D244" s="24" t="s">
        <v>516</v>
      </c>
      <c r="E244" s="23" t="s">
        <v>147</v>
      </c>
      <c r="F244" s="42" t="s">
        <v>143</v>
      </c>
      <c r="G244" s="29">
        <v>145</v>
      </c>
      <c r="H244" s="36">
        <v>172</v>
      </c>
      <c r="I244" s="36"/>
      <c r="J244" s="36"/>
      <c r="K244" s="35">
        <f t="shared" si="9"/>
        <v>0.186</v>
      </c>
      <c r="L244" s="31" t="str">
        <f t="shared" si="10"/>
        <v>是</v>
      </c>
      <c r="M244" s="31" t="str">
        <f t="shared" si="11"/>
        <v>否</v>
      </c>
    </row>
    <row r="245" ht="18.95" customHeight="1" spans="1:13">
      <c r="A245" s="22" t="s">
        <v>135</v>
      </c>
      <c r="B245" s="23" t="s">
        <v>135</v>
      </c>
      <c r="C245" s="23" t="s">
        <v>513</v>
      </c>
      <c r="D245" s="24" t="s">
        <v>517</v>
      </c>
      <c r="E245" s="23" t="s">
        <v>147</v>
      </c>
      <c r="F245" s="42" t="s">
        <v>145</v>
      </c>
      <c r="G245" s="29">
        <v>3</v>
      </c>
      <c r="H245" s="36">
        <v>4</v>
      </c>
      <c r="I245" s="36"/>
      <c r="J245" s="36"/>
      <c r="K245" s="39">
        <f t="shared" si="9"/>
        <v>0.333</v>
      </c>
      <c r="L245" s="31" t="str">
        <f t="shared" si="10"/>
        <v>是</v>
      </c>
      <c r="M245" s="31" t="str">
        <f t="shared" si="11"/>
        <v>否</v>
      </c>
    </row>
    <row r="246" ht="18.95" customHeight="1" spans="1:13">
      <c r="A246" s="22" t="s">
        <v>135</v>
      </c>
      <c r="B246" s="23" t="s">
        <v>135</v>
      </c>
      <c r="C246" s="23" t="s">
        <v>513</v>
      </c>
      <c r="D246" s="24" t="s">
        <v>518</v>
      </c>
      <c r="E246" s="23" t="s">
        <v>147</v>
      </c>
      <c r="F246" s="42" t="s">
        <v>160</v>
      </c>
      <c r="G246" s="29">
        <v>0</v>
      </c>
      <c r="H246" s="36">
        <v>3</v>
      </c>
      <c r="I246" s="36"/>
      <c r="J246" s="36"/>
      <c r="K246" s="35" t="str">
        <f t="shared" si="9"/>
        <v/>
      </c>
      <c r="L246" s="31" t="str">
        <f t="shared" si="10"/>
        <v>是</v>
      </c>
      <c r="M246" s="31" t="str">
        <f t="shared" si="11"/>
        <v>否</v>
      </c>
    </row>
    <row r="247" ht="18.95" customHeight="1" spans="1:13">
      <c r="A247" s="22" t="s">
        <v>135</v>
      </c>
      <c r="B247" s="23"/>
      <c r="C247" s="23" t="s">
        <v>513</v>
      </c>
      <c r="D247" s="24" t="s">
        <v>519</v>
      </c>
      <c r="E247" s="23" t="s">
        <v>147</v>
      </c>
      <c r="F247" s="41" t="s">
        <v>520</v>
      </c>
      <c r="G247" s="29">
        <v>186</v>
      </c>
      <c r="H247" s="36">
        <v>227</v>
      </c>
      <c r="I247" s="36"/>
      <c r="J247" s="36"/>
      <c r="K247" s="35">
        <f t="shared" si="9"/>
        <v>0.22</v>
      </c>
      <c r="L247" s="31" t="str">
        <f t="shared" si="10"/>
        <v>是</v>
      </c>
      <c r="M247" s="31" t="str">
        <f t="shared" si="11"/>
        <v>否</v>
      </c>
    </row>
    <row r="248" ht="18.95" customHeight="1" spans="1:13">
      <c r="A248" s="22" t="s">
        <v>135</v>
      </c>
      <c r="B248" s="23" t="s">
        <v>136</v>
      </c>
      <c r="C248" s="23"/>
      <c r="D248" s="24" t="s">
        <v>521</v>
      </c>
      <c r="E248" s="23"/>
      <c r="F248" s="42" t="s">
        <v>2843</v>
      </c>
      <c r="G248" s="29">
        <f>SUMIF($C247:$C1547,$D248,$G247:$G1547)</f>
        <v>53601</v>
      </c>
      <c r="H248" s="33" t="e">
        <f>VLOOKUP(F248,#REF!,2,0)</f>
        <v>#REF!</v>
      </c>
      <c r="I248" s="29"/>
      <c r="J248" s="29" t="e">
        <f>VLOOKUP(F248,'数据-全省决算数!'!$B:$C,2,0)</f>
        <v>#N/A</v>
      </c>
      <c r="K248" s="35" t="str">
        <f t="shared" si="9"/>
        <v/>
      </c>
      <c r="L248" s="31" t="e">
        <f t="shared" si="10"/>
        <v>#REF!</v>
      </c>
      <c r="M248" s="31" t="str">
        <f t="shared" si="11"/>
        <v>是</v>
      </c>
    </row>
    <row r="249" ht="18.95" customHeight="1" spans="1:13">
      <c r="A249" s="22" t="s">
        <v>135</v>
      </c>
      <c r="B249" s="23" t="s">
        <v>135</v>
      </c>
      <c r="C249" s="23" t="s">
        <v>521</v>
      </c>
      <c r="D249" s="24" t="s">
        <v>523</v>
      </c>
      <c r="E249" s="23" t="s">
        <v>147</v>
      </c>
      <c r="F249" s="42" t="s">
        <v>141</v>
      </c>
      <c r="G249" s="29">
        <v>18534</v>
      </c>
      <c r="H249" s="36">
        <v>24196</v>
      </c>
      <c r="I249" s="36"/>
      <c r="J249" s="36"/>
      <c r="K249" s="35">
        <f t="shared" si="9"/>
        <v>0.305</v>
      </c>
      <c r="L249" s="31" t="str">
        <f t="shared" si="10"/>
        <v>是</v>
      </c>
      <c r="M249" s="31" t="str">
        <f t="shared" si="11"/>
        <v>否</v>
      </c>
    </row>
    <row r="250" ht="18.95" customHeight="1" spans="1:13">
      <c r="A250" s="22" t="s">
        <v>135</v>
      </c>
      <c r="B250" s="23" t="s">
        <v>135</v>
      </c>
      <c r="C250" s="23" t="s">
        <v>521</v>
      </c>
      <c r="D250" s="24" t="s">
        <v>524</v>
      </c>
      <c r="E250" s="23" t="s">
        <v>147</v>
      </c>
      <c r="F250" s="42" t="s">
        <v>143</v>
      </c>
      <c r="G250" s="29">
        <v>10003</v>
      </c>
      <c r="H250" s="36">
        <v>8248</v>
      </c>
      <c r="I250" s="36"/>
      <c r="J250" s="36"/>
      <c r="K250" s="35">
        <f t="shared" si="9"/>
        <v>-0.175</v>
      </c>
      <c r="L250" s="31" t="str">
        <f t="shared" si="10"/>
        <v>是</v>
      </c>
      <c r="M250" s="31" t="str">
        <f t="shared" si="11"/>
        <v>否</v>
      </c>
    </row>
    <row r="251" ht="18.95" customHeight="1" spans="1:13">
      <c r="A251" s="22" t="s">
        <v>135</v>
      </c>
      <c r="B251" s="23" t="s">
        <v>135</v>
      </c>
      <c r="C251" s="23" t="s">
        <v>521</v>
      </c>
      <c r="D251" s="24" t="s">
        <v>525</v>
      </c>
      <c r="E251" s="23" t="s">
        <v>147</v>
      </c>
      <c r="F251" s="42" t="s">
        <v>145</v>
      </c>
      <c r="G251" s="29">
        <v>17</v>
      </c>
      <c r="H251" s="36">
        <v>6</v>
      </c>
      <c r="I251" s="36"/>
      <c r="J251" s="36"/>
      <c r="K251" s="35">
        <f t="shared" si="9"/>
        <v>-0.647</v>
      </c>
      <c r="L251" s="31" t="str">
        <f t="shared" si="10"/>
        <v>是</v>
      </c>
      <c r="M251" s="31" t="str">
        <f t="shared" si="11"/>
        <v>否</v>
      </c>
    </row>
    <row r="252" ht="18.95" customHeight="1" spans="1:13">
      <c r="A252" s="22" t="s">
        <v>135</v>
      </c>
      <c r="B252" s="23" t="s">
        <v>135</v>
      </c>
      <c r="C252" s="23" t="s">
        <v>521</v>
      </c>
      <c r="D252" s="24" t="s">
        <v>526</v>
      </c>
      <c r="E252" s="23" t="s">
        <v>147</v>
      </c>
      <c r="F252" s="42" t="s">
        <v>160</v>
      </c>
      <c r="G252" s="29">
        <v>177</v>
      </c>
      <c r="H252" s="36">
        <v>234</v>
      </c>
      <c r="I252" s="36"/>
      <c r="J252" s="36"/>
      <c r="K252" s="35">
        <f t="shared" si="9"/>
        <v>0.322</v>
      </c>
      <c r="L252" s="31" t="str">
        <f t="shared" si="10"/>
        <v>是</v>
      </c>
      <c r="M252" s="31" t="str">
        <f t="shared" si="11"/>
        <v>否</v>
      </c>
    </row>
    <row r="253" ht="18.95" customHeight="1" spans="1:13">
      <c r="A253" s="22" t="s">
        <v>135</v>
      </c>
      <c r="B253" s="23"/>
      <c r="C253" s="23" t="s">
        <v>521</v>
      </c>
      <c r="D253" s="24" t="s">
        <v>527</v>
      </c>
      <c r="E253" s="23" t="s">
        <v>147</v>
      </c>
      <c r="F253" s="41" t="s">
        <v>4627</v>
      </c>
      <c r="G253" s="29">
        <v>24870</v>
      </c>
      <c r="H253" s="36">
        <v>18929</v>
      </c>
      <c r="I253" s="36"/>
      <c r="J253" s="36"/>
      <c r="K253" s="35">
        <f t="shared" si="9"/>
        <v>-0.239</v>
      </c>
      <c r="L253" s="31" t="str">
        <f t="shared" si="10"/>
        <v>是</v>
      </c>
      <c r="M253" s="31" t="str">
        <f t="shared" si="11"/>
        <v>否</v>
      </c>
    </row>
    <row r="254" ht="18.95" customHeight="1" spans="1:13">
      <c r="A254" s="22" t="s">
        <v>135</v>
      </c>
      <c r="B254" s="23" t="s">
        <v>136</v>
      </c>
      <c r="C254" s="23"/>
      <c r="D254" s="24" t="s">
        <v>529</v>
      </c>
      <c r="E254" s="23"/>
      <c r="F254" s="42" t="s">
        <v>2845</v>
      </c>
      <c r="G254" s="29">
        <f>SUMIF($C253:$C1553,$D254,$G253:$G1553)</f>
        <v>672486</v>
      </c>
      <c r="H254" s="33" t="e">
        <f>VLOOKUP(F254,#REF!,2,0)</f>
        <v>#REF!</v>
      </c>
      <c r="I254" s="29"/>
      <c r="J254" s="29" t="e">
        <f>VLOOKUP(F254,'数据-全省决算数!'!$B:$C,2,0)</f>
        <v>#N/A</v>
      </c>
      <c r="K254" s="35" t="str">
        <f t="shared" si="9"/>
        <v/>
      </c>
      <c r="L254" s="31" t="e">
        <f t="shared" si="10"/>
        <v>#REF!</v>
      </c>
      <c r="M254" s="31" t="str">
        <f t="shared" si="11"/>
        <v>是</v>
      </c>
    </row>
    <row r="255" ht="18.95" customHeight="1" spans="1:13">
      <c r="A255" s="22" t="s">
        <v>135</v>
      </c>
      <c r="B255" s="23"/>
      <c r="C255" s="23" t="s">
        <v>529</v>
      </c>
      <c r="D255" s="24" t="s">
        <v>531</v>
      </c>
      <c r="E255" s="23" t="s">
        <v>147</v>
      </c>
      <c r="F255" s="42" t="s">
        <v>532</v>
      </c>
      <c r="G255" s="29">
        <v>168</v>
      </c>
      <c r="H255" s="36">
        <v>181</v>
      </c>
      <c r="I255" s="36"/>
      <c r="J255" s="36"/>
      <c r="K255" s="30">
        <f t="shared" si="9"/>
        <v>0.077</v>
      </c>
      <c r="L255" s="31" t="str">
        <f t="shared" si="10"/>
        <v>是</v>
      </c>
      <c r="M255" s="31" t="str">
        <f t="shared" si="11"/>
        <v>否</v>
      </c>
    </row>
    <row r="256" ht="18.95" customHeight="1" spans="1:13">
      <c r="A256" s="22"/>
      <c r="B256" s="23" t="s">
        <v>135</v>
      </c>
      <c r="C256" s="23" t="s">
        <v>529</v>
      </c>
      <c r="D256" s="24" t="s">
        <v>533</v>
      </c>
      <c r="E256" s="23" t="s">
        <v>147</v>
      </c>
      <c r="F256" s="41" t="s">
        <v>4628</v>
      </c>
      <c r="G256" s="29">
        <v>672318</v>
      </c>
      <c r="H256" s="36">
        <v>437599</v>
      </c>
      <c r="I256" s="36"/>
      <c r="J256" s="36"/>
      <c r="K256" s="30">
        <f t="shared" si="9"/>
        <v>-0.349</v>
      </c>
      <c r="L256" s="31" t="str">
        <f t="shared" si="10"/>
        <v>是</v>
      </c>
      <c r="M256" s="31" t="str">
        <f t="shared" si="11"/>
        <v>否</v>
      </c>
    </row>
    <row r="257" ht="18.95" customHeight="1" spans="1:13">
      <c r="A257" s="22" t="s">
        <v>134</v>
      </c>
      <c r="B257" s="23"/>
      <c r="C257" s="23" t="s">
        <v>135</v>
      </c>
      <c r="D257" s="24" t="s">
        <v>535</v>
      </c>
      <c r="E257" s="23"/>
      <c r="F257" s="43" t="s">
        <v>536</v>
      </c>
      <c r="G257" s="26">
        <f>SUMIF($B258:$B$1301,$D257,$G258:$G$1301)</f>
        <v>303</v>
      </c>
      <c r="H257" s="33" t="e">
        <f>VLOOKUP(F257,#REF!,2,0)</f>
        <v>#REF!</v>
      </c>
      <c r="I257" s="28"/>
      <c r="J257" s="29" t="e">
        <f>VLOOKUP(F257,'数据-全省决算数!'!$B:$C,2,0)</f>
        <v>#N/A</v>
      </c>
      <c r="K257" s="30" t="str">
        <f t="shared" si="9"/>
        <v/>
      </c>
      <c r="L257" s="31" t="e">
        <f t="shared" si="10"/>
        <v>#REF!</v>
      </c>
      <c r="M257" s="31" t="str">
        <f t="shared" si="11"/>
        <v>是</v>
      </c>
    </row>
    <row r="258" ht="18.95" customHeight="1" spans="1:13">
      <c r="A258" s="22"/>
      <c r="B258" s="23" t="s">
        <v>535</v>
      </c>
      <c r="C258" s="23" t="s">
        <v>135</v>
      </c>
      <c r="D258" s="24" t="s">
        <v>537</v>
      </c>
      <c r="E258" s="23" t="s">
        <v>147</v>
      </c>
      <c r="F258" s="42" t="s">
        <v>538</v>
      </c>
      <c r="G258" s="29">
        <v>0</v>
      </c>
      <c r="H258" s="29">
        <v>0</v>
      </c>
      <c r="I258" s="29"/>
      <c r="J258" s="29"/>
      <c r="K258" s="35" t="str">
        <f t="shared" si="9"/>
        <v/>
      </c>
      <c r="L258" s="31" t="str">
        <f t="shared" si="10"/>
        <v>否</v>
      </c>
      <c r="M258" s="31" t="str">
        <f t="shared" si="11"/>
        <v>是</v>
      </c>
    </row>
    <row r="259" ht="18.95" customHeight="1" spans="1:13">
      <c r="A259" s="22"/>
      <c r="B259" s="477" t="s">
        <v>535</v>
      </c>
      <c r="C259" s="23" t="s">
        <v>135</v>
      </c>
      <c r="D259" s="24" t="s">
        <v>539</v>
      </c>
      <c r="E259" s="23" t="s">
        <v>147</v>
      </c>
      <c r="F259" s="42" t="s">
        <v>2848</v>
      </c>
      <c r="G259" s="29">
        <v>303</v>
      </c>
      <c r="H259" s="33" t="e">
        <f>VLOOKUP(F259,#REF!,2,0)</f>
        <v>#REF!</v>
      </c>
      <c r="I259" s="29"/>
      <c r="J259" s="29" t="e">
        <f>VLOOKUP(F259,'数据-全省决算数!'!$B:$C,2,0)</f>
        <v>#N/A</v>
      </c>
      <c r="K259" s="35" t="str">
        <f t="shared" si="9"/>
        <v/>
      </c>
      <c r="L259" s="31" t="e">
        <f t="shared" si="10"/>
        <v>#REF!</v>
      </c>
      <c r="M259" s="31" t="str">
        <f t="shared" si="11"/>
        <v>是</v>
      </c>
    </row>
    <row r="260" ht="18.95" customHeight="1" spans="1:13">
      <c r="A260" s="22" t="s">
        <v>134</v>
      </c>
      <c r="B260" s="23"/>
      <c r="C260" s="23" t="s">
        <v>135</v>
      </c>
      <c r="D260" s="471" t="s">
        <v>541</v>
      </c>
      <c r="E260" s="23"/>
      <c r="F260" s="43" t="s">
        <v>542</v>
      </c>
      <c r="G260" s="26">
        <f>SUMIF($B261:$B$1301,$D260,$G261:$G$1301)</f>
        <v>94089</v>
      </c>
      <c r="H260" s="33" t="e">
        <f>VLOOKUP(F260,#REF!,2,0)</f>
        <v>#REF!</v>
      </c>
      <c r="I260" s="28"/>
      <c r="J260" s="29" t="e">
        <f>VLOOKUP(F260,'数据-全省决算数!'!$B:$C,2,0)</f>
        <v>#N/A</v>
      </c>
      <c r="K260" s="30" t="str">
        <f t="shared" ref="K260:K323" si="12">IF(ISERROR(H260/G260-1),"",H260/G260-1)</f>
        <v/>
      </c>
      <c r="L260" s="31" t="e">
        <f t="shared" ref="L260:L323" si="13">IF(F260&lt;&gt;"",IF(SUM(G260:H260)&lt;&gt;0,"是","否"),"空")</f>
        <v>#REF!</v>
      </c>
      <c r="M260" s="31" t="str">
        <f t="shared" ref="M260:M323" si="14">IF(C260&lt;&gt;"",IF(OR(LEFT(C260,3)="205",LEFT(C260,3)="206",LEFT(C260,3)="207",LEFT(C260,3)="208",LEFT(C260,3)="210",LEFT(C260,3)="213"),"是","否"),"是")</f>
        <v>是</v>
      </c>
    </row>
    <row r="261" ht="19.5" customHeight="1" spans="1:13">
      <c r="A261" s="22" t="s">
        <v>135</v>
      </c>
      <c r="B261" s="23" t="s">
        <v>541</v>
      </c>
      <c r="C261" s="23" t="s">
        <v>135</v>
      </c>
      <c r="D261" s="24" t="s">
        <v>543</v>
      </c>
      <c r="E261" s="23"/>
      <c r="F261" s="42" t="s">
        <v>544</v>
      </c>
      <c r="G261" s="29">
        <f>SUMIF($C260:$C1560,$D261,$G260:$G1560)</f>
        <v>63596</v>
      </c>
      <c r="H261" s="33" t="e">
        <f>VLOOKUP(F261,#REF!,2,0)</f>
        <v>#REF!</v>
      </c>
      <c r="I261" s="29"/>
      <c r="J261" s="29">
        <f>VLOOKUP(F261,'数据-全省决算数!'!$B:$C,2,0)</f>
        <v>48368</v>
      </c>
      <c r="K261" s="35" t="str">
        <f t="shared" si="12"/>
        <v/>
      </c>
      <c r="L261" s="31" t="e">
        <f t="shared" si="13"/>
        <v>#REF!</v>
      </c>
      <c r="M261" s="31" t="str">
        <f t="shared" si="14"/>
        <v>是</v>
      </c>
    </row>
    <row r="262" ht="19.5" customHeight="1" spans="1:13">
      <c r="A262" s="22" t="s">
        <v>135</v>
      </c>
      <c r="B262" s="23"/>
      <c r="C262" s="477" t="s">
        <v>543</v>
      </c>
      <c r="D262" s="24" t="s">
        <v>545</v>
      </c>
      <c r="E262" s="23" t="s">
        <v>147</v>
      </c>
      <c r="F262" s="42" t="s">
        <v>546</v>
      </c>
      <c r="G262" s="29">
        <v>3272</v>
      </c>
      <c r="H262" s="36">
        <v>3252</v>
      </c>
      <c r="I262" s="36"/>
      <c r="J262" s="36"/>
      <c r="K262" s="35">
        <f t="shared" si="12"/>
        <v>-0.006</v>
      </c>
      <c r="L262" s="31" t="str">
        <f t="shared" si="13"/>
        <v>是</v>
      </c>
      <c r="M262" s="31" t="str">
        <f t="shared" si="14"/>
        <v>否</v>
      </c>
    </row>
    <row r="263" ht="19.5" customHeight="1" spans="1:13">
      <c r="A263" s="22" t="s">
        <v>135</v>
      </c>
      <c r="B263" s="23" t="s">
        <v>135</v>
      </c>
      <c r="C263" s="23" t="s">
        <v>543</v>
      </c>
      <c r="D263" s="24" t="s">
        <v>547</v>
      </c>
      <c r="E263" s="23" t="s">
        <v>147</v>
      </c>
      <c r="F263" s="42" t="s">
        <v>548</v>
      </c>
      <c r="G263" s="29">
        <v>174</v>
      </c>
      <c r="H263" s="36">
        <v>28</v>
      </c>
      <c r="I263" s="36"/>
      <c r="J263" s="36"/>
      <c r="K263" s="35">
        <f t="shared" si="12"/>
        <v>-0.839</v>
      </c>
      <c r="L263" s="31" t="str">
        <f t="shared" si="13"/>
        <v>是</v>
      </c>
      <c r="M263" s="31" t="str">
        <f t="shared" si="14"/>
        <v>否</v>
      </c>
    </row>
    <row r="264" ht="19.5" customHeight="1" spans="1:13">
      <c r="A264" s="22" t="s">
        <v>135</v>
      </c>
      <c r="B264" s="23" t="s">
        <v>135</v>
      </c>
      <c r="C264" s="23" t="s">
        <v>543</v>
      </c>
      <c r="D264" s="24" t="s">
        <v>549</v>
      </c>
      <c r="E264" s="23" t="s">
        <v>147</v>
      </c>
      <c r="F264" s="42" t="s">
        <v>550</v>
      </c>
      <c r="G264" s="29">
        <v>24022</v>
      </c>
      <c r="H264" s="36">
        <v>10907</v>
      </c>
      <c r="I264" s="36"/>
      <c r="J264" s="36"/>
      <c r="K264" s="35">
        <f t="shared" si="12"/>
        <v>-0.546</v>
      </c>
      <c r="L264" s="31" t="str">
        <f t="shared" si="13"/>
        <v>是</v>
      </c>
      <c r="M264" s="31" t="str">
        <f t="shared" si="14"/>
        <v>否</v>
      </c>
    </row>
    <row r="265" ht="18.95" customHeight="1" spans="1:13">
      <c r="A265" s="22" t="s">
        <v>135</v>
      </c>
      <c r="B265" s="23" t="s">
        <v>135</v>
      </c>
      <c r="C265" s="23" t="s">
        <v>543</v>
      </c>
      <c r="D265" s="24" t="s">
        <v>551</v>
      </c>
      <c r="E265" s="23" t="s">
        <v>147</v>
      </c>
      <c r="F265" s="42" t="s">
        <v>552</v>
      </c>
      <c r="G265" s="29">
        <v>53</v>
      </c>
      <c r="H265" s="36">
        <v>45</v>
      </c>
      <c r="I265" s="36"/>
      <c r="J265" s="36"/>
      <c r="K265" s="35">
        <f t="shared" si="12"/>
        <v>-0.151</v>
      </c>
      <c r="L265" s="31" t="str">
        <f t="shared" si="13"/>
        <v>是</v>
      </c>
      <c r="M265" s="31" t="str">
        <f t="shared" si="14"/>
        <v>否</v>
      </c>
    </row>
    <row r="266" ht="18.95" customHeight="1" spans="1:13">
      <c r="A266" s="22" t="s">
        <v>135</v>
      </c>
      <c r="B266" s="23" t="s">
        <v>135</v>
      </c>
      <c r="C266" s="23" t="s">
        <v>543</v>
      </c>
      <c r="D266" s="24" t="s">
        <v>553</v>
      </c>
      <c r="E266" s="23" t="s">
        <v>147</v>
      </c>
      <c r="F266" s="42" t="s">
        <v>554</v>
      </c>
      <c r="G266" s="29">
        <v>340</v>
      </c>
      <c r="H266" s="36">
        <v>289</v>
      </c>
      <c r="I266" s="36"/>
      <c r="J266" s="36"/>
      <c r="K266" s="35">
        <f t="shared" si="12"/>
        <v>-0.15</v>
      </c>
      <c r="L266" s="31" t="str">
        <f t="shared" si="13"/>
        <v>是</v>
      </c>
      <c r="M266" s="31" t="str">
        <f t="shared" si="14"/>
        <v>否</v>
      </c>
    </row>
    <row r="267" ht="18.95" customHeight="1" spans="1:13">
      <c r="A267" s="22" t="s">
        <v>135</v>
      </c>
      <c r="B267" s="23" t="s">
        <v>135</v>
      </c>
      <c r="C267" s="23" t="s">
        <v>543</v>
      </c>
      <c r="D267" s="24" t="s">
        <v>555</v>
      </c>
      <c r="E267" s="23" t="s">
        <v>147</v>
      </c>
      <c r="F267" s="42" t="s">
        <v>556</v>
      </c>
      <c r="G267" s="29">
        <v>2706</v>
      </c>
      <c r="H267" s="36">
        <v>2686</v>
      </c>
      <c r="I267" s="36"/>
      <c r="J267" s="36"/>
      <c r="K267" s="35">
        <f t="shared" si="12"/>
        <v>-0.007</v>
      </c>
      <c r="L267" s="31" t="str">
        <f t="shared" si="13"/>
        <v>是</v>
      </c>
      <c r="M267" s="31" t="str">
        <f t="shared" si="14"/>
        <v>否</v>
      </c>
    </row>
    <row r="268" ht="18.95" customHeight="1" spans="1:13">
      <c r="A268" s="22" t="s">
        <v>135</v>
      </c>
      <c r="B268" s="23" t="s">
        <v>135</v>
      </c>
      <c r="C268" s="23" t="s">
        <v>543</v>
      </c>
      <c r="D268" s="24" t="s">
        <v>557</v>
      </c>
      <c r="E268" s="23" t="s">
        <v>147</v>
      </c>
      <c r="F268" s="42" t="s">
        <v>558</v>
      </c>
      <c r="G268" s="29">
        <v>29789</v>
      </c>
      <c r="H268" s="36">
        <v>28306</v>
      </c>
      <c r="I268" s="36"/>
      <c r="J268" s="36"/>
      <c r="K268" s="35">
        <f t="shared" si="12"/>
        <v>-0.05</v>
      </c>
      <c r="L268" s="31" t="str">
        <f t="shared" si="13"/>
        <v>是</v>
      </c>
      <c r="M268" s="31" t="str">
        <f t="shared" si="14"/>
        <v>否</v>
      </c>
    </row>
    <row r="269" ht="18.95" customHeight="1" spans="1:13">
      <c r="A269" s="22" t="s">
        <v>135</v>
      </c>
      <c r="B269" s="23"/>
      <c r="C269" s="23" t="s">
        <v>543</v>
      </c>
      <c r="D269" s="24" t="s">
        <v>559</v>
      </c>
      <c r="E269" s="23" t="s">
        <v>147</v>
      </c>
      <c r="F269" s="41" t="s">
        <v>560</v>
      </c>
      <c r="G269" s="29">
        <v>3240</v>
      </c>
      <c r="H269" s="36">
        <v>2995</v>
      </c>
      <c r="I269" s="36"/>
      <c r="J269" s="36"/>
      <c r="K269" s="35">
        <f t="shared" si="12"/>
        <v>-0.076</v>
      </c>
      <c r="L269" s="31" t="str">
        <f t="shared" si="13"/>
        <v>是</v>
      </c>
      <c r="M269" s="31" t="str">
        <f t="shared" si="14"/>
        <v>否</v>
      </c>
    </row>
    <row r="270" ht="18.95" customHeight="1" spans="1:13">
      <c r="A270" s="22"/>
      <c r="B270" s="477" t="s">
        <v>541</v>
      </c>
      <c r="C270" s="23" t="s">
        <v>135</v>
      </c>
      <c r="D270" s="24" t="s">
        <v>561</v>
      </c>
      <c r="E270" s="23" t="s">
        <v>147</v>
      </c>
      <c r="F270" s="42" t="s">
        <v>2857</v>
      </c>
      <c r="G270" s="29">
        <v>30493</v>
      </c>
      <c r="H270" s="33" t="e">
        <f>VLOOKUP(F270,#REF!,2,0)</f>
        <v>#REF!</v>
      </c>
      <c r="I270" s="29"/>
      <c r="J270" s="29" t="e">
        <f>VLOOKUP(F270,'数据-全省决算数!'!$B:$C,2,0)</f>
        <v>#N/A</v>
      </c>
      <c r="K270" s="35" t="str">
        <f t="shared" si="12"/>
        <v/>
      </c>
      <c r="L270" s="31" t="e">
        <f t="shared" si="13"/>
        <v>#REF!</v>
      </c>
      <c r="M270" s="31" t="str">
        <f t="shared" si="14"/>
        <v>是</v>
      </c>
    </row>
    <row r="271" ht="18.95" customHeight="1" spans="1:13">
      <c r="A271" s="22" t="s">
        <v>134</v>
      </c>
      <c r="B271" s="23"/>
      <c r="C271" s="23" t="s">
        <v>135</v>
      </c>
      <c r="D271" s="24" t="s">
        <v>563</v>
      </c>
      <c r="E271" s="23" t="s">
        <v>135</v>
      </c>
      <c r="F271" s="43" t="s">
        <v>564</v>
      </c>
      <c r="G271" s="26">
        <f>SUMIF($B272:$B$1301,$D271,$G272:$G$1301)</f>
        <v>2196626</v>
      </c>
      <c r="H271" s="33" t="e">
        <f>VLOOKUP(F271,#REF!,2,0)</f>
        <v>#REF!</v>
      </c>
      <c r="I271" s="28"/>
      <c r="J271" s="29" t="e">
        <f>VLOOKUP(F271,'数据-全省决算数!'!$B:$C,2,0)</f>
        <v>#N/A</v>
      </c>
      <c r="K271" s="30" t="str">
        <f t="shared" si="12"/>
        <v/>
      </c>
      <c r="L271" s="31" t="e">
        <f t="shared" si="13"/>
        <v>#REF!</v>
      </c>
      <c r="M271" s="31" t="str">
        <f t="shared" si="14"/>
        <v>是</v>
      </c>
    </row>
    <row r="272" ht="18.95" customHeight="1" spans="1:13">
      <c r="A272" s="22" t="s">
        <v>135</v>
      </c>
      <c r="B272" s="477" t="s">
        <v>563</v>
      </c>
      <c r="C272" s="23"/>
      <c r="D272" s="24" t="s">
        <v>565</v>
      </c>
      <c r="E272" s="23"/>
      <c r="F272" s="42" t="s">
        <v>566</v>
      </c>
      <c r="G272" s="29">
        <f>SUMIF($C271:$C1571,$D272,$G271:$G1571)</f>
        <v>184655</v>
      </c>
      <c r="H272" s="33" t="e">
        <f>VLOOKUP(F272,#REF!,2,0)</f>
        <v>#REF!</v>
      </c>
      <c r="I272" s="29"/>
      <c r="J272" s="29">
        <f>VLOOKUP(F272,'数据-全省决算数!'!$B:$C,2,0)</f>
        <v>182193</v>
      </c>
      <c r="K272" s="35" t="str">
        <f t="shared" si="12"/>
        <v/>
      </c>
      <c r="L272" s="31" t="e">
        <f t="shared" si="13"/>
        <v>#REF!</v>
      </c>
      <c r="M272" s="31" t="str">
        <f t="shared" si="14"/>
        <v>是</v>
      </c>
    </row>
    <row r="273" ht="18.95" customHeight="1" spans="1:13">
      <c r="A273" s="22" t="s">
        <v>135</v>
      </c>
      <c r="B273" s="23" t="s">
        <v>135</v>
      </c>
      <c r="C273" s="23" t="s">
        <v>565</v>
      </c>
      <c r="D273" s="24" t="s">
        <v>567</v>
      </c>
      <c r="E273" s="23" t="s">
        <v>147</v>
      </c>
      <c r="F273" s="32" t="s">
        <v>568</v>
      </c>
      <c r="G273" s="29">
        <v>21230</v>
      </c>
      <c r="H273" s="36">
        <v>21595</v>
      </c>
      <c r="I273" s="36"/>
      <c r="J273" s="36"/>
      <c r="K273" s="35">
        <f t="shared" si="12"/>
        <v>0.017</v>
      </c>
      <c r="L273" s="31" t="str">
        <f t="shared" si="13"/>
        <v>是</v>
      </c>
      <c r="M273" s="31" t="str">
        <f t="shared" si="14"/>
        <v>否</v>
      </c>
    </row>
    <row r="274" ht="18.95" customHeight="1" spans="1:13">
      <c r="A274" s="22" t="s">
        <v>135</v>
      </c>
      <c r="B274" s="23" t="s">
        <v>135</v>
      </c>
      <c r="C274" s="23" t="s">
        <v>565</v>
      </c>
      <c r="D274" s="24" t="s">
        <v>569</v>
      </c>
      <c r="E274" s="23" t="s">
        <v>147</v>
      </c>
      <c r="F274" s="42" t="s">
        <v>570</v>
      </c>
      <c r="G274" s="29">
        <v>39533</v>
      </c>
      <c r="H274" s="36">
        <v>29003</v>
      </c>
      <c r="I274" s="36"/>
      <c r="J274" s="36"/>
      <c r="K274" s="35">
        <f t="shared" si="12"/>
        <v>-0.266</v>
      </c>
      <c r="L274" s="31" t="str">
        <f t="shared" si="13"/>
        <v>是</v>
      </c>
      <c r="M274" s="31" t="str">
        <f t="shared" si="14"/>
        <v>否</v>
      </c>
    </row>
    <row r="275" ht="18.95" customHeight="1" spans="1:13">
      <c r="A275" s="22" t="s">
        <v>135</v>
      </c>
      <c r="B275" s="23" t="s">
        <v>135</v>
      </c>
      <c r="C275" s="23" t="s">
        <v>565</v>
      </c>
      <c r="D275" s="24" t="s">
        <v>571</v>
      </c>
      <c r="E275" s="23" t="s">
        <v>147</v>
      </c>
      <c r="F275" s="42" t="s">
        <v>572</v>
      </c>
      <c r="G275" s="29">
        <v>108936</v>
      </c>
      <c r="H275" s="36">
        <v>100998</v>
      </c>
      <c r="I275" s="36"/>
      <c r="J275" s="36"/>
      <c r="K275" s="35">
        <f t="shared" si="12"/>
        <v>-0.073</v>
      </c>
      <c r="L275" s="31" t="str">
        <f t="shared" si="13"/>
        <v>是</v>
      </c>
      <c r="M275" s="31" t="str">
        <f t="shared" si="14"/>
        <v>否</v>
      </c>
    </row>
    <row r="276" ht="18.95" customHeight="1" spans="1:13">
      <c r="A276" s="22" t="s">
        <v>135</v>
      </c>
      <c r="B276" s="23" t="s">
        <v>135</v>
      </c>
      <c r="C276" s="23" t="s">
        <v>565</v>
      </c>
      <c r="D276" s="24" t="s">
        <v>573</v>
      </c>
      <c r="E276" s="23" t="s">
        <v>147</v>
      </c>
      <c r="F276" s="32" t="s">
        <v>574</v>
      </c>
      <c r="G276" s="29">
        <v>2549</v>
      </c>
      <c r="H276" s="36">
        <v>2019</v>
      </c>
      <c r="I276" s="36"/>
      <c r="J276" s="36"/>
      <c r="K276" s="35">
        <f t="shared" si="12"/>
        <v>-0.208</v>
      </c>
      <c r="L276" s="31" t="str">
        <f t="shared" si="13"/>
        <v>是</v>
      </c>
      <c r="M276" s="31" t="str">
        <f t="shared" si="14"/>
        <v>否</v>
      </c>
    </row>
    <row r="277" ht="18.95" customHeight="1" spans="1:13">
      <c r="A277" s="22" t="s">
        <v>135</v>
      </c>
      <c r="B277" s="23" t="s">
        <v>135</v>
      </c>
      <c r="C277" s="23" t="s">
        <v>565</v>
      </c>
      <c r="D277" s="24" t="s">
        <v>575</v>
      </c>
      <c r="E277" s="23" t="s">
        <v>147</v>
      </c>
      <c r="F277" s="42" t="s">
        <v>576</v>
      </c>
      <c r="G277" s="29">
        <v>82</v>
      </c>
      <c r="H277" s="36">
        <v>82</v>
      </c>
      <c r="I277" s="36"/>
      <c r="J277" s="36"/>
      <c r="K277" s="35">
        <f t="shared" si="12"/>
        <v>0</v>
      </c>
      <c r="L277" s="31" t="str">
        <f t="shared" si="13"/>
        <v>是</v>
      </c>
      <c r="M277" s="31" t="str">
        <f t="shared" si="14"/>
        <v>否</v>
      </c>
    </row>
    <row r="278" ht="18.95" customHeight="1" spans="1:13">
      <c r="A278" s="22" t="s">
        <v>135</v>
      </c>
      <c r="B278" s="23" t="s">
        <v>135</v>
      </c>
      <c r="C278" s="23" t="s">
        <v>565</v>
      </c>
      <c r="D278" s="24" t="s">
        <v>577</v>
      </c>
      <c r="E278" s="23" t="s">
        <v>147</v>
      </c>
      <c r="F278" s="42" t="s">
        <v>578</v>
      </c>
      <c r="G278" s="29">
        <v>9319</v>
      </c>
      <c r="H278" s="36">
        <v>26561</v>
      </c>
      <c r="I278" s="36"/>
      <c r="J278" s="36"/>
      <c r="K278" s="39">
        <f t="shared" si="12"/>
        <v>1.85</v>
      </c>
      <c r="L278" s="31" t="str">
        <f t="shared" si="13"/>
        <v>是</v>
      </c>
      <c r="M278" s="31" t="str">
        <f t="shared" si="14"/>
        <v>否</v>
      </c>
    </row>
    <row r="279" ht="18.95" customHeight="1" spans="1:13">
      <c r="A279" s="22" t="s">
        <v>135</v>
      </c>
      <c r="B279" s="23" t="s">
        <v>135</v>
      </c>
      <c r="C279" s="23" t="s">
        <v>565</v>
      </c>
      <c r="D279" s="24" t="s">
        <v>579</v>
      </c>
      <c r="E279" s="23" t="s">
        <v>147</v>
      </c>
      <c r="F279" s="42" t="s">
        <v>580</v>
      </c>
      <c r="G279" s="29">
        <v>0</v>
      </c>
      <c r="H279" s="36">
        <v>0</v>
      </c>
      <c r="I279" s="36"/>
      <c r="J279" s="36"/>
      <c r="K279" s="35" t="str">
        <f t="shared" si="12"/>
        <v/>
      </c>
      <c r="L279" s="31" t="str">
        <f t="shared" si="13"/>
        <v>否</v>
      </c>
      <c r="M279" s="31" t="str">
        <f t="shared" si="14"/>
        <v>否</v>
      </c>
    </row>
    <row r="280" ht="18.95" customHeight="1" spans="1:13">
      <c r="A280" s="22" t="s">
        <v>135</v>
      </c>
      <c r="B280" s="23" t="s">
        <v>135</v>
      </c>
      <c r="C280" s="23" t="s">
        <v>565</v>
      </c>
      <c r="D280" s="24" t="s">
        <v>581</v>
      </c>
      <c r="E280" s="23" t="s">
        <v>147</v>
      </c>
      <c r="F280" s="42" t="s">
        <v>582</v>
      </c>
      <c r="G280" s="29">
        <v>3</v>
      </c>
      <c r="H280" s="36">
        <v>1</v>
      </c>
      <c r="I280" s="36"/>
      <c r="J280" s="36"/>
      <c r="K280" s="35">
        <f t="shared" si="12"/>
        <v>-0.667</v>
      </c>
      <c r="L280" s="31" t="str">
        <f t="shared" si="13"/>
        <v>是</v>
      </c>
      <c r="M280" s="31" t="str">
        <f t="shared" si="14"/>
        <v>否</v>
      </c>
    </row>
    <row r="281" ht="18.95" customHeight="1" spans="1:13">
      <c r="A281" s="22" t="s">
        <v>135</v>
      </c>
      <c r="B281" s="23"/>
      <c r="C281" s="23" t="s">
        <v>565</v>
      </c>
      <c r="D281" s="471" t="s">
        <v>583</v>
      </c>
      <c r="E281" s="23" t="s">
        <v>147</v>
      </c>
      <c r="F281" s="42" t="s">
        <v>584</v>
      </c>
      <c r="G281" s="29">
        <v>0</v>
      </c>
      <c r="H281" s="36">
        <v>0</v>
      </c>
      <c r="I281" s="36"/>
      <c r="J281" s="36"/>
      <c r="K281" s="35" t="str">
        <f t="shared" si="12"/>
        <v/>
      </c>
      <c r="L281" s="31" t="str">
        <f t="shared" si="13"/>
        <v>否</v>
      </c>
      <c r="M281" s="31" t="str">
        <f t="shared" si="14"/>
        <v>否</v>
      </c>
    </row>
    <row r="282" ht="18.95" customHeight="1" spans="1:13">
      <c r="A282" s="22" t="s">
        <v>135</v>
      </c>
      <c r="B282" s="23"/>
      <c r="C282" s="23" t="s">
        <v>565</v>
      </c>
      <c r="D282" s="471" t="s">
        <v>585</v>
      </c>
      <c r="E282" s="23" t="s">
        <v>147</v>
      </c>
      <c r="F282" s="41" t="s">
        <v>586</v>
      </c>
      <c r="G282" s="29">
        <v>3003</v>
      </c>
      <c r="H282" s="36">
        <v>1938</v>
      </c>
      <c r="I282" s="36"/>
      <c r="J282" s="36"/>
      <c r="K282" s="35">
        <f t="shared" si="12"/>
        <v>-0.355</v>
      </c>
      <c r="L282" s="31" t="str">
        <f t="shared" si="13"/>
        <v>是</v>
      </c>
      <c r="M282" s="31" t="str">
        <f t="shared" si="14"/>
        <v>否</v>
      </c>
    </row>
    <row r="283" ht="18.95" customHeight="1" spans="1:13">
      <c r="A283" s="22" t="s">
        <v>135</v>
      </c>
      <c r="B283" s="477" t="s">
        <v>563</v>
      </c>
      <c r="C283" s="23"/>
      <c r="D283" s="24" t="s">
        <v>587</v>
      </c>
      <c r="E283" s="23"/>
      <c r="F283" s="42" t="s">
        <v>588</v>
      </c>
      <c r="G283" s="29">
        <f>SUMIF($C282:$C1582,$D283,$G282:$G1582)</f>
        <v>1255598</v>
      </c>
      <c r="H283" s="33" t="e">
        <f>VLOOKUP(F283,#REF!,2,0)</f>
        <v>#REF!</v>
      </c>
      <c r="I283" s="29"/>
      <c r="J283" s="29">
        <f>VLOOKUP(F283,'数据-全省决算数!'!$B:$C,2,0)</f>
        <v>1380290</v>
      </c>
      <c r="K283" s="35" t="str">
        <f t="shared" si="12"/>
        <v/>
      </c>
      <c r="L283" s="31" t="e">
        <f t="shared" si="13"/>
        <v>#REF!</v>
      </c>
      <c r="M283" s="31" t="str">
        <f t="shared" si="14"/>
        <v>是</v>
      </c>
    </row>
    <row r="284" ht="18.95" customHeight="1" spans="1:13">
      <c r="A284" s="22" t="s">
        <v>135</v>
      </c>
      <c r="B284" s="23" t="s">
        <v>135</v>
      </c>
      <c r="C284" s="23" t="s">
        <v>587</v>
      </c>
      <c r="D284" s="24" t="s">
        <v>589</v>
      </c>
      <c r="E284" s="23" t="s">
        <v>147</v>
      </c>
      <c r="F284" s="42" t="s">
        <v>141</v>
      </c>
      <c r="G284" s="29">
        <v>561009</v>
      </c>
      <c r="H284" s="36">
        <v>693398</v>
      </c>
      <c r="I284" s="36"/>
      <c r="J284" s="36"/>
      <c r="K284" s="35">
        <f t="shared" si="12"/>
        <v>0.236</v>
      </c>
      <c r="L284" s="31" t="str">
        <f t="shared" si="13"/>
        <v>是</v>
      </c>
      <c r="M284" s="31" t="str">
        <f t="shared" si="14"/>
        <v>否</v>
      </c>
    </row>
    <row r="285" ht="18.95" customHeight="1" spans="1:13">
      <c r="A285" s="22" t="s">
        <v>135</v>
      </c>
      <c r="B285" s="23" t="s">
        <v>135</v>
      </c>
      <c r="C285" s="23" t="s">
        <v>587</v>
      </c>
      <c r="D285" s="24" t="s">
        <v>590</v>
      </c>
      <c r="E285" s="23" t="s">
        <v>147</v>
      </c>
      <c r="F285" s="42" t="s">
        <v>143</v>
      </c>
      <c r="G285" s="29">
        <v>69236</v>
      </c>
      <c r="H285" s="36">
        <v>86874</v>
      </c>
      <c r="I285" s="36"/>
      <c r="J285" s="36"/>
      <c r="K285" s="35">
        <f t="shared" si="12"/>
        <v>0.255</v>
      </c>
      <c r="L285" s="31" t="str">
        <f t="shared" si="13"/>
        <v>是</v>
      </c>
      <c r="M285" s="31" t="str">
        <f t="shared" si="14"/>
        <v>否</v>
      </c>
    </row>
    <row r="286" ht="18.95" customHeight="1" spans="1:13">
      <c r="A286" s="22" t="s">
        <v>135</v>
      </c>
      <c r="B286" s="23" t="s">
        <v>135</v>
      </c>
      <c r="C286" s="23" t="s">
        <v>587</v>
      </c>
      <c r="D286" s="24" t="s">
        <v>591</v>
      </c>
      <c r="E286" s="23" t="s">
        <v>147</v>
      </c>
      <c r="F286" s="42" t="s">
        <v>145</v>
      </c>
      <c r="G286" s="29">
        <v>12</v>
      </c>
      <c r="H286" s="36">
        <v>164</v>
      </c>
      <c r="I286" s="36"/>
      <c r="J286" s="36"/>
      <c r="K286" s="35">
        <f t="shared" si="12"/>
        <v>12.667</v>
      </c>
      <c r="L286" s="31" t="str">
        <f t="shared" si="13"/>
        <v>是</v>
      </c>
      <c r="M286" s="31" t="str">
        <f t="shared" si="14"/>
        <v>否</v>
      </c>
    </row>
    <row r="287" ht="18.95" customHeight="1" spans="1:13">
      <c r="A287" s="22" t="s">
        <v>135</v>
      </c>
      <c r="B287" s="23" t="s">
        <v>135</v>
      </c>
      <c r="C287" s="23" t="s">
        <v>587</v>
      </c>
      <c r="D287" s="24" t="s">
        <v>592</v>
      </c>
      <c r="E287" s="23" t="s">
        <v>147</v>
      </c>
      <c r="F287" s="32" t="s">
        <v>593</v>
      </c>
      <c r="G287" s="29">
        <v>102224</v>
      </c>
      <c r="H287" s="36">
        <v>94649</v>
      </c>
      <c r="I287" s="36"/>
      <c r="J287" s="36"/>
      <c r="K287" s="35">
        <f t="shared" si="12"/>
        <v>-0.074</v>
      </c>
      <c r="L287" s="31" t="str">
        <f t="shared" si="13"/>
        <v>是</v>
      </c>
      <c r="M287" s="31" t="str">
        <f t="shared" si="14"/>
        <v>否</v>
      </c>
    </row>
    <row r="288" ht="18.95" customHeight="1" spans="1:13">
      <c r="A288" s="22" t="s">
        <v>135</v>
      </c>
      <c r="B288" s="23" t="s">
        <v>135</v>
      </c>
      <c r="C288" s="23" t="s">
        <v>587</v>
      </c>
      <c r="D288" s="24" t="s">
        <v>594</v>
      </c>
      <c r="E288" s="23" t="s">
        <v>147</v>
      </c>
      <c r="F288" s="42" t="s">
        <v>595</v>
      </c>
      <c r="G288" s="29">
        <v>9329</v>
      </c>
      <c r="H288" s="36">
        <v>8319</v>
      </c>
      <c r="I288" s="36"/>
      <c r="J288" s="36"/>
      <c r="K288" s="35">
        <f t="shared" si="12"/>
        <v>-0.108</v>
      </c>
      <c r="L288" s="31" t="str">
        <f t="shared" si="13"/>
        <v>是</v>
      </c>
      <c r="M288" s="31" t="str">
        <f t="shared" si="14"/>
        <v>否</v>
      </c>
    </row>
    <row r="289" ht="18.95" customHeight="1" spans="1:13">
      <c r="A289" s="22" t="s">
        <v>135</v>
      </c>
      <c r="B289" s="23" t="s">
        <v>135</v>
      </c>
      <c r="C289" s="23" t="s">
        <v>587</v>
      </c>
      <c r="D289" s="24" t="s">
        <v>596</v>
      </c>
      <c r="E289" s="23" t="s">
        <v>147</v>
      </c>
      <c r="F289" s="42" t="s">
        <v>597</v>
      </c>
      <c r="G289" s="29">
        <v>25037</v>
      </c>
      <c r="H289" s="36">
        <v>22566</v>
      </c>
      <c r="I289" s="36"/>
      <c r="J289" s="36"/>
      <c r="K289" s="35">
        <f t="shared" si="12"/>
        <v>-0.099</v>
      </c>
      <c r="L289" s="31" t="str">
        <f t="shared" si="13"/>
        <v>是</v>
      </c>
      <c r="M289" s="31" t="str">
        <f t="shared" si="14"/>
        <v>否</v>
      </c>
    </row>
    <row r="290" ht="18.95" customHeight="1" spans="1:13">
      <c r="A290" s="22" t="s">
        <v>135</v>
      </c>
      <c r="B290" s="23" t="s">
        <v>135</v>
      </c>
      <c r="C290" s="23" t="s">
        <v>587</v>
      </c>
      <c r="D290" s="24" t="s">
        <v>598</v>
      </c>
      <c r="E290" s="23" t="s">
        <v>147</v>
      </c>
      <c r="F290" s="42" t="s">
        <v>599</v>
      </c>
      <c r="G290" s="29">
        <v>5539</v>
      </c>
      <c r="H290" s="36">
        <v>3853</v>
      </c>
      <c r="I290" s="36"/>
      <c r="J290" s="36"/>
      <c r="K290" s="35">
        <f t="shared" si="12"/>
        <v>-0.304</v>
      </c>
      <c r="L290" s="31" t="str">
        <f t="shared" si="13"/>
        <v>是</v>
      </c>
      <c r="M290" s="31" t="str">
        <f t="shared" si="14"/>
        <v>否</v>
      </c>
    </row>
    <row r="291" ht="18.95" customHeight="1" spans="1:13">
      <c r="A291" s="22" t="s">
        <v>135</v>
      </c>
      <c r="B291" s="23" t="s">
        <v>135</v>
      </c>
      <c r="C291" s="23" t="s">
        <v>587</v>
      </c>
      <c r="D291" s="24" t="s">
        <v>600</v>
      </c>
      <c r="E291" s="23" t="s">
        <v>147</v>
      </c>
      <c r="F291" s="42" t="s">
        <v>601</v>
      </c>
      <c r="G291" s="29">
        <v>2938</v>
      </c>
      <c r="H291" s="36">
        <v>7024</v>
      </c>
      <c r="I291" s="36"/>
      <c r="J291" s="36"/>
      <c r="K291" s="35">
        <f t="shared" si="12"/>
        <v>1.391</v>
      </c>
      <c r="L291" s="31" t="str">
        <f t="shared" si="13"/>
        <v>是</v>
      </c>
      <c r="M291" s="31" t="str">
        <f t="shared" si="14"/>
        <v>否</v>
      </c>
    </row>
    <row r="292" ht="18.95" customHeight="1" spans="1:13">
      <c r="A292" s="22" t="s">
        <v>135</v>
      </c>
      <c r="B292" s="23" t="s">
        <v>135</v>
      </c>
      <c r="C292" s="23" t="s">
        <v>587</v>
      </c>
      <c r="D292" s="24" t="s">
        <v>602</v>
      </c>
      <c r="E292" s="23" t="s">
        <v>147</v>
      </c>
      <c r="F292" s="42" t="s">
        <v>603</v>
      </c>
      <c r="G292" s="29">
        <v>2488</v>
      </c>
      <c r="H292" s="36">
        <v>3021</v>
      </c>
      <c r="I292" s="36"/>
      <c r="J292" s="36"/>
      <c r="K292" s="35">
        <f t="shared" si="12"/>
        <v>0.214</v>
      </c>
      <c r="L292" s="31" t="str">
        <f t="shared" si="13"/>
        <v>是</v>
      </c>
      <c r="M292" s="31" t="str">
        <f t="shared" si="14"/>
        <v>否</v>
      </c>
    </row>
    <row r="293" ht="18.95" customHeight="1" spans="1:13">
      <c r="A293" s="22" t="s">
        <v>135</v>
      </c>
      <c r="B293" s="23" t="s">
        <v>135</v>
      </c>
      <c r="C293" s="23" t="s">
        <v>587</v>
      </c>
      <c r="D293" s="24" t="s">
        <v>604</v>
      </c>
      <c r="E293" s="23" t="s">
        <v>147</v>
      </c>
      <c r="F293" s="42" t="s">
        <v>605</v>
      </c>
      <c r="G293" s="29">
        <v>717</v>
      </c>
      <c r="H293" s="36">
        <v>591</v>
      </c>
      <c r="I293" s="36"/>
      <c r="J293" s="36"/>
      <c r="K293" s="35">
        <f t="shared" si="12"/>
        <v>-0.176</v>
      </c>
      <c r="L293" s="31" t="str">
        <f t="shared" si="13"/>
        <v>是</v>
      </c>
      <c r="M293" s="31" t="str">
        <f t="shared" si="14"/>
        <v>否</v>
      </c>
    </row>
    <row r="294" ht="18.95" customHeight="1" spans="1:13">
      <c r="A294" s="22" t="s">
        <v>135</v>
      </c>
      <c r="B294" s="23" t="s">
        <v>135</v>
      </c>
      <c r="C294" s="23" t="s">
        <v>587</v>
      </c>
      <c r="D294" s="24" t="s">
        <v>606</v>
      </c>
      <c r="E294" s="23" t="s">
        <v>147</v>
      </c>
      <c r="F294" s="42" t="s">
        <v>607</v>
      </c>
      <c r="G294" s="29">
        <v>78553</v>
      </c>
      <c r="H294" s="36">
        <v>77700</v>
      </c>
      <c r="I294" s="36"/>
      <c r="J294" s="36"/>
      <c r="K294" s="35">
        <f t="shared" si="12"/>
        <v>-0.011</v>
      </c>
      <c r="L294" s="31" t="str">
        <f t="shared" si="13"/>
        <v>是</v>
      </c>
      <c r="M294" s="31" t="str">
        <f t="shared" si="14"/>
        <v>否</v>
      </c>
    </row>
    <row r="295" ht="18.95" customHeight="1" spans="1:13">
      <c r="A295" s="22" t="s">
        <v>135</v>
      </c>
      <c r="B295" s="23" t="s">
        <v>135</v>
      </c>
      <c r="C295" s="23" t="s">
        <v>587</v>
      </c>
      <c r="D295" s="24" t="s">
        <v>608</v>
      </c>
      <c r="E295" s="23" t="s">
        <v>147</v>
      </c>
      <c r="F295" s="42" t="s">
        <v>609</v>
      </c>
      <c r="G295" s="29">
        <v>158581</v>
      </c>
      <c r="H295" s="36">
        <v>143168</v>
      </c>
      <c r="I295" s="36"/>
      <c r="J295" s="36"/>
      <c r="K295" s="35">
        <f t="shared" si="12"/>
        <v>-0.097</v>
      </c>
      <c r="L295" s="31" t="str">
        <f t="shared" si="13"/>
        <v>是</v>
      </c>
      <c r="M295" s="31" t="str">
        <f t="shared" si="14"/>
        <v>否</v>
      </c>
    </row>
    <row r="296" ht="18.95" customHeight="1" spans="1:13">
      <c r="A296" s="22" t="s">
        <v>135</v>
      </c>
      <c r="B296" s="23" t="s">
        <v>135</v>
      </c>
      <c r="C296" s="23" t="s">
        <v>587</v>
      </c>
      <c r="D296" s="24" t="s">
        <v>610</v>
      </c>
      <c r="E296" s="23" t="s">
        <v>147</v>
      </c>
      <c r="F296" s="42" t="s">
        <v>611</v>
      </c>
      <c r="G296" s="29">
        <v>5352</v>
      </c>
      <c r="H296" s="36">
        <v>10981</v>
      </c>
      <c r="I296" s="36"/>
      <c r="J296" s="36"/>
      <c r="K296" s="35">
        <f t="shared" si="12"/>
        <v>1.052</v>
      </c>
      <c r="L296" s="31" t="str">
        <f t="shared" si="13"/>
        <v>是</v>
      </c>
      <c r="M296" s="31" t="str">
        <f t="shared" si="14"/>
        <v>否</v>
      </c>
    </row>
    <row r="297" ht="18.95" customHeight="1" spans="1:13">
      <c r="A297" s="22" t="s">
        <v>135</v>
      </c>
      <c r="B297" s="23" t="s">
        <v>135</v>
      </c>
      <c r="C297" s="23" t="s">
        <v>587</v>
      </c>
      <c r="D297" s="24" t="s">
        <v>612</v>
      </c>
      <c r="E297" s="23" t="s">
        <v>147</v>
      </c>
      <c r="F297" s="42" t="s">
        <v>613</v>
      </c>
      <c r="G297" s="29">
        <v>30016</v>
      </c>
      <c r="H297" s="36">
        <v>14318</v>
      </c>
      <c r="I297" s="36"/>
      <c r="J297" s="36"/>
      <c r="K297" s="35">
        <f t="shared" si="12"/>
        <v>-0.523</v>
      </c>
      <c r="L297" s="31" t="str">
        <f t="shared" si="13"/>
        <v>是</v>
      </c>
      <c r="M297" s="31" t="str">
        <f t="shared" si="14"/>
        <v>否</v>
      </c>
    </row>
    <row r="298" ht="18.95" customHeight="1" spans="1:13">
      <c r="A298" s="22" t="s">
        <v>135</v>
      </c>
      <c r="B298" s="23" t="s">
        <v>135</v>
      </c>
      <c r="C298" s="23" t="s">
        <v>587</v>
      </c>
      <c r="D298" s="24" t="s">
        <v>614</v>
      </c>
      <c r="E298" s="23" t="s">
        <v>147</v>
      </c>
      <c r="F298" s="42" t="s">
        <v>615</v>
      </c>
      <c r="G298" s="29">
        <v>4912</v>
      </c>
      <c r="H298" s="36">
        <v>4581</v>
      </c>
      <c r="I298" s="36"/>
      <c r="J298" s="36"/>
      <c r="K298" s="35">
        <f t="shared" si="12"/>
        <v>-0.067</v>
      </c>
      <c r="L298" s="31" t="str">
        <f t="shared" si="13"/>
        <v>是</v>
      </c>
      <c r="M298" s="31" t="str">
        <f t="shared" si="14"/>
        <v>否</v>
      </c>
    </row>
    <row r="299" ht="18.95" customHeight="1" spans="1:13">
      <c r="A299" s="22" t="s">
        <v>135</v>
      </c>
      <c r="B299" s="23" t="s">
        <v>135</v>
      </c>
      <c r="C299" s="23" t="s">
        <v>587</v>
      </c>
      <c r="D299" s="24" t="s">
        <v>616</v>
      </c>
      <c r="E299" s="23" t="s">
        <v>147</v>
      </c>
      <c r="F299" s="42" t="s">
        <v>617</v>
      </c>
      <c r="G299" s="29">
        <v>11091</v>
      </c>
      <c r="H299" s="36">
        <v>13649</v>
      </c>
      <c r="I299" s="36"/>
      <c r="J299" s="36"/>
      <c r="K299" s="35">
        <f t="shared" si="12"/>
        <v>0.231</v>
      </c>
      <c r="L299" s="31" t="str">
        <f t="shared" si="13"/>
        <v>是</v>
      </c>
      <c r="M299" s="31" t="str">
        <f t="shared" si="14"/>
        <v>否</v>
      </c>
    </row>
    <row r="300" ht="18.95" customHeight="1" spans="1:13">
      <c r="A300" s="22" t="s">
        <v>135</v>
      </c>
      <c r="B300" s="23" t="s">
        <v>135</v>
      </c>
      <c r="C300" s="23" t="s">
        <v>587</v>
      </c>
      <c r="D300" s="24" t="s">
        <v>618</v>
      </c>
      <c r="E300" s="23" t="s">
        <v>147</v>
      </c>
      <c r="F300" s="42" t="s">
        <v>619</v>
      </c>
      <c r="G300" s="29">
        <v>39621</v>
      </c>
      <c r="H300" s="36">
        <v>44231</v>
      </c>
      <c r="I300" s="36"/>
      <c r="J300" s="36"/>
      <c r="K300" s="35">
        <f t="shared" si="12"/>
        <v>0.116</v>
      </c>
      <c r="L300" s="31" t="str">
        <f t="shared" si="13"/>
        <v>是</v>
      </c>
      <c r="M300" s="31" t="str">
        <f t="shared" si="14"/>
        <v>否</v>
      </c>
    </row>
    <row r="301" ht="18.95" customHeight="1" spans="1:13">
      <c r="A301" s="22" t="s">
        <v>135</v>
      </c>
      <c r="B301" s="23" t="s">
        <v>135</v>
      </c>
      <c r="C301" s="23" t="s">
        <v>587</v>
      </c>
      <c r="D301" s="24" t="s">
        <v>620</v>
      </c>
      <c r="E301" s="23" t="s">
        <v>147</v>
      </c>
      <c r="F301" s="42" t="s">
        <v>621</v>
      </c>
      <c r="G301" s="29">
        <v>593</v>
      </c>
      <c r="H301" s="36">
        <v>561</v>
      </c>
      <c r="I301" s="36"/>
      <c r="J301" s="36"/>
      <c r="K301" s="35">
        <f t="shared" si="12"/>
        <v>-0.054</v>
      </c>
      <c r="L301" s="31" t="str">
        <f t="shared" si="13"/>
        <v>是</v>
      </c>
      <c r="M301" s="31" t="str">
        <f t="shared" si="14"/>
        <v>否</v>
      </c>
    </row>
    <row r="302" ht="18.95" customHeight="1" spans="1:13">
      <c r="A302" s="22" t="s">
        <v>135</v>
      </c>
      <c r="B302" s="23" t="s">
        <v>135</v>
      </c>
      <c r="C302" s="23" t="s">
        <v>587</v>
      </c>
      <c r="D302" s="24" t="s">
        <v>622</v>
      </c>
      <c r="E302" s="23" t="s">
        <v>147</v>
      </c>
      <c r="F302" s="42" t="s">
        <v>248</v>
      </c>
      <c r="G302" s="29">
        <v>21478</v>
      </c>
      <c r="H302" s="36">
        <v>23997</v>
      </c>
      <c r="I302" s="36"/>
      <c r="J302" s="36"/>
      <c r="K302" s="35">
        <f t="shared" si="12"/>
        <v>0.117</v>
      </c>
      <c r="L302" s="31" t="str">
        <f t="shared" si="13"/>
        <v>是</v>
      </c>
      <c r="M302" s="31" t="str">
        <f t="shared" si="14"/>
        <v>否</v>
      </c>
    </row>
    <row r="303" ht="18.95" customHeight="1" spans="1:13">
      <c r="A303" s="22" t="s">
        <v>135</v>
      </c>
      <c r="B303" s="23" t="s">
        <v>135</v>
      </c>
      <c r="C303" s="23" t="s">
        <v>587</v>
      </c>
      <c r="D303" s="24" t="s">
        <v>623</v>
      </c>
      <c r="E303" s="23" t="s">
        <v>147</v>
      </c>
      <c r="F303" s="42" t="s">
        <v>160</v>
      </c>
      <c r="G303" s="29">
        <v>639</v>
      </c>
      <c r="H303" s="36">
        <v>770</v>
      </c>
      <c r="I303" s="36"/>
      <c r="J303" s="36"/>
      <c r="K303" s="35">
        <f t="shared" si="12"/>
        <v>0.205</v>
      </c>
      <c r="L303" s="31" t="str">
        <f t="shared" si="13"/>
        <v>是</v>
      </c>
      <c r="M303" s="31" t="str">
        <f t="shared" si="14"/>
        <v>否</v>
      </c>
    </row>
    <row r="304" ht="18.95" customHeight="1" spans="1:13">
      <c r="A304" s="22" t="s">
        <v>135</v>
      </c>
      <c r="B304" s="23"/>
      <c r="C304" s="23" t="s">
        <v>587</v>
      </c>
      <c r="D304" s="24" t="s">
        <v>624</v>
      </c>
      <c r="E304" s="23" t="s">
        <v>147</v>
      </c>
      <c r="F304" s="41" t="s">
        <v>625</v>
      </c>
      <c r="G304" s="29">
        <v>126233</v>
      </c>
      <c r="H304" s="36">
        <v>125865</v>
      </c>
      <c r="I304" s="36"/>
      <c r="J304" s="36"/>
      <c r="K304" s="35">
        <f t="shared" si="12"/>
        <v>-0.003</v>
      </c>
      <c r="L304" s="31" t="str">
        <f t="shared" si="13"/>
        <v>是</v>
      </c>
      <c r="M304" s="31" t="str">
        <f t="shared" si="14"/>
        <v>否</v>
      </c>
    </row>
    <row r="305" ht="18.95" customHeight="1" spans="1:13">
      <c r="A305" s="22" t="s">
        <v>135</v>
      </c>
      <c r="B305" s="477" t="s">
        <v>563</v>
      </c>
      <c r="C305" s="23"/>
      <c r="D305" s="24" t="s">
        <v>626</v>
      </c>
      <c r="E305" s="23"/>
      <c r="F305" s="42" t="s">
        <v>627</v>
      </c>
      <c r="G305" s="29">
        <f>SUMIF($C304:$C1604,$D305,$G304:$G1604)</f>
        <v>32665</v>
      </c>
      <c r="H305" s="33" t="e">
        <f>VLOOKUP(F305,#REF!,2,0)</f>
        <v>#REF!</v>
      </c>
      <c r="I305" s="29"/>
      <c r="J305" s="29">
        <f>VLOOKUP(F305,'数据-全省决算数!'!$B:$C,2,0)</f>
        <v>29843</v>
      </c>
      <c r="K305" s="35" t="str">
        <f t="shared" si="12"/>
        <v/>
      </c>
      <c r="L305" s="31" t="e">
        <f t="shared" si="13"/>
        <v>#REF!</v>
      </c>
      <c r="M305" s="31" t="str">
        <f t="shared" si="14"/>
        <v>是</v>
      </c>
    </row>
    <row r="306" ht="18.95" customHeight="1" spans="1:13">
      <c r="A306" s="22" t="s">
        <v>135</v>
      </c>
      <c r="B306" s="23" t="s">
        <v>135</v>
      </c>
      <c r="C306" s="23" t="s">
        <v>626</v>
      </c>
      <c r="D306" s="24" t="s">
        <v>628</v>
      </c>
      <c r="E306" s="23" t="s">
        <v>147</v>
      </c>
      <c r="F306" s="42" t="s">
        <v>141</v>
      </c>
      <c r="G306" s="29">
        <v>22383</v>
      </c>
      <c r="H306" s="36">
        <v>21249</v>
      </c>
      <c r="I306" s="36"/>
      <c r="J306" s="36"/>
      <c r="K306" s="39">
        <f t="shared" si="12"/>
        <v>-0.051</v>
      </c>
      <c r="L306" s="31" t="str">
        <f t="shared" si="13"/>
        <v>是</v>
      </c>
      <c r="M306" s="31" t="str">
        <f t="shared" si="14"/>
        <v>否</v>
      </c>
    </row>
    <row r="307" ht="18.95" customHeight="1" spans="1:13">
      <c r="A307" s="22" t="s">
        <v>135</v>
      </c>
      <c r="B307" s="23" t="s">
        <v>135</v>
      </c>
      <c r="C307" s="23" t="s">
        <v>626</v>
      </c>
      <c r="D307" s="24" t="s">
        <v>629</v>
      </c>
      <c r="E307" s="23" t="s">
        <v>147</v>
      </c>
      <c r="F307" s="42" t="s">
        <v>143</v>
      </c>
      <c r="G307" s="29">
        <v>48</v>
      </c>
      <c r="H307" s="36">
        <v>269</v>
      </c>
      <c r="I307" s="36"/>
      <c r="J307" s="36"/>
      <c r="K307" s="35">
        <f t="shared" si="12"/>
        <v>4.604</v>
      </c>
      <c r="L307" s="31" t="str">
        <f t="shared" si="13"/>
        <v>是</v>
      </c>
      <c r="M307" s="31" t="str">
        <f t="shared" si="14"/>
        <v>否</v>
      </c>
    </row>
    <row r="308" ht="18.95" customHeight="1" spans="1:13">
      <c r="A308" s="22" t="s">
        <v>135</v>
      </c>
      <c r="B308" s="23" t="s">
        <v>135</v>
      </c>
      <c r="C308" s="23" t="s">
        <v>626</v>
      </c>
      <c r="D308" s="24" t="s">
        <v>630</v>
      </c>
      <c r="E308" s="23" t="s">
        <v>147</v>
      </c>
      <c r="F308" s="42" t="s">
        <v>145</v>
      </c>
      <c r="G308" s="29">
        <v>0</v>
      </c>
      <c r="H308" s="36">
        <v>0</v>
      </c>
      <c r="I308" s="36"/>
      <c r="J308" s="36"/>
      <c r="K308" s="35" t="str">
        <f t="shared" si="12"/>
        <v/>
      </c>
      <c r="L308" s="31" t="str">
        <f t="shared" si="13"/>
        <v>否</v>
      </c>
      <c r="M308" s="31" t="str">
        <f t="shared" si="14"/>
        <v>否</v>
      </c>
    </row>
    <row r="309" ht="18.95" customHeight="1" spans="1:13">
      <c r="A309" s="22" t="s">
        <v>135</v>
      </c>
      <c r="B309" s="23" t="s">
        <v>135</v>
      </c>
      <c r="C309" s="23" t="s">
        <v>626</v>
      </c>
      <c r="D309" s="24" t="s">
        <v>631</v>
      </c>
      <c r="E309" s="23" t="s">
        <v>147</v>
      </c>
      <c r="F309" s="42" t="s">
        <v>632</v>
      </c>
      <c r="G309" s="29">
        <v>4392</v>
      </c>
      <c r="H309" s="36">
        <v>794</v>
      </c>
      <c r="I309" s="36"/>
      <c r="J309" s="36"/>
      <c r="K309" s="35">
        <f t="shared" si="12"/>
        <v>-0.819</v>
      </c>
      <c r="L309" s="31" t="str">
        <f t="shared" si="13"/>
        <v>是</v>
      </c>
      <c r="M309" s="31" t="str">
        <f t="shared" si="14"/>
        <v>否</v>
      </c>
    </row>
    <row r="310" ht="18.95" customHeight="1" spans="1:13">
      <c r="A310" s="22" t="s">
        <v>135</v>
      </c>
      <c r="B310" s="23" t="s">
        <v>135</v>
      </c>
      <c r="C310" s="23" t="s">
        <v>626</v>
      </c>
      <c r="D310" s="24" t="s">
        <v>633</v>
      </c>
      <c r="E310" s="23" t="s">
        <v>147</v>
      </c>
      <c r="F310" s="42" t="s">
        <v>160</v>
      </c>
      <c r="G310" s="29">
        <v>120</v>
      </c>
      <c r="H310" s="36">
        <v>478</v>
      </c>
      <c r="I310" s="36"/>
      <c r="J310" s="36"/>
      <c r="K310" s="35">
        <f t="shared" si="12"/>
        <v>2.983</v>
      </c>
      <c r="L310" s="31" t="str">
        <f t="shared" si="13"/>
        <v>是</v>
      </c>
      <c r="M310" s="31" t="str">
        <f t="shared" si="14"/>
        <v>否</v>
      </c>
    </row>
    <row r="311" ht="18.95" customHeight="1" spans="1:13">
      <c r="A311" s="22" t="s">
        <v>135</v>
      </c>
      <c r="B311" s="23"/>
      <c r="C311" s="23" t="s">
        <v>626</v>
      </c>
      <c r="D311" s="24" t="s">
        <v>634</v>
      </c>
      <c r="E311" s="23" t="s">
        <v>147</v>
      </c>
      <c r="F311" s="41" t="s">
        <v>635</v>
      </c>
      <c r="G311" s="29">
        <v>5722</v>
      </c>
      <c r="H311" s="36">
        <v>7054</v>
      </c>
      <c r="I311" s="36"/>
      <c r="J311" s="36"/>
      <c r="K311" s="35">
        <f t="shared" si="12"/>
        <v>0.233</v>
      </c>
      <c r="L311" s="31" t="str">
        <f t="shared" si="13"/>
        <v>是</v>
      </c>
      <c r="M311" s="31" t="str">
        <f t="shared" si="14"/>
        <v>否</v>
      </c>
    </row>
    <row r="312" ht="18.95" customHeight="1" spans="1:13">
      <c r="A312" s="22" t="s">
        <v>135</v>
      </c>
      <c r="B312" s="477" t="s">
        <v>563</v>
      </c>
      <c r="C312" s="23"/>
      <c r="D312" s="24" t="s">
        <v>636</v>
      </c>
      <c r="E312" s="23"/>
      <c r="F312" s="42" t="s">
        <v>637</v>
      </c>
      <c r="G312" s="29">
        <f>SUMIF($C311:$C1611,$D312,$G311:$G1611)</f>
        <v>151850</v>
      </c>
      <c r="H312" s="33" t="e">
        <f>VLOOKUP(F312,#REF!,2,0)</f>
        <v>#REF!</v>
      </c>
      <c r="I312" s="29"/>
      <c r="J312" s="29">
        <f>VLOOKUP(F312,'数据-全省决算数!'!$B:$C,2,0)</f>
        <v>164572</v>
      </c>
      <c r="K312" s="35" t="str">
        <f t="shared" si="12"/>
        <v/>
      </c>
      <c r="L312" s="31" t="e">
        <f t="shared" si="13"/>
        <v>#REF!</v>
      </c>
      <c r="M312" s="31" t="str">
        <f t="shared" si="14"/>
        <v>是</v>
      </c>
    </row>
    <row r="313" ht="18.95" customHeight="1" spans="1:13">
      <c r="A313" s="22" t="s">
        <v>135</v>
      </c>
      <c r="B313" s="23" t="s">
        <v>135</v>
      </c>
      <c r="C313" s="23" t="s">
        <v>636</v>
      </c>
      <c r="D313" s="24" t="s">
        <v>638</v>
      </c>
      <c r="E313" s="23" t="s">
        <v>147</v>
      </c>
      <c r="F313" s="42" t="s">
        <v>141</v>
      </c>
      <c r="G313" s="29">
        <v>76261</v>
      </c>
      <c r="H313" s="36">
        <v>97175</v>
      </c>
      <c r="I313" s="36"/>
      <c r="J313" s="36"/>
      <c r="K313" s="35">
        <f t="shared" si="12"/>
        <v>0.274</v>
      </c>
      <c r="L313" s="31" t="str">
        <f t="shared" si="13"/>
        <v>是</v>
      </c>
      <c r="M313" s="31" t="str">
        <f t="shared" si="14"/>
        <v>否</v>
      </c>
    </row>
    <row r="314" ht="18.95" customHeight="1" spans="1:13">
      <c r="A314" s="22" t="s">
        <v>135</v>
      </c>
      <c r="B314" s="23" t="s">
        <v>135</v>
      </c>
      <c r="C314" s="23" t="s">
        <v>636</v>
      </c>
      <c r="D314" s="24" t="s">
        <v>639</v>
      </c>
      <c r="E314" s="23" t="s">
        <v>147</v>
      </c>
      <c r="F314" s="42" t="s">
        <v>143</v>
      </c>
      <c r="G314" s="29">
        <v>6420</v>
      </c>
      <c r="H314" s="36">
        <v>7564</v>
      </c>
      <c r="I314" s="36"/>
      <c r="J314" s="36"/>
      <c r="K314" s="35">
        <f t="shared" si="12"/>
        <v>0.178</v>
      </c>
      <c r="L314" s="31" t="str">
        <f t="shared" si="13"/>
        <v>是</v>
      </c>
      <c r="M314" s="31" t="str">
        <f t="shared" si="14"/>
        <v>否</v>
      </c>
    </row>
    <row r="315" ht="18.95" customHeight="1" spans="1:13">
      <c r="A315" s="22" t="s">
        <v>135</v>
      </c>
      <c r="B315" s="23" t="s">
        <v>135</v>
      </c>
      <c r="C315" s="23" t="s">
        <v>636</v>
      </c>
      <c r="D315" s="24" t="s">
        <v>640</v>
      </c>
      <c r="E315" s="23" t="s">
        <v>147</v>
      </c>
      <c r="F315" s="42" t="s">
        <v>145</v>
      </c>
      <c r="G315" s="29">
        <v>25</v>
      </c>
      <c r="H315" s="36">
        <v>170</v>
      </c>
      <c r="I315" s="36"/>
      <c r="J315" s="36"/>
      <c r="K315" s="35">
        <f t="shared" si="12"/>
        <v>5.8</v>
      </c>
      <c r="L315" s="31" t="str">
        <f t="shared" si="13"/>
        <v>是</v>
      </c>
      <c r="M315" s="31" t="str">
        <f t="shared" si="14"/>
        <v>否</v>
      </c>
    </row>
    <row r="316" ht="18.95" customHeight="1" spans="1:13">
      <c r="A316" s="22" t="s">
        <v>135</v>
      </c>
      <c r="B316" s="23" t="s">
        <v>135</v>
      </c>
      <c r="C316" s="23" t="s">
        <v>636</v>
      </c>
      <c r="D316" s="24" t="s">
        <v>641</v>
      </c>
      <c r="E316" s="23" t="s">
        <v>147</v>
      </c>
      <c r="F316" s="42" t="s">
        <v>642</v>
      </c>
      <c r="G316" s="29">
        <v>11959</v>
      </c>
      <c r="H316" s="36">
        <v>10663</v>
      </c>
      <c r="I316" s="36"/>
      <c r="J316" s="36"/>
      <c r="K316" s="35">
        <f t="shared" si="12"/>
        <v>-0.108</v>
      </c>
      <c r="L316" s="31" t="str">
        <f t="shared" si="13"/>
        <v>是</v>
      </c>
      <c r="M316" s="31" t="str">
        <f t="shared" si="14"/>
        <v>否</v>
      </c>
    </row>
    <row r="317" ht="18.95" customHeight="1" spans="1:13">
      <c r="A317" s="22" t="s">
        <v>135</v>
      </c>
      <c r="B317" s="23" t="s">
        <v>135</v>
      </c>
      <c r="C317" s="23" t="s">
        <v>636</v>
      </c>
      <c r="D317" s="24" t="s">
        <v>643</v>
      </c>
      <c r="E317" s="23" t="s">
        <v>147</v>
      </c>
      <c r="F317" s="42" t="s">
        <v>644</v>
      </c>
      <c r="G317" s="29">
        <v>5510</v>
      </c>
      <c r="H317" s="36">
        <v>4921</v>
      </c>
      <c r="I317" s="36"/>
      <c r="J317" s="36"/>
      <c r="K317" s="35">
        <f t="shared" si="12"/>
        <v>-0.107</v>
      </c>
      <c r="L317" s="31" t="str">
        <f t="shared" si="13"/>
        <v>是</v>
      </c>
      <c r="M317" s="31" t="str">
        <f t="shared" si="14"/>
        <v>否</v>
      </c>
    </row>
    <row r="318" ht="18.95" customHeight="1" spans="1:13">
      <c r="A318" s="22" t="s">
        <v>135</v>
      </c>
      <c r="B318" s="23" t="s">
        <v>135</v>
      </c>
      <c r="C318" s="23" t="s">
        <v>636</v>
      </c>
      <c r="D318" s="24" t="s">
        <v>645</v>
      </c>
      <c r="E318" s="23" t="s">
        <v>147</v>
      </c>
      <c r="F318" s="42" t="s">
        <v>646</v>
      </c>
      <c r="G318" s="29">
        <v>3295</v>
      </c>
      <c r="H318" s="36">
        <v>2821</v>
      </c>
      <c r="I318" s="36"/>
      <c r="J318" s="36"/>
      <c r="K318" s="35">
        <f t="shared" si="12"/>
        <v>-0.144</v>
      </c>
      <c r="L318" s="31" t="str">
        <f t="shared" si="13"/>
        <v>是</v>
      </c>
      <c r="M318" s="31" t="str">
        <f t="shared" si="14"/>
        <v>否</v>
      </c>
    </row>
    <row r="319" ht="18.95" customHeight="1" spans="1:13">
      <c r="A319" s="22" t="s">
        <v>135</v>
      </c>
      <c r="B319" s="23" t="s">
        <v>135</v>
      </c>
      <c r="C319" s="23" t="s">
        <v>636</v>
      </c>
      <c r="D319" s="24" t="s">
        <v>647</v>
      </c>
      <c r="E319" s="23" t="s">
        <v>147</v>
      </c>
      <c r="F319" s="42" t="s">
        <v>648</v>
      </c>
      <c r="G319" s="29">
        <v>1856</v>
      </c>
      <c r="H319" s="36">
        <v>1601</v>
      </c>
      <c r="I319" s="36"/>
      <c r="J319" s="36"/>
      <c r="K319" s="35">
        <f t="shared" si="12"/>
        <v>-0.137</v>
      </c>
      <c r="L319" s="31" t="str">
        <f t="shared" si="13"/>
        <v>是</v>
      </c>
      <c r="M319" s="31" t="str">
        <f t="shared" si="14"/>
        <v>否</v>
      </c>
    </row>
    <row r="320" ht="18.95" customHeight="1" spans="1:13">
      <c r="A320" s="22" t="s">
        <v>135</v>
      </c>
      <c r="B320" s="23" t="s">
        <v>135</v>
      </c>
      <c r="C320" s="23" t="s">
        <v>636</v>
      </c>
      <c r="D320" s="24" t="s">
        <v>649</v>
      </c>
      <c r="E320" s="23" t="s">
        <v>147</v>
      </c>
      <c r="F320" s="42" t="s">
        <v>650</v>
      </c>
      <c r="G320" s="29">
        <v>1684</v>
      </c>
      <c r="H320" s="36">
        <v>1506</v>
      </c>
      <c r="I320" s="36"/>
      <c r="J320" s="36"/>
      <c r="K320" s="35">
        <f t="shared" si="12"/>
        <v>-0.106</v>
      </c>
      <c r="L320" s="31" t="str">
        <f t="shared" si="13"/>
        <v>是</v>
      </c>
      <c r="M320" s="31" t="str">
        <f t="shared" si="14"/>
        <v>否</v>
      </c>
    </row>
    <row r="321" ht="18.95" customHeight="1" spans="1:13">
      <c r="A321" s="22" t="s">
        <v>135</v>
      </c>
      <c r="B321" s="23" t="s">
        <v>135</v>
      </c>
      <c r="C321" s="23" t="s">
        <v>636</v>
      </c>
      <c r="D321" s="24" t="s">
        <v>651</v>
      </c>
      <c r="E321" s="23" t="s">
        <v>147</v>
      </c>
      <c r="F321" s="42" t="s">
        <v>652</v>
      </c>
      <c r="G321" s="29">
        <v>18131</v>
      </c>
      <c r="H321" s="36">
        <v>15746</v>
      </c>
      <c r="I321" s="36"/>
      <c r="J321" s="36"/>
      <c r="K321" s="35">
        <f t="shared" si="12"/>
        <v>-0.132</v>
      </c>
      <c r="L321" s="31" t="str">
        <f t="shared" si="13"/>
        <v>是</v>
      </c>
      <c r="M321" s="31" t="str">
        <f t="shared" si="14"/>
        <v>否</v>
      </c>
    </row>
    <row r="322" ht="18.95" customHeight="1" spans="1:13">
      <c r="A322" s="22" t="s">
        <v>135</v>
      </c>
      <c r="B322" s="23" t="s">
        <v>135</v>
      </c>
      <c r="C322" s="23" t="s">
        <v>636</v>
      </c>
      <c r="D322" s="24" t="s">
        <v>653</v>
      </c>
      <c r="E322" s="23" t="s">
        <v>147</v>
      </c>
      <c r="F322" s="42" t="s">
        <v>160</v>
      </c>
      <c r="G322" s="29">
        <v>55</v>
      </c>
      <c r="H322" s="36">
        <v>58</v>
      </c>
      <c r="I322" s="36"/>
      <c r="J322" s="36"/>
      <c r="K322" s="35">
        <f t="shared" si="12"/>
        <v>0.055</v>
      </c>
      <c r="L322" s="31" t="str">
        <f t="shared" si="13"/>
        <v>是</v>
      </c>
      <c r="M322" s="31" t="str">
        <f t="shared" si="14"/>
        <v>否</v>
      </c>
    </row>
    <row r="323" ht="18.95" customHeight="1" spans="1:13">
      <c r="A323" s="22" t="s">
        <v>135</v>
      </c>
      <c r="B323" s="23"/>
      <c r="C323" s="23" t="s">
        <v>636</v>
      </c>
      <c r="D323" s="24" t="s">
        <v>654</v>
      </c>
      <c r="E323" s="23" t="s">
        <v>147</v>
      </c>
      <c r="F323" s="41" t="s">
        <v>655</v>
      </c>
      <c r="G323" s="29">
        <v>26654</v>
      </c>
      <c r="H323" s="36">
        <v>22494</v>
      </c>
      <c r="I323" s="36"/>
      <c r="J323" s="36"/>
      <c r="K323" s="35">
        <f t="shared" si="12"/>
        <v>-0.156</v>
      </c>
      <c r="L323" s="31" t="str">
        <f t="shared" si="13"/>
        <v>是</v>
      </c>
      <c r="M323" s="31" t="str">
        <f t="shared" si="14"/>
        <v>否</v>
      </c>
    </row>
    <row r="324" ht="18.95" customHeight="1" spans="1:13">
      <c r="A324" s="22" t="s">
        <v>135</v>
      </c>
      <c r="B324" s="477" t="s">
        <v>563</v>
      </c>
      <c r="C324" s="23"/>
      <c r="D324" s="24" t="s">
        <v>656</v>
      </c>
      <c r="E324" s="23"/>
      <c r="F324" s="42" t="s">
        <v>657</v>
      </c>
      <c r="G324" s="29">
        <f>SUMIF($C323:$C1623,$D324,$G323:$G1623)</f>
        <v>203840</v>
      </c>
      <c r="H324" s="33" t="e">
        <f>VLOOKUP(F324,#REF!,2,0)</f>
        <v>#REF!</v>
      </c>
      <c r="I324" s="29"/>
      <c r="J324" s="29">
        <f>VLOOKUP(F324,'数据-全省决算数!'!$B:$C,2,0)</f>
        <v>233948</v>
      </c>
      <c r="K324" s="35" t="str">
        <f t="shared" ref="K324:K387" si="15">IF(ISERROR(H324/G324-1),"",H324/G324-1)</f>
        <v/>
      </c>
      <c r="L324" s="31" t="e">
        <f t="shared" ref="L324:L387" si="16">IF(F324&lt;&gt;"",IF(SUM(G324:H324)&lt;&gt;0,"是","否"),"空")</f>
        <v>#REF!</v>
      </c>
      <c r="M324" s="31" t="str">
        <f t="shared" ref="M324:M387" si="17">IF(C324&lt;&gt;"",IF(OR(LEFT(C324,3)="205",LEFT(C324,3)="206",LEFT(C324,3)="207",LEFT(C324,3)="208",LEFT(C324,3)="210",LEFT(C324,3)="213"),"是","否"),"是")</f>
        <v>是</v>
      </c>
    </row>
    <row r="325" ht="18.95" customHeight="1" spans="1:13">
      <c r="A325" s="22" t="s">
        <v>135</v>
      </c>
      <c r="B325" s="23" t="s">
        <v>135</v>
      </c>
      <c r="C325" s="23" t="s">
        <v>656</v>
      </c>
      <c r="D325" s="24" t="s">
        <v>658</v>
      </c>
      <c r="E325" s="23" t="s">
        <v>147</v>
      </c>
      <c r="F325" s="42" t="s">
        <v>141</v>
      </c>
      <c r="G325" s="29">
        <v>93131</v>
      </c>
      <c r="H325" s="36">
        <v>113211</v>
      </c>
      <c r="I325" s="36"/>
      <c r="J325" s="36"/>
      <c r="K325" s="39">
        <f t="shared" si="15"/>
        <v>0.216</v>
      </c>
      <c r="L325" s="31" t="str">
        <f t="shared" si="16"/>
        <v>是</v>
      </c>
      <c r="M325" s="31" t="str">
        <f t="shared" si="17"/>
        <v>否</v>
      </c>
    </row>
    <row r="326" ht="18.95" customHeight="1" spans="1:13">
      <c r="A326" s="22" t="s">
        <v>135</v>
      </c>
      <c r="B326" s="23" t="s">
        <v>135</v>
      </c>
      <c r="C326" s="23" t="s">
        <v>656</v>
      </c>
      <c r="D326" s="24" t="s">
        <v>659</v>
      </c>
      <c r="E326" s="23" t="s">
        <v>147</v>
      </c>
      <c r="F326" s="42" t="s">
        <v>143</v>
      </c>
      <c r="G326" s="29">
        <v>10794</v>
      </c>
      <c r="H326" s="36">
        <v>13491</v>
      </c>
      <c r="I326" s="36"/>
      <c r="J326" s="36"/>
      <c r="K326" s="35">
        <f t="shared" si="15"/>
        <v>0.25</v>
      </c>
      <c r="L326" s="31" t="str">
        <f t="shared" si="16"/>
        <v>是</v>
      </c>
      <c r="M326" s="31" t="str">
        <f t="shared" si="17"/>
        <v>否</v>
      </c>
    </row>
    <row r="327" ht="18.95" customHeight="1" spans="1:13">
      <c r="A327" s="22" t="s">
        <v>135</v>
      </c>
      <c r="B327" s="23" t="s">
        <v>135</v>
      </c>
      <c r="C327" s="23" t="s">
        <v>656</v>
      </c>
      <c r="D327" s="24" t="s">
        <v>660</v>
      </c>
      <c r="E327" s="23" t="s">
        <v>147</v>
      </c>
      <c r="F327" s="42" t="s">
        <v>145</v>
      </c>
      <c r="G327" s="29">
        <v>0</v>
      </c>
      <c r="H327" s="36">
        <v>0</v>
      </c>
      <c r="I327" s="36"/>
      <c r="J327" s="36"/>
      <c r="K327" s="35" t="str">
        <f t="shared" si="15"/>
        <v/>
      </c>
      <c r="L327" s="31" t="str">
        <f t="shared" si="16"/>
        <v>否</v>
      </c>
      <c r="M327" s="31" t="str">
        <f t="shared" si="17"/>
        <v>否</v>
      </c>
    </row>
    <row r="328" ht="18.95" customHeight="1" spans="1:13">
      <c r="A328" s="22" t="s">
        <v>135</v>
      </c>
      <c r="B328" s="23" t="s">
        <v>135</v>
      </c>
      <c r="C328" s="23" t="s">
        <v>656</v>
      </c>
      <c r="D328" s="24" t="s">
        <v>661</v>
      </c>
      <c r="E328" s="23" t="s">
        <v>147</v>
      </c>
      <c r="F328" s="42" t="s">
        <v>662</v>
      </c>
      <c r="G328" s="29">
        <v>28004</v>
      </c>
      <c r="H328" s="36">
        <v>26250</v>
      </c>
      <c r="I328" s="36"/>
      <c r="J328" s="36"/>
      <c r="K328" s="35">
        <f t="shared" si="15"/>
        <v>-0.063</v>
      </c>
      <c r="L328" s="31" t="str">
        <f t="shared" si="16"/>
        <v>是</v>
      </c>
      <c r="M328" s="31" t="str">
        <f t="shared" si="17"/>
        <v>否</v>
      </c>
    </row>
    <row r="329" ht="18.95" customHeight="1" spans="1:13">
      <c r="A329" s="22" t="s">
        <v>135</v>
      </c>
      <c r="B329" s="23" t="s">
        <v>135</v>
      </c>
      <c r="C329" s="23" t="s">
        <v>656</v>
      </c>
      <c r="D329" s="24" t="s">
        <v>663</v>
      </c>
      <c r="E329" s="23" t="s">
        <v>147</v>
      </c>
      <c r="F329" s="42" t="s">
        <v>664</v>
      </c>
      <c r="G329" s="29">
        <v>10367</v>
      </c>
      <c r="H329" s="36">
        <v>10332</v>
      </c>
      <c r="I329" s="36"/>
      <c r="J329" s="36"/>
      <c r="K329" s="35">
        <f t="shared" si="15"/>
        <v>-0.003</v>
      </c>
      <c r="L329" s="31" t="str">
        <f t="shared" si="16"/>
        <v>是</v>
      </c>
      <c r="M329" s="31" t="str">
        <f t="shared" si="17"/>
        <v>否</v>
      </c>
    </row>
    <row r="330" ht="18.95" customHeight="1" spans="1:13">
      <c r="A330" s="22" t="s">
        <v>135</v>
      </c>
      <c r="B330" s="23" t="s">
        <v>135</v>
      </c>
      <c r="C330" s="23" t="s">
        <v>656</v>
      </c>
      <c r="D330" s="24" t="s">
        <v>665</v>
      </c>
      <c r="E330" s="23" t="s">
        <v>147</v>
      </c>
      <c r="F330" s="42" t="s">
        <v>666</v>
      </c>
      <c r="G330" s="29">
        <v>27926</v>
      </c>
      <c r="H330" s="36">
        <v>37079</v>
      </c>
      <c r="I330" s="36"/>
      <c r="J330" s="36"/>
      <c r="K330" s="35">
        <f t="shared" si="15"/>
        <v>0.328</v>
      </c>
      <c r="L330" s="31" t="str">
        <f t="shared" si="16"/>
        <v>是</v>
      </c>
      <c r="M330" s="31" t="str">
        <f t="shared" si="17"/>
        <v>否</v>
      </c>
    </row>
    <row r="331" ht="18.95" customHeight="1" spans="1:13">
      <c r="A331" s="22" t="s">
        <v>135</v>
      </c>
      <c r="B331" s="23" t="s">
        <v>135</v>
      </c>
      <c r="C331" s="23" t="s">
        <v>656</v>
      </c>
      <c r="D331" s="24" t="s">
        <v>667</v>
      </c>
      <c r="E331" s="23" t="s">
        <v>147</v>
      </c>
      <c r="F331" s="42" t="s">
        <v>160</v>
      </c>
      <c r="G331" s="29">
        <v>40</v>
      </c>
      <c r="H331" s="36">
        <v>41</v>
      </c>
      <c r="I331" s="36"/>
      <c r="J331" s="36"/>
      <c r="K331" s="35">
        <f t="shared" si="15"/>
        <v>0.025</v>
      </c>
      <c r="L331" s="31" t="str">
        <f t="shared" si="16"/>
        <v>是</v>
      </c>
      <c r="M331" s="31" t="str">
        <f t="shared" si="17"/>
        <v>否</v>
      </c>
    </row>
    <row r="332" ht="18.95" customHeight="1" spans="1:13">
      <c r="A332" s="22" t="s">
        <v>135</v>
      </c>
      <c r="B332" s="23"/>
      <c r="C332" s="23" t="s">
        <v>656</v>
      </c>
      <c r="D332" s="24" t="s">
        <v>668</v>
      </c>
      <c r="E332" s="23" t="s">
        <v>147</v>
      </c>
      <c r="F332" s="41" t="s">
        <v>669</v>
      </c>
      <c r="G332" s="29">
        <v>33578</v>
      </c>
      <c r="H332" s="36">
        <v>33617</v>
      </c>
      <c r="I332" s="36"/>
      <c r="J332" s="36"/>
      <c r="K332" s="35">
        <f t="shared" si="15"/>
        <v>0.001</v>
      </c>
      <c r="L332" s="31" t="str">
        <f t="shared" si="16"/>
        <v>是</v>
      </c>
      <c r="M332" s="31" t="str">
        <f t="shared" si="17"/>
        <v>否</v>
      </c>
    </row>
    <row r="333" ht="18.95" customHeight="1" spans="1:13">
      <c r="A333" s="22" t="s">
        <v>135</v>
      </c>
      <c r="B333" s="477" t="s">
        <v>563</v>
      </c>
      <c r="C333" s="23"/>
      <c r="D333" s="24" t="s">
        <v>670</v>
      </c>
      <c r="E333" s="23"/>
      <c r="F333" s="42" t="s">
        <v>671</v>
      </c>
      <c r="G333" s="29">
        <f>SUMIF($C332:$C1632,$D333,$G332:$G1632)</f>
        <v>93343</v>
      </c>
      <c r="H333" s="33" t="e">
        <f>VLOOKUP(F333,#REF!,2,0)</f>
        <v>#REF!</v>
      </c>
      <c r="I333" s="29"/>
      <c r="J333" s="29">
        <f>VLOOKUP(F333,'数据-全省决算数!'!$B:$C,2,0)</f>
        <v>102182</v>
      </c>
      <c r="K333" s="35" t="str">
        <f t="shared" si="15"/>
        <v/>
      </c>
      <c r="L333" s="31" t="e">
        <f t="shared" si="16"/>
        <v>#REF!</v>
      </c>
      <c r="M333" s="31" t="str">
        <f t="shared" si="17"/>
        <v>是</v>
      </c>
    </row>
    <row r="334" ht="18.95" customHeight="1" spans="1:13">
      <c r="A334" s="22" t="s">
        <v>135</v>
      </c>
      <c r="B334" s="23" t="s">
        <v>135</v>
      </c>
      <c r="C334" s="23" t="s">
        <v>670</v>
      </c>
      <c r="D334" s="24" t="s">
        <v>672</v>
      </c>
      <c r="E334" s="23" t="s">
        <v>147</v>
      </c>
      <c r="F334" s="42" t="s">
        <v>141</v>
      </c>
      <c r="G334" s="29">
        <v>43959</v>
      </c>
      <c r="H334" s="36">
        <v>58225</v>
      </c>
      <c r="I334" s="36"/>
      <c r="J334" s="36"/>
      <c r="K334" s="35">
        <f t="shared" si="15"/>
        <v>0.325</v>
      </c>
      <c r="L334" s="31" t="str">
        <f t="shared" si="16"/>
        <v>是</v>
      </c>
      <c r="M334" s="31" t="str">
        <f t="shared" si="17"/>
        <v>否</v>
      </c>
    </row>
    <row r="335" ht="18.95" customHeight="1" spans="1:13">
      <c r="A335" s="22" t="s">
        <v>135</v>
      </c>
      <c r="B335" s="23" t="s">
        <v>135</v>
      </c>
      <c r="C335" s="23" t="s">
        <v>670</v>
      </c>
      <c r="D335" s="24" t="s">
        <v>673</v>
      </c>
      <c r="E335" s="23" t="s">
        <v>147</v>
      </c>
      <c r="F335" s="42" t="s">
        <v>143</v>
      </c>
      <c r="G335" s="29">
        <v>8528</v>
      </c>
      <c r="H335" s="36">
        <v>7783</v>
      </c>
      <c r="I335" s="36"/>
      <c r="J335" s="36"/>
      <c r="K335" s="35">
        <f t="shared" si="15"/>
        <v>-0.087</v>
      </c>
      <c r="L335" s="31" t="str">
        <f t="shared" si="16"/>
        <v>是</v>
      </c>
      <c r="M335" s="31" t="str">
        <f t="shared" si="17"/>
        <v>否</v>
      </c>
    </row>
    <row r="336" ht="18.95" customHeight="1" spans="1:13">
      <c r="A336" s="22" t="s">
        <v>135</v>
      </c>
      <c r="B336" s="23" t="s">
        <v>135</v>
      </c>
      <c r="C336" s="23" t="s">
        <v>670</v>
      </c>
      <c r="D336" s="24" t="s">
        <v>674</v>
      </c>
      <c r="E336" s="23" t="s">
        <v>147</v>
      </c>
      <c r="F336" s="42" t="s">
        <v>145</v>
      </c>
      <c r="G336" s="29">
        <v>0</v>
      </c>
      <c r="H336" s="36">
        <v>1</v>
      </c>
      <c r="I336" s="36"/>
      <c r="J336" s="36"/>
      <c r="K336" s="35" t="str">
        <f t="shared" si="15"/>
        <v/>
      </c>
      <c r="L336" s="31" t="str">
        <f t="shared" si="16"/>
        <v>是</v>
      </c>
      <c r="M336" s="31" t="str">
        <f t="shared" si="17"/>
        <v>否</v>
      </c>
    </row>
    <row r="337" ht="18.95" customHeight="1" spans="1:13">
      <c r="A337" s="22" t="s">
        <v>135</v>
      </c>
      <c r="B337" s="23" t="s">
        <v>135</v>
      </c>
      <c r="C337" s="23" t="s">
        <v>670</v>
      </c>
      <c r="D337" s="24" t="s">
        <v>675</v>
      </c>
      <c r="E337" s="23" t="s">
        <v>147</v>
      </c>
      <c r="F337" s="42" t="s">
        <v>676</v>
      </c>
      <c r="G337" s="29">
        <v>11759</v>
      </c>
      <c r="H337" s="36">
        <v>13168</v>
      </c>
      <c r="I337" s="36"/>
      <c r="J337" s="36"/>
      <c r="K337" s="35">
        <f t="shared" si="15"/>
        <v>0.12</v>
      </c>
      <c r="L337" s="31" t="str">
        <f t="shared" si="16"/>
        <v>是</v>
      </c>
      <c r="M337" s="31" t="str">
        <f t="shared" si="17"/>
        <v>否</v>
      </c>
    </row>
    <row r="338" ht="18.95" customHeight="1" spans="1:13">
      <c r="A338" s="22" t="s">
        <v>135</v>
      </c>
      <c r="B338" s="23" t="s">
        <v>135</v>
      </c>
      <c r="C338" s="23" t="s">
        <v>670</v>
      </c>
      <c r="D338" s="24" t="s">
        <v>677</v>
      </c>
      <c r="E338" s="23" t="s">
        <v>147</v>
      </c>
      <c r="F338" s="42" t="s">
        <v>678</v>
      </c>
      <c r="G338" s="29">
        <v>5628</v>
      </c>
      <c r="H338" s="36">
        <v>5560</v>
      </c>
      <c r="I338" s="36"/>
      <c r="J338" s="36"/>
      <c r="K338" s="30">
        <f t="shared" si="15"/>
        <v>-0.012</v>
      </c>
      <c r="L338" s="31" t="str">
        <f t="shared" si="16"/>
        <v>是</v>
      </c>
      <c r="M338" s="31" t="str">
        <f t="shared" si="17"/>
        <v>否</v>
      </c>
    </row>
    <row r="339" ht="18.95" customHeight="1" spans="1:13">
      <c r="A339" s="22" t="s">
        <v>135</v>
      </c>
      <c r="B339" s="23" t="s">
        <v>135</v>
      </c>
      <c r="C339" s="23" t="s">
        <v>670</v>
      </c>
      <c r="D339" s="24" t="s">
        <v>679</v>
      </c>
      <c r="E339" s="23" t="s">
        <v>147</v>
      </c>
      <c r="F339" s="42" t="s">
        <v>680</v>
      </c>
      <c r="G339" s="29">
        <v>1486</v>
      </c>
      <c r="H339" s="36">
        <v>1872</v>
      </c>
      <c r="I339" s="36"/>
      <c r="J339" s="36"/>
      <c r="K339" s="35">
        <f t="shared" si="15"/>
        <v>0.26</v>
      </c>
      <c r="L339" s="31" t="str">
        <f t="shared" si="16"/>
        <v>是</v>
      </c>
      <c r="M339" s="31" t="str">
        <f t="shared" si="17"/>
        <v>否</v>
      </c>
    </row>
    <row r="340" ht="18.95" customHeight="1" spans="1:13">
      <c r="A340" s="22" t="s">
        <v>135</v>
      </c>
      <c r="B340" s="23" t="s">
        <v>135</v>
      </c>
      <c r="C340" s="23" t="s">
        <v>670</v>
      </c>
      <c r="D340" s="24" t="s">
        <v>681</v>
      </c>
      <c r="E340" s="23" t="s">
        <v>147</v>
      </c>
      <c r="F340" s="42" t="s">
        <v>682</v>
      </c>
      <c r="G340" s="29">
        <v>4273</v>
      </c>
      <c r="H340" s="36">
        <v>4487</v>
      </c>
      <c r="I340" s="36"/>
      <c r="J340" s="36"/>
      <c r="K340" s="35">
        <f t="shared" si="15"/>
        <v>0.05</v>
      </c>
      <c r="L340" s="31" t="str">
        <f t="shared" si="16"/>
        <v>是</v>
      </c>
      <c r="M340" s="31" t="str">
        <f t="shared" si="17"/>
        <v>否</v>
      </c>
    </row>
    <row r="341" ht="18.95" customHeight="1" spans="1:13">
      <c r="A341" s="22" t="s">
        <v>135</v>
      </c>
      <c r="B341" s="23" t="s">
        <v>135</v>
      </c>
      <c r="C341" s="23" t="s">
        <v>670</v>
      </c>
      <c r="D341" s="24" t="s">
        <v>683</v>
      </c>
      <c r="E341" s="23" t="s">
        <v>147</v>
      </c>
      <c r="F341" s="42" t="s">
        <v>684</v>
      </c>
      <c r="G341" s="29">
        <v>238</v>
      </c>
      <c r="H341" s="36">
        <v>248</v>
      </c>
      <c r="I341" s="36"/>
      <c r="J341" s="36"/>
      <c r="K341" s="35">
        <f t="shared" si="15"/>
        <v>0.042</v>
      </c>
      <c r="L341" s="31" t="str">
        <f t="shared" si="16"/>
        <v>是</v>
      </c>
      <c r="M341" s="31" t="str">
        <f t="shared" si="17"/>
        <v>否</v>
      </c>
    </row>
    <row r="342" ht="18.95" customHeight="1" spans="1:13">
      <c r="A342" s="22" t="s">
        <v>135</v>
      </c>
      <c r="B342" s="23" t="s">
        <v>135</v>
      </c>
      <c r="C342" s="23" t="s">
        <v>670</v>
      </c>
      <c r="D342" s="24" t="s">
        <v>685</v>
      </c>
      <c r="E342" s="23" t="s">
        <v>147</v>
      </c>
      <c r="F342" s="42" t="s">
        <v>686</v>
      </c>
      <c r="G342" s="29">
        <v>68</v>
      </c>
      <c r="H342" s="36">
        <v>146</v>
      </c>
      <c r="I342" s="36"/>
      <c r="J342" s="36"/>
      <c r="K342" s="35">
        <f t="shared" si="15"/>
        <v>1.147</v>
      </c>
      <c r="L342" s="31" t="str">
        <f t="shared" si="16"/>
        <v>是</v>
      </c>
      <c r="M342" s="31" t="str">
        <f t="shared" si="17"/>
        <v>否</v>
      </c>
    </row>
    <row r="343" ht="18.95" customHeight="1" spans="1:13">
      <c r="A343" s="22" t="s">
        <v>135</v>
      </c>
      <c r="B343" s="23" t="s">
        <v>135</v>
      </c>
      <c r="C343" s="23" t="s">
        <v>670</v>
      </c>
      <c r="D343" s="24" t="s">
        <v>687</v>
      </c>
      <c r="E343" s="23" t="s">
        <v>147</v>
      </c>
      <c r="F343" s="42" t="s">
        <v>160</v>
      </c>
      <c r="G343" s="29">
        <v>859</v>
      </c>
      <c r="H343" s="36">
        <v>1122</v>
      </c>
      <c r="I343" s="36"/>
      <c r="J343" s="36"/>
      <c r="K343" s="35">
        <f t="shared" si="15"/>
        <v>0.306</v>
      </c>
      <c r="L343" s="31" t="str">
        <f t="shared" si="16"/>
        <v>是</v>
      </c>
      <c r="M343" s="31" t="str">
        <f t="shared" si="17"/>
        <v>否</v>
      </c>
    </row>
    <row r="344" ht="18.95" customHeight="1" spans="1:13">
      <c r="A344" s="22" t="s">
        <v>135</v>
      </c>
      <c r="B344" s="23"/>
      <c r="C344" s="23" t="s">
        <v>670</v>
      </c>
      <c r="D344" s="24" t="s">
        <v>688</v>
      </c>
      <c r="E344" s="23" t="s">
        <v>147</v>
      </c>
      <c r="F344" s="41" t="s">
        <v>689</v>
      </c>
      <c r="G344" s="29">
        <v>16545</v>
      </c>
      <c r="H344" s="36">
        <v>9605</v>
      </c>
      <c r="I344" s="36"/>
      <c r="J344" s="36"/>
      <c r="K344" s="35">
        <f t="shared" si="15"/>
        <v>-0.419</v>
      </c>
      <c r="L344" s="31" t="str">
        <f t="shared" si="16"/>
        <v>是</v>
      </c>
      <c r="M344" s="31" t="str">
        <f t="shared" si="17"/>
        <v>否</v>
      </c>
    </row>
    <row r="345" ht="18.95" customHeight="1" spans="1:13">
      <c r="A345" s="22" t="s">
        <v>135</v>
      </c>
      <c r="B345" s="477" t="s">
        <v>563</v>
      </c>
      <c r="C345" s="23"/>
      <c r="D345" s="24" t="s">
        <v>690</v>
      </c>
      <c r="E345" s="23"/>
      <c r="F345" s="42" t="s">
        <v>691</v>
      </c>
      <c r="G345" s="29">
        <f>SUMIF($C344:$C1644,$D345,$G344:$G1644)</f>
        <v>205573</v>
      </c>
      <c r="H345" s="33" t="e">
        <f>VLOOKUP(F345,#REF!,2,0)</f>
        <v>#REF!</v>
      </c>
      <c r="I345" s="29"/>
      <c r="J345" s="29">
        <f>VLOOKUP(F345,'数据-全省决算数!'!$B:$C,2,0)</f>
        <v>221117</v>
      </c>
      <c r="K345" s="35" t="str">
        <f t="shared" si="15"/>
        <v/>
      </c>
      <c r="L345" s="31" t="e">
        <f t="shared" si="16"/>
        <v>#REF!</v>
      </c>
      <c r="M345" s="31" t="str">
        <f t="shared" si="17"/>
        <v>是</v>
      </c>
    </row>
    <row r="346" ht="18.95" customHeight="1" spans="1:13">
      <c r="A346" s="22" t="s">
        <v>135</v>
      </c>
      <c r="B346" s="23" t="s">
        <v>135</v>
      </c>
      <c r="C346" s="23" t="s">
        <v>690</v>
      </c>
      <c r="D346" s="24" t="s">
        <v>692</v>
      </c>
      <c r="E346" s="23" t="s">
        <v>147</v>
      </c>
      <c r="F346" s="42" t="s">
        <v>141</v>
      </c>
      <c r="G346" s="29">
        <v>136812</v>
      </c>
      <c r="H346" s="36">
        <v>145688</v>
      </c>
      <c r="I346" s="36"/>
      <c r="J346" s="36"/>
      <c r="K346" s="35">
        <f t="shared" si="15"/>
        <v>0.065</v>
      </c>
      <c r="L346" s="31" t="str">
        <f t="shared" si="16"/>
        <v>是</v>
      </c>
      <c r="M346" s="31" t="str">
        <f t="shared" si="17"/>
        <v>否</v>
      </c>
    </row>
    <row r="347" ht="18.95" customHeight="1" spans="1:13">
      <c r="A347" s="22" t="s">
        <v>135</v>
      </c>
      <c r="B347" s="23" t="s">
        <v>135</v>
      </c>
      <c r="C347" s="23" t="s">
        <v>690</v>
      </c>
      <c r="D347" s="24" t="s">
        <v>693</v>
      </c>
      <c r="E347" s="23" t="s">
        <v>147</v>
      </c>
      <c r="F347" s="42" t="s">
        <v>143</v>
      </c>
      <c r="G347" s="29">
        <v>0</v>
      </c>
      <c r="H347" s="36">
        <v>0</v>
      </c>
      <c r="I347" s="36"/>
      <c r="J347" s="36"/>
      <c r="K347" s="35" t="str">
        <f t="shared" si="15"/>
        <v/>
      </c>
      <c r="L347" s="31" t="str">
        <f t="shared" si="16"/>
        <v>否</v>
      </c>
      <c r="M347" s="31" t="str">
        <f t="shared" si="17"/>
        <v>否</v>
      </c>
    </row>
    <row r="348" ht="18.95" customHeight="1" spans="1:13">
      <c r="A348" s="22" t="s">
        <v>135</v>
      </c>
      <c r="B348" s="23" t="s">
        <v>135</v>
      </c>
      <c r="C348" s="23" t="s">
        <v>690</v>
      </c>
      <c r="D348" s="24" t="s">
        <v>694</v>
      </c>
      <c r="E348" s="23" t="s">
        <v>147</v>
      </c>
      <c r="F348" s="42" t="s">
        <v>145</v>
      </c>
      <c r="G348" s="29">
        <v>0</v>
      </c>
      <c r="H348" s="36">
        <v>0</v>
      </c>
      <c r="I348" s="36"/>
      <c r="J348" s="36"/>
      <c r="K348" s="35" t="str">
        <f t="shared" si="15"/>
        <v/>
      </c>
      <c r="L348" s="31" t="str">
        <f t="shared" si="16"/>
        <v>否</v>
      </c>
      <c r="M348" s="31" t="str">
        <f t="shared" si="17"/>
        <v>否</v>
      </c>
    </row>
    <row r="349" ht="18.95" customHeight="1" spans="1:13">
      <c r="A349" s="22" t="s">
        <v>135</v>
      </c>
      <c r="B349" s="23" t="s">
        <v>135</v>
      </c>
      <c r="C349" s="23" t="s">
        <v>690</v>
      </c>
      <c r="D349" s="24" t="s">
        <v>695</v>
      </c>
      <c r="E349" s="23" t="s">
        <v>147</v>
      </c>
      <c r="F349" s="42" t="s">
        <v>696</v>
      </c>
      <c r="G349" s="29">
        <v>32316</v>
      </c>
      <c r="H349" s="36">
        <v>37871</v>
      </c>
      <c r="I349" s="36"/>
      <c r="J349" s="36"/>
      <c r="K349" s="35">
        <f t="shared" si="15"/>
        <v>0.172</v>
      </c>
      <c r="L349" s="31" t="str">
        <f t="shared" si="16"/>
        <v>是</v>
      </c>
      <c r="M349" s="31" t="str">
        <f t="shared" si="17"/>
        <v>否</v>
      </c>
    </row>
    <row r="350" ht="18.95" customHeight="1" spans="1:13">
      <c r="A350" s="22" t="s">
        <v>135</v>
      </c>
      <c r="B350" s="23" t="s">
        <v>135</v>
      </c>
      <c r="C350" s="23" t="s">
        <v>690</v>
      </c>
      <c r="D350" s="24" t="s">
        <v>697</v>
      </c>
      <c r="E350" s="23" t="s">
        <v>147</v>
      </c>
      <c r="F350" s="42" t="s">
        <v>698</v>
      </c>
      <c r="G350" s="29">
        <v>6247</v>
      </c>
      <c r="H350" s="36">
        <v>6334</v>
      </c>
      <c r="I350" s="36"/>
      <c r="J350" s="36"/>
      <c r="K350" s="39">
        <f t="shared" si="15"/>
        <v>0.014</v>
      </c>
      <c r="L350" s="31" t="str">
        <f t="shared" si="16"/>
        <v>是</v>
      </c>
      <c r="M350" s="31" t="str">
        <f t="shared" si="17"/>
        <v>否</v>
      </c>
    </row>
    <row r="351" ht="18.95" customHeight="1" spans="1:13">
      <c r="A351" s="22" t="s">
        <v>135</v>
      </c>
      <c r="B351" s="23" t="s">
        <v>135</v>
      </c>
      <c r="C351" s="23" t="s">
        <v>690</v>
      </c>
      <c r="D351" s="24" t="s">
        <v>699</v>
      </c>
      <c r="E351" s="23" t="s">
        <v>147</v>
      </c>
      <c r="F351" s="42" t="s">
        <v>700</v>
      </c>
      <c r="G351" s="29">
        <v>6084</v>
      </c>
      <c r="H351" s="36">
        <v>10469</v>
      </c>
      <c r="I351" s="36"/>
      <c r="J351" s="36"/>
      <c r="K351" s="35">
        <f t="shared" si="15"/>
        <v>0.721</v>
      </c>
      <c r="L351" s="31" t="str">
        <f t="shared" si="16"/>
        <v>是</v>
      </c>
      <c r="M351" s="31" t="str">
        <f t="shared" si="17"/>
        <v>否</v>
      </c>
    </row>
    <row r="352" ht="18.95" customHeight="1" spans="1:13">
      <c r="A352" s="22" t="s">
        <v>135</v>
      </c>
      <c r="B352" s="23" t="s">
        <v>135</v>
      </c>
      <c r="C352" s="23" t="s">
        <v>690</v>
      </c>
      <c r="D352" s="24" t="s">
        <v>701</v>
      </c>
      <c r="E352" s="23" t="s">
        <v>147</v>
      </c>
      <c r="F352" s="42" t="s">
        <v>160</v>
      </c>
      <c r="G352" s="29">
        <v>0</v>
      </c>
      <c r="H352" s="36">
        <v>0</v>
      </c>
      <c r="I352" s="36"/>
      <c r="J352" s="36"/>
      <c r="K352" s="35" t="str">
        <f t="shared" si="15"/>
        <v/>
      </c>
      <c r="L352" s="31" t="str">
        <f t="shared" si="16"/>
        <v>否</v>
      </c>
      <c r="M352" s="31" t="str">
        <f t="shared" si="17"/>
        <v>否</v>
      </c>
    </row>
    <row r="353" ht="18.95" customHeight="1" spans="1:13">
      <c r="A353" s="22" t="s">
        <v>135</v>
      </c>
      <c r="B353" s="23"/>
      <c r="C353" s="23" t="s">
        <v>690</v>
      </c>
      <c r="D353" s="24" t="s">
        <v>702</v>
      </c>
      <c r="E353" s="23" t="s">
        <v>147</v>
      </c>
      <c r="F353" s="41" t="s">
        <v>703</v>
      </c>
      <c r="G353" s="29">
        <v>24114</v>
      </c>
      <c r="H353" s="36">
        <v>20923</v>
      </c>
      <c r="I353" s="36"/>
      <c r="J353" s="36"/>
      <c r="K353" s="35">
        <f t="shared" si="15"/>
        <v>-0.132</v>
      </c>
      <c r="L353" s="31" t="str">
        <f t="shared" si="16"/>
        <v>是</v>
      </c>
      <c r="M353" s="31" t="str">
        <f t="shared" si="17"/>
        <v>否</v>
      </c>
    </row>
    <row r="354" ht="18.95" customHeight="1" spans="1:13">
      <c r="A354" s="22" t="s">
        <v>135</v>
      </c>
      <c r="B354" s="477" t="s">
        <v>563</v>
      </c>
      <c r="C354" s="23"/>
      <c r="D354" s="24" t="s">
        <v>704</v>
      </c>
      <c r="E354" s="23"/>
      <c r="F354" s="42" t="s">
        <v>705</v>
      </c>
      <c r="G354" s="29">
        <f>SUMIF($C353:$C1653,$D354,$G353:$G1653)</f>
        <v>56054</v>
      </c>
      <c r="H354" s="33" t="e">
        <f>VLOOKUP(F354,#REF!,2,0)</f>
        <v>#REF!</v>
      </c>
      <c r="I354" s="29"/>
      <c r="J354" s="29">
        <f>VLOOKUP(F354,'数据-全省决算数!'!$B:$C,2,0)</f>
        <v>70640</v>
      </c>
      <c r="K354" s="35" t="str">
        <f t="shared" si="15"/>
        <v/>
      </c>
      <c r="L354" s="31" t="e">
        <f t="shared" si="16"/>
        <v>#REF!</v>
      </c>
      <c r="M354" s="31" t="str">
        <f t="shared" si="17"/>
        <v>是</v>
      </c>
    </row>
    <row r="355" ht="18.95" customHeight="1" spans="1:13">
      <c r="A355" s="22" t="s">
        <v>135</v>
      </c>
      <c r="B355" s="23" t="s">
        <v>135</v>
      </c>
      <c r="C355" s="23" t="s">
        <v>704</v>
      </c>
      <c r="D355" s="24" t="s">
        <v>706</v>
      </c>
      <c r="E355" s="23" t="s">
        <v>147</v>
      </c>
      <c r="F355" s="42" t="s">
        <v>141</v>
      </c>
      <c r="G355" s="29">
        <v>26965</v>
      </c>
      <c r="H355" s="36">
        <v>30016</v>
      </c>
      <c r="I355" s="36"/>
      <c r="J355" s="36"/>
      <c r="K355" s="39">
        <f t="shared" si="15"/>
        <v>0.113</v>
      </c>
      <c r="L355" s="31" t="str">
        <f t="shared" si="16"/>
        <v>是</v>
      </c>
      <c r="M355" s="31" t="str">
        <f t="shared" si="17"/>
        <v>否</v>
      </c>
    </row>
    <row r="356" ht="18.95" customHeight="1" spans="1:13">
      <c r="A356" s="22" t="s">
        <v>135</v>
      </c>
      <c r="B356" s="23" t="s">
        <v>135</v>
      </c>
      <c r="C356" s="23" t="s">
        <v>704</v>
      </c>
      <c r="D356" s="24" t="s">
        <v>707</v>
      </c>
      <c r="E356" s="23" t="s">
        <v>147</v>
      </c>
      <c r="F356" s="42" t="s">
        <v>143</v>
      </c>
      <c r="G356" s="29">
        <v>121</v>
      </c>
      <c r="H356" s="36">
        <v>74</v>
      </c>
      <c r="I356" s="36"/>
      <c r="J356" s="36"/>
      <c r="K356" s="35">
        <f t="shared" si="15"/>
        <v>-0.388</v>
      </c>
      <c r="L356" s="31" t="str">
        <f t="shared" si="16"/>
        <v>是</v>
      </c>
      <c r="M356" s="31" t="str">
        <f t="shared" si="17"/>
        <v>否</v>
      </c>
    </row>
    <row r="357" ht="18.95" customHeight="1" spans="1:13">
      <c r="A357" s="22" t="s">
        <v>135</v>
      </c>
      <c r="B357" s="23" t="s">
        <v>135</v>
      </c>
      <c r="C357" s="23" t="s">
        <v>704</v>
      </c>
      <c r="D357" s="24" t="s">
        <v>708</v>
      </c>
      <c r="E357" s="23" t="s">
        <v>147</v>
      </c>
      <c r="F357" s="42" t="s">
        <v>145</v>
      </c>
      <c r="G357" s="29">
        <v>0</v>
      </c>
      <c r="H357" s="36">
        <v>0</v>
      </c>
      <c r="I357" s="36"/>
      <c r="J357" s="36"/>
      <c r="K357" s="35" t="str">
        <f t="shared" si="15"/>
        <v/>
      </c>
      <c r="L357" s="31" t="str">
        <f t="shared" si="16"/>
        <v>否</v>
      </c>
      <c r="M357" s="31" t="str">
        <f t="shared" si="17"/>
        <v>否</v>
      </c>
    </row>
    <row r="358" ht="18.95" customHeight="1" spans="1:13">
      <c r="A358" s="22" t="s">
        <v>135</v>
      </c>
      <c r="B358" s="23" t="s">
        <v>135</v>
      </c>
      <c r="C358" s="23" t="s">
        <v>704</v>
      </c>
      <c r="D358" s="24" t="s">
        <v>709</v>
      </c>
      <c r="E358" s="23" t="s">
        <v>147</v>
      </c>
      <c r="F358" s="42" t="s">
        <v>710</v>
      </c>
      <c r="G358" s="29">
        <v>8717</v>
      </c>
      <c r="H358" s="36">
        <v>11110</v>
      </c>
      <c r="I358" s="36"/>
      <c r="J358" s="36"/>
      <c r="K358" s="35">
        <f t="shared" si="15"/>
        <v>0.275</v>
      </c>
      <c r="L358" s="31" t="str">
        <f t="shared" si="16"/>
        <v>是</v>
      </c>
      <c r="M358" s="31" t="str">
        <f t="shared" si="17"/>
        <v>否</v>
      </c>
    </row>
    <row r="359" ht="18.95" customHeight="1" spans="1:13">
      <c r="A359" s="22" t="s">
        <v>135</v>
      </c>
      <c r="B359" s="23" t="s">
        <v>135</v>
      </c>
      <c r="C359" s="23" t="s">
        <v>704</v>
      </c>
      <c r="D359" s="24" t="s">
        <v>711</v>
      </c>
      <c r="E359" s="23" t="s">
        <v>147</v>
      </c>
      <c r="F359" s="42" t="s">
        <v>712</v>
      </c>
      <c r="G359" s="29">
        <v>2485</v>
      </c>
      <c r="H359" s="36">
        <v>2149</v>
      </c>
      <c r="I359" s="36"/>
      <c r="J359" s="36"/>
      <c r="K359" s="39">
        <f t="shared" si="15"/>
        <v>-0.135</v>
      </c>
      <c r="L359" s="31" t="str">
        <f t="shared" si="16"/>
        <v>是</v>
      </c>
      <c r="M359" s="31" t="str">
        <f t="shared" si="17"/>
        <v>否</v>
      </c>
    </row>
    <row r="360" ht="18.95" customHeight="1" spans="1:13">
      <c r="A360" s="22" t="s">
        <v>135</v>
      </c>
      <c r="B360" s="23" t="s">
        <v>135</v>
      </c>
      <c r="C360" s="23" t="s">
        <v>704</v>
      </c>
      <c r="D360" s="24" t="s">
        <v>713</v>
      </c>
      <c r="E360" s="23" t="s">
        <v>147</v>
      </c>
      <c r="F360" s="42" t="s">
        <v>714</v>
      </c>
      <c r="G360" s="29">
        <v>13972</v>
      </c>
      <c r="H360" s="36">
        <v>22763</v>
      </c>
      <c r="I360" s="36"/>
      <c r="J360" s="36"/>
      <c r="K360" s="35">
        <f t="shared" si="15"/>
        <v>0.629</v>
      </c>
      <c r="L360" s="31" t="str">
        <f t="shared" si="16"/>
        <v>是</v>
      </c>
      <c r="M360" s="31" t="str">
        <f t="shared" si="17"/>
        <v>否</v>
      </c>
    </row>
    <row r="361" ht="18.95" customHeight="1" spans="1:13">
      <c r="A361" s="22" t="s">
        <v>135</v>
      </c>
      <c r="B361" s="23" t="s">
        <v>135</v>
      </c>
      <c r="C361" s="23" t="s">
        <v>704</v>
      </c>
      <c r="D361" s="24" t="s">
        <v>715</v>
      </c>
      <c r="E361" s="23" t="s">
        <v>147</v>
      </c>
      <c r="F361" s="42" t="s">
        <v>160</v>
      </c>
      <c r="G361" s="29">
        <v>0</v>
      </c>
      <c r="H361" s="36">
        <v>0</v>
      </c>
      <c r="I361" s="36"/>
      <c r="J361" s="36"/>
      <c r="K361" s="35" t="str">
        <f t="shared" si="15"/>
        <v/>
      </c>
      <c r="L361" s="31" t="str">
        <f t="shared" si="16"/>
        <v>否</v>
      </c>
      <c r="M361" s="31" t="str">
        <f t="shared" si="17"/>
        <v>否</v>
      </c>
    </row>
    <row r="362" ht="18.95" customHeight="1" spans="1:13">
      <c r="A362" s="22" t="s">
        <v>135</v>
      </c>
      <c r="B362" s="23"/>
      <c r="C362" s="23" t="s">
        <v>704</v>
      </c>
      <c r="D362" s="24" t="s">
        <v>716</v>
      </c>
      <c r="E362" s="23" t="s">
        <v>147</v>
      </c>
      <c r="F362" s="41" t="s">
        <v>717</v>
      </c>
      <c r="G362" s="29">
        <v>3794</v>
      </c>
      <c r="H362" s="36">
        <v>4528</v>
      </c>
      <c r="I362" s="36"/>
      <c r="J362" s="36"/>
      <c r="K362" s="35">
        <f t="shared" si="15"/>
        <v>0.193</v>
      </c>
      <c r="L362" s="31" t="str">
        <f t="shared" si="16"/>
        <v>是</v>
      </c>
      <c r="M362" s="31" t="str">
        <f t="shared" si="17"/>
        <v>否</v>
      </c>
    </row>
    <row r="363" ht="18.95" customHeight="1" spans="1:13">
      <c r="A363" s="22" t="s">
        <v>135</v>
      </c>
      <c r="B363" s="477" t="s">
        <v>563</v>
      </c>
      <c r="C363" s="23"/>
      <c r="D363" s="24" t="s">
        <v>718</v>
      </c>
      <c r="E363" s="23"/>
      <c r="F363" s="42" t="s">
        <v>719</v>
      </c>
      <c r="G363" s="29">
        <f>SUMIF($C362:$C1662,$D363,$G362:$G1662)</f>
        <v>1912</v>
      </c>
      <c r="H363" s="33" t="e">
        <f>VLOOKUP(F363,#REF!,2,0)</f>
        <v>#REF!</v>
      </c>
      <c r="I363" s="29"/>
      <c r="J363" s="29">
        <f>VLOOKUP(F363,'数据-全省决算数!'!$B:$C,2,0)</f>
        <v>2412</v>
      </c>
      <c r="K363" s="35" t="str">
        <f t="shared" si="15"/>
        <v/>
      </c>
      <c r="L363" s="31" t="e">
        <f t="shared" si="16"/>
        <v>#REF!</v>
      </c>
      <c r="M363" s="31" t="str">
        <f t="shared" si="17"/>
        <v>是</v>
      </c>
    </row>
    <row r="364" ht="18.95" customHeight="1" spans="1:13">
      <c r="A364" s="22" t="s">
        <v>135</v>
      </c>
      <c r="B364" s="23" t="s">
        <v>135</v>
      </c>
      <c r="C364" s="23" t="s">
        <v>718</v>
      </c>
      <c r="D364" s="24" t="s">
        <v>720</v>
      </c>
      <c r="E364" s="23" t="s">
        <v>147</v>
      </c>
      <c r="F364" s="42" t="s">
        <v>141</v>
      </c>
      <c r="G364" s="29">
        <v>931</v>
      </c>
      <c r="H364" s="36">
        <v>1213</v>
      </c>
      <c r="I364" s="36"/>
      <c r="J364" s="36"/>
      <c r="K364" s="39">
        <f t="shared" si="15"/>
        <v>0.303</v>
      </c>
      <c r="L364" s="31" t="str">
        <f t="shared" si="16"/>
        <v>是</v>
      </c>
      <c r="M364" s="31" t="str">
        <f t="shared" si="17"/>
        <v>否</v>
      </c>
    </row>
    <row r="365" ht="18.95" customHeight="1" spans="1:13">
      <c r="A365" s="22" t="s">
        <v>135</v>
      </c>
      <c r="B365" s="23" t="s">
        <v>135</v>
      </c>
      <c r="C365" s="23" t="s">
        <v>718</v>
      </c>
      <c r="D365" s="24" t="s">
        <v>721</v>
      </c>
      <c r="E365" s="23" t="s">
        <v>147</v>
      </c>
      <c r="F365" s="42" t="s">
        <v>143</v>
      </c>
      <c r="G365" s="29">
        <v>111</v>
      </c>
      <c r="H365" s="36">
        <v>109</v>
      </c>
      <c r="I365" s="36"/>
      <c r="J365" s="36"/>
      <c r="K365" s="35">
        <f t="shared" si="15"/>
        <v>-0.018</v>
      </c>
      <c r="L365" s="31" t="str">
        <f t="shared" si="16"/>
        <v>是</v>
      </c>
      <c r="M365" s="31" t="str">
        <f t="shared" si="17"/>
        <v>否</v>
      </c>
    </row>
    <row r="366" ht="18.95" customHeight="1" spans="1:13">
      <c r="A366" s="22" t="s">
        <v>135</v>
      </c>
      <c r="B366" s="23" t="s">
        <v>135</v>
      </c>
      <c r="C366" s="23" t="s">
        <v>718</v>
      </c>
      <c r="D366" s="24" t="s">
        <v>722</v>
      </c>
      <c r="E366" s="23" t="s">
        <v>147</v>
      </c>
      <c r="F366" s="42" t="s">
        <v>145</v>
      </c>
      <c r="G366" s="29">
        <v>0</v>
      </c>
      <c r="H366" s="36">
        <v>0</v>
      </c>
      <c r="I366" s="36"/>
      <c r="J366" s="36"/>
      <c r="K366" s="35" t="str">
        <f t="shared" si="15"/>
        <v/>
      </c>
      <c r="L366" s="31" t="str">
        <f t="shared" si="16"/>
        <v>否</v>
      </c>
      <c r="M366" s="31" t="str">
        <f t="shared" si="17"/>
        <v>否</v>
      </c>
    </row>
    <row r="367" ht="18.95" customHeight="1" spans="1:13">
      <c r="A367" s="22" t="s">
        <v>135</v>
      </c>
      <c r="B367" s="23" t="s">
        <v>135</v>
      </c>
      <c r="C367" s="23" t="s">
        <v>718</v>
      </c>
      <c r="D367" s="24" t="s">
        <v>723</v>
      </c>
      <c r="E367" s="23" t="s">
        <v>147</v>
      </c>
      <c r="F367" s="42" t="s">
        <v>724</v>
      </c>
      <c r="G367" s="29">
        <v>370</v>
      </c>
      <c r="H367" s="36">
        <v>143</v>
      </c>
      <c r="I367" s="36"/>
      <c r="J367" s="36"/>
      <c r="K367" s="35">
        <f t="shared" si="15"/>
        <v>-0.614</v>
      </c>
      <c r="L367" s="31" t="str">
        <f t="shared" si="16"/>
        <v>是</v>
      </c>
      <c r="M367" s="31" t="str">
        <f t="shared" si="17"/>
        <v>否</v>
      </c>
    </row>
    <row r="368" ht="18.95" customHeight="1" spans="1:13">
      <c r="A368" s="22" t="s">
        <v>135</v>
      </c>
      <c r="B368" s="23" t="s">
        <v>135</v>
      </c>
      <c r="C368" s="23" t="s">
        <v>718</v>
      </c>
      <c r="D368" s="24" t="s">
        <v>725</v>
      </c>
      <c r="E368" s="23" t="s">
        <v>147</v>
      </c>
      <c r="F368" s="42" t="s">
        <v>726</v>
      </c>
      <c r="G368" s="29">
        <v>138</v>
      </c>
      <c r="H368" s="36">
        <v>378</v>
      </c>
      <c r="I368" s="36"/>
      <c r="J368" s="36"/>
      <c r="K368" s="35">
        <f t="shared" si="15"/>
        <v>1.739</v>
      </c>
      <c r="L368" s="31" t="str">
        <f t="shared" si="16"/>
        <v>是</v>
      </c>
      <c r="M368" s="31" t="str">
        <f t="shared" si="17"/>
        <v>否</v>
      </c>
    </row>
    <row r="369" ht="18.95" customHeight="1" spans="1:13">
      <c r="A369" s="22" t="s">
        <v>135</v>
      </c>
      <c r="B369" s="23" t="s">
        <v>135</v>
      </c>
      <c r="C369" s="23" t="s">
        <v>718</v>
      </c>
      <c r="D369" s="24" t="s">
        <v>727</v>
      </c>
      <c r="E369" s="23" t="s">
        <v>147</v>
      </c>
      <c r="F369" s="42" t="s">
        <v>160</v>
      </c>
      <c r="G369" s="29">
        <v>99</v>
      </c>
      <c r="H369" s="36">
        <v>117</v>
      </c>
      <c r="I369" s="36"/>
      <c r="J369" s="36"/>
      <c r="K369" s="44">
        <f t="shared" si="15"/>
        <v>0.182</v>
      </c>
      <c r="L369" s="31" t="str">
        <f t="shared" si="16"/>
        <v>是</v>
      </c>
      <c r="M369" s="31" t="str">
        <f t="shared" si="17"/>
        <v>否</v>
      </c>
    </row>
    <row r="370" ht="18.95" customHeight="1" spans="1:13">
      <c r="A370" s="22" t="s">
        <v>135</v>
      </c>
      <c r="B370" s="23"/>
      <c r="C370" s="23" t="s">
        <v>718</v>
      </c>
      <c r="D370" s="24" t="s">
        <v>728</v>
      </c>
      <c r="E370" s="23" t="s">
        <v>147</v>
      </c>
      <c r="F370" s="41" t="s">
        <v>729</v>
      </c>
      <c r="G370" s="29">
        <v>263</v>
      </c>
      <c r="H370" s="36">
        <v>452</v>
      </c>
      <c r="I370" s="36"/>
      <c r="J370" s="36"/>
      <c r="K370" s="39">
        <f t="shared" si="15"/>
        <v>0.719</v>
      </c>
      <c r="L370" s="31" t="str">
        <f t="shared" si="16"/>
        <v>是</v>
      </c>
      <c r="M370" s="31" t="str">
        <f t="shared" si="17"/>
        <v>否</v>
      </c>
    </row>
    <row r="371" ht="18.95" customHeight="1" spans="1:13">
      <c r="A371" s="22" t="s">
        <v>135</v>
      </c>
      <c r="B371" s="477" t="s">
        <v>563</v>
      </c>
      <c r="C371" s="23"/>
      <c r="D371" s="24" t="s">
        <v>730</v>
      </c>
      <c r="E371" s="23"/>
      <c r="F371" s="42" t="s">
        <v>731</v>
      </c>
      <c r="G371" s="29">
        <f>SUMIF($C370:$C1670,$D371,$G370:$G1670)</f>
        <v>0</v>
      </c>
      <c r="H371" s="29">
        <f>SUMIF($C370:$C$1301,$D371,$H370:$H$1301)</f>
        <v>0</v>
      </c>
      <c r="I371" s="29"/>
      <c r="J371" s="29"/>
      <c r="K371" s="39" t="str">
        <f t="shared" si="15"/>
        <v/>
      </c>
      <c r="L371" s="31" t="str">
        <f t="shared" si="16"/>
        <v>否</v>
      </c>
      <c r="M371" s="31" t="str">
        <f t="shared" si="17"/>
        <v>是</v>
      </c>
    </row>
    <row r="372" ht="18.95" customHeight="1" spans="1:13">
      <c r="A372" s="22" t="s">
        <v>135</v>
      </c>
      <c r="B372" s="23" t="s">
        <v>135</v>
      </c>
      <c r="C372" s="23" t="s">
        <v>730</v>
      </c>
      <c r="D372" s="24" t="s">
        <v>732</v>
      </c>
      <c r="E372" s="23" t="s">
        <v>147</v>
      </c>
      <c r="F372" s="42" t="s">
        <v>141</v>
      </c>
      <c r="G372" s="29">
        <v>0</v>
      </c>
      <c r="H372" s="36">
        <v>0</v>
      </c>
      <c r="I372" s="36"/>
      <c r="J372" s="36"/>
      <c r="K372" s="39" t="str">
        <f t="shared" si="15"/>
        <v/>
      </c>
      <c r="L372" s="31" t="str">
        <f t="shared" si="16"/>
        <v>否</v>
      </c>
      <c r="M372" s="31" t="str">
        <f t="shared" si="17"/>
        <v>否</v>
      </c>
    </row>
    <row r="373" ht="18.95" customHeight="1" spans="1:13">
      <c r="A373" s="22" t="s">
        <v>135</v>
      </c>
      <c r="B373" s="23" t="s">
        <v>135</v>
      </c>
      <c r="C373" s="23" t="s">
        <v>730</v>
      </c>
      <c r="D373" s="24" t="s">
        <v>733</v>
      </c>
      <c r="E373" s="23" t="s">
        <v>147</v>
      </c>
      <c r="F373" s="42" t="s">
        <v>143</v>
      </c>
      <c r="G373" s="29">
        <v>0</v>
      </c>
      <c r="H373" s="36">
        <v>0</v>
      </c>
      <c r="I373" s="36"/>
      <c r="J373" s="36"/>
      <c r="K373" s="39" t="str">
        <f t="shared" si="15"/>
        <v/>
      </c>
      <c r="L373" s="31" t="str">
        <f t="shared" si="16"/>
        <v>否</v>
      </c>
      <c r="M373" s="31" t="str">
        <f t="shared" si="17"/>
        <v>否</v>
      </c>
    </row>
    <row r="374" ht="18.95" customHeight="1" spans="1:13">
      <c r="A374" s="22" t="s">
        <v>135</v>
      </c>
      <c r="B374" s="23" t="s">
        <v>135</v>
      </c>
      <c r="C374" s="23" t="s">
        <v>730</v>
      </c>
      <c r="D374" s="24" t="s">
        <v>734</v>
      </c>
      <c r="E374" s="23" t="s">
        <v>147</v>
      </c>
      <c r="F374" s="42" t="s">
        <v>735</v>
      </c>
      <c r="G374" s="29">
        <v>0</v>
      </c>
      <c r="H374" s="36">
        <v>0</v>
      </c>
      <c r="I374" s="36"/>
      <c r="J374" s="36"/>
      <c r="K374" s="39" t="str">
        <f t="shared" si="15"/>
        <v/>
      </c>
      <c r="L374" s="31" t="str">
        <f t="shared" si="16"/>
        <v>否</v>
      </c>
      <c r="M374" s="31" t="str">
        <f t="shared" si="17"/>
        <v>否</v>
      </c>
    </row>
    <row r="375" ht="18.95" customHeight="1" spans="1:13">
      <c r="A375" s="22" t="s">
        <v>135</v>
      </c>
      <c r="B375" s="23" t="s">
        <v>135</v>
      </c>
      <c r="C375" s="23" t="s">
        <v>730</v>
      </c>
      <c r="D375" s="24" t="s">
        <v>736</v>
      </c>
      <c r="E375" s="23" t="s">
        <v>147</v>
      </c>
      <c r="F375" s="42" t="s">
        <v>737</v>
      </c>
      <c r="G375" s="29">
        <v>0</v>
      </c>
      <c r="H375" s="36">
        <v>0</v>
      </c>
      <c r="I375" s="36"/>
      <c r="J375" s="36"/>
      <c r="K375" s="39" t="str">
        <f t="shared" si="15"/>
        <v/>
      </c>
      <c r="L375" s="31" t="str">
        <f t="shared" si="16"/>
        <v>否</v>
      </c>
      <c r="M375" s="31" t="str">
        <f t="shared" si="17"/>
        <v>否</v>
      </c>
    </row>
    <row r="376" ht="18.95" customHeight="1" spans="1:13">
      <c r="A376" s="22" t="s">
        <v>135</v>
      </c>
      <c r="B376" s="23" t="s">
        <v>135</v>
      </c>
      <c r="C376" s="23" t="s">
        <v>730</v>
      </c>
      <c r="D376" s="24" t="s">
        <v>738</v>
      </c>
      <c r="E376" s="23" t="s">
        <v>147</v>
      </c>
      <c r="F376" s="42" t="s">
        <v>739</v>
      </c>
      <c r="G376" s="29">
        <v>0</v>
      </c>
      <c r="H376" s="36">
        <v>0</v>
      </c>
      <c r="I376" s="36"/>
      <c r="J376" s="36"/>
      <c r="K376" s="39" t="str">
        <f t="shared" si="15"/>
        <v/>
      </c>
      <c r="L376" s="31" t="str">
        <f t="shared" si="16"/>
        <v>否</v>
      </c>
      <c r="M376" s="31" t="str">
        <f t="shared" si="17"/>
        <v>否</v>
      </c>
    </row>
    <row r="377" ht="18.95" customHeight="1" spans="1:13">
      <c r="A377" s="22" t="s">
        <v>135</v>
      </c>
      <c r="B377" s="23" t="s">
        <v>135</v>
      </c>
      <c r="C377" s="23" t="s">
        <v>730</v>
      </c>
      <c r="D377" s="24" t="s">
        <v>740</v>
      </c>
      <c r="E377" s="23" t="s">
        <v>147</v>
      </c>
      <c r="F377" s="42" t="s">
        <v>617</v>
      </c>
      <c r="G377" s="29">
        <v>0</v>
      </c>
      <c r="H377" s="36">
        <v>0</v>
      </c>
      <c r="I377" s="36"/>
      <c r="J377" s="36"/>
      <c r="K377" s="35" t="str">
        <f t="shared" si="15"/>
        <v/>
      </c>
      <c r="L377" s="31" t="str">
        <f t="shared" si="16"/>
        <v>否</v>
      </c>
      <c r="M377" s="31" t="str">
        <f t="shared" si="17"/>
        <v>否</v>
      </c>
    </row>
    <row r="378" ht="18.95" customHeight="1" spans="1:13">
      <c r="A378" s="22" t="s">
        <v>135</v>
      </c>
      <c r="B378" s="23" t="s">
        <v>135</v>
      </c>
      <c r="C378" s="23" t="s">
        <v>730</v>
      </c>
      <c r="D378" s="24" t="s">
        <v>741</v>
      </c>
      <c r="E378" s="23" t="s">
        <v>147</v>
      </c>
      <c r="F378" s="41" t="s">
        <v>742</v>
      </c>
      <c r="G378" s="29">
        <v>0</v>
      </c>
      <c r="H378" s="36">
        <v>0</v>
      </c>
      <c r="I378" s="36"/>
      <c r="J378" s="36"/>
      <c r="K378" s="30" t="str">
        <f t="shared" si="15"/>
        <v/>
      </c>
      <c r="L378" s="31" t="str">
        <f t="shared" si="16"/>
        <v>否</v>
      </c>
      <c r="M378" s="31" t="str">
        <f t="shared" si="17"/>
        <v>否</v>
      </c>
    </row>
    <row r="379" ht="18.95" customHeight="1" spans="1:13">
      <c r="A379" s="22" t="s">
        <v>135</v>
      </c>
      <c r="B379" s="23" t="s">
        <v>563</v>
      </c>
      <c r="C379" s="23"/>
      <c r="D379" s="24" t="s">
        <v>743</v>
      </c>
      <c r="E379" s="23" t="s">
        <v>147</v>
      </c>
      <c r="F379" s="42" t="s">
        <v>2919</v>
      </c>
      <c r="G379" s="29">
        <v>11136</v>
      </c>
      <c r="H379" s="33" t="e">
        <f>VLOOKUP(F379,#REF!,2,0)</f>
        <v>#REF!</v>
      </c>
      <c r="I379" s="29"/>
      <c r="J379" s="29" t="e">
        <f>VLOOKUP(F379,'数据-全省决算数!'!$B:$C,2,0)</f>
        <v>#N/A</v>
      </c>
      <c r="K379" s="35" t="str">
        <f t="shared" si="15"/>
        <v/>
      </c>
      <c r="L379" s="31" t="e">
        <f t="shared" si="16"/>
        <v>#REF!</v>
      </c>
      <c r="M379" s="31" t="str">
        <f t="shared" si="17"/>
        <v>是</v>
      </c>
    </row>
    <row r="380" ht="18.95" customHeight="1" spans="1:13">
      <c r="A380" s="22" t="s">
        <v>134</v>
      </c>
      <c r="B380" s="23" t="s">
        <v>135</v>
      </c>
      <c r="C380" s="23" t="s">
        <v>135</v>
      </c>
      <c r="D380" s="24" t="s">
        <v>745</v>
      </c>
      <c r="E380" s="23" t="s">
        <v>135</v>
      </c>
      <c r="F380" s="43" t="s">
        <v>746</v>
      </c>
      <c r="G380" s="26">
        <f>SUMIF($B381:$B$1301,$D380,$G381:$G$1301)</f>
        <v>6749390</v>
      </c>
      <c r="H380" s="33" t="e">
        <f>VLOOKUP(F380,#REF!,2,0)</f>
        <v>#REF!</v>
      </c>
      <c r="I380" s="28"/>
      <c r="J380" s="29" t="e">
        <f>VLOOKUP(F380,'数据-全省决算数!'!$B:$C,2,0)</f>
        <v>#N/A</v>
      </c>
      <c r="K380" s="30" t="str">
        <f t="shared" si="15"/>
        <v/>
      </c>
      <c r="L380" s="31" t="e">
        <f t="shared" si="16"/>
        <v>#REF!</v>
      </c>
      <c r="M380" s="31" t="str">
        <f t="shared" si="17"/>
        <v>是</v>
      </c>
    </row>
    <row r="381" ht="18.95" customHeight="1" spans="1:13">
      <c r="A381" s="22" t="s">
        <v>135</v>
      </c>
      <c r="B381" s="23" t="s">
        <v>745</v>
      </c>
      <c r="C381" s="23" t="s">
        <v>135</v>
      </c>
      <c r="D381" s="24" t="s">
        <v>747</v>
      </c>
      <c r="E381" s="23" t="s">
        <v>135</v>
      </c>
      <c r="F381" s="43" t="s">
        <v>748</v>
      </c>
      <c r="G381" s="28">
        <f>SUMIF($C380:$C1680,$D381,$G380:$G1680)</f>
        <v>81977</v>
      </c>
      <c r="H381" s="33" t="e">
        <f>VLOOKUP(F381,#REF!,2,0)</f>
        <v>#REF!</v>
      </c>
      <c r="I381" s="28"/>
      <c r="J381" s="29">
        <f>VLOOKUP(F381,'数据-全省决算数!'!$B:$C,2,0)</f>
        <v>111289</v>
      </c>
      <c r="K381" s="30" t="str">
        <f t="shared" si="15"/>
        <v/>
      </c>
      <c r="L381" s="31" t="e">
        <f t="shared" si="16"/>
        <v>#REF!</v>
      </c>
      <c r="M381" s="31" t="str">
        <f t="shared" si="17"/>
        <v>是</v>
      </c>
    </row>
    <row r="382" ht="18.95" customHeight="1" spans="1:13">
      <c r="A382" s="22" t="s">
        <v>135</v>
      </c>
      <c r="B382" s="23" t="s">
        <v>135</v>
      </c>
      <c r="C382" s="23" t="s">
        <v>747</v>
      </c>
      <c r="D382" s="24" t="s">
        <v>749</v>
      </c>
      <c r="E382" s="23" t="s">
        <v>147</v>
      </c>
      <c r="F382" s="42" t="s">
        <v>141</v>
      </c>
      <c r="G382" s="29">
        <v>37756</v>
      </c>
      <c r="H382" s="33" t="e">
        <f>VLOOKUP(F382,#REF!,2,0)</f>
        <v>#REF!</v>
      </c>
      <c r="I382" s="29"/>
      <c r="J382" s="29">
        <f>VLOOKUP(F382,'数据-全省决算数!'!$B:$C,2,0)</f>
        <v>75262</v>
      </c>
      <c r="K382" s="35" t="str">
        <f t="shared" si="15"/>
        <v/>
      </c>
      <c r="L382" s="31" t="e">
        <f t="shared" si="16"/>
        <v>#REF!</v>
      </c>
      <c r="M382" s="31" t="str">
        <f t="shared" si="17"/>
        <v>是</v>
      </c>
    </row>
    <row r="383" ht="18.95" customHeight="1" spans="1:13">
      <c r="A383" s="22" t="s">
        <v>135</v>
      </c>
      <c r="B383" s="23" t="s">
        <v>135</v>
      </c>
      <c r="C383" s="23" t="s">
        <v>747</v>
      </c>
      <c r="D383" s="24" t="s">
        <v>750</v>
      </c>
      <c r="E383" s="23" t="s">
        <v>147</v>
      </c>
      <c r="F383" s="42" t="s">
        <v>143</v>
      </c>
      <c r="G383" s="29">
        <v>10170</v>
      </c>
      <c r="H383" s="33" t="e">
        <f>VLOOKUP(F383,#REF!,2,0)</f>
        <v>#REF!</v>
      </c>
      <c r="I383" s="29"/>
      <c r="J383" s="29">
        <f>VLOOKUP(F383,'数据-全省决算数!'!$B:$C,2,0)</f>
        <v>10673</v>
      </c>
      <c r="K383" s="35" t="str">
        <f t="shared" si="15"/>
        <v/>
      </c>
      <c r="L383" s="31" t="e">
        <f t="shared" si="16"/>
        <v>#REF!</v>
      </c>
      <c r="M383" s="31" t="str">
        <f t="shared" si="17"/>
        <v>是</v>
      </c>
    </row>
    <row r="384" ht="18.95" customHeight="1" spans="1:13">
      <c r="A384" s="22" t="s">
        <v>135</v>
      </c>
      <c r="B384" s="23" t="s">
        <v>135</v>
      </c>
      <c r="C384" s="23" t="s">
        <v>747</v>
      </c>
      <c r="D384" s="24" t="s">
        <v>751</v>
      </c>
      <c r="E384" s="23" t="s">
        <v>147</v>
      </c>
      <c r="F384" s="42" t="s">
        <v>145</v>
      </c>
      <c r="G384" s="29">
        <v>880</v>
      </c>
      <c r="H384" s="33" t="e">
        <f>VLOOKUP(F384,#REF!,2,0)</f>
        <v>#REF!</v>
      </c>
      <c r="I384" s="29"/>
      <c r="J384" s="29">
        <f>VLOOKUP(F384,'数据-全省决算数!'!$B:$C,2,0)</f>
        <v>802</v>
      </c>
      <c r="K384" s="35" t="str">
        <f t="shared" si="15"/>
        <v/>
      </c>
      <c r="L384" s="31" t="e">
        <f t="shared" si="16"/>
        <v>#REF!</v>
      </c>
      <c r="M384" s="31" t="str">
        <f t="shared" si="17"/>
        <v>是</v>
      </c>
    </row>
    <row r="385" ht="18.95" customHeight="1" spans="1:13">
      <c r="A385" s="22" t="s">
        <v>135</v>
      </c>
      <c r="B385" s="23" t="s">
        <v>135</v>
      </c>
      <c r="C385" s="23" t="s">
        <v>747</v>
      </c>
      <c r="D385" s="24" t="s">
        <v>752</v>
      </c>
      <c r="E385" s="23" t="s">
        <v>147</v>
      </c>
      <c r="F385" s="42" t="s">
        <v>753</v>
      </c>
      <c r="G385" s="29">
        <v>33171</v>
      </c>
      <c r="H385" s="33" t="e">
        <f>VLOOKUP(F385,#REF!,2,0)</f>
        <v>#REF!</v>
      </c>
      <c r="I385" s="29"/>
      <c r="J385" s="29">
        <f>VLOOKUP(F385,'数据-全省决算数!'!$B:$C,2,0)</f>
        <v>44334</v>
      </c>
      <c r="K385" s="35" t="str">
        <f t="shared" si="15"/>
        <v/>
      </c>
      <c r="L385" s="31" t="e">
        <f t="shared" si="16"/>
        <v>#REF!</v>
      </c>
      <c r="M385" s="31" t="str">
        <f t="shared" si="17"/>
        <v>是</v>
      </c>
    </row>
    <row r="386" ht="18.95" customHeight="1" spans="1:13">
      <c r="A386" s="22" t="s">
        <v>135</v>
      </c>
      <c r="B386" s="23" t="s">
        <v>745</v>
      </c>
      <c r="C386" s="23" t="s">
        <v>135</v>
      </c>
      <c r="D386" s="24" t="s">
        <v>754</v>
      </c>
      <c r="E386" s="23" t="s">
        <v>135</v>
      </c>
      <c r="F386" s="43" t="s">
        <v>755</v>
      </c>
      <c r="G386" s="28">
        <f>SUMIF($C385:$C1685,$D386,$G385:$G1685)</f>
        <v>5448835</v>
      </c>
      <c r="H386" s="33" t="e">
        <f>VLOOKUP(F386,#REF!,2,0)</f>
        <v>#REF!</v>
      </c>
      <c r="I386" s="28"/>
      <c r="J386" s="29">
        <f>VLOOKUP(F386,'数据-全省决算数!'!$B:$C,2,0)</f>
        <v>6371573</v>
      </c>
      <c r="K386" s="30" t="str">
        <f t="shared" si="15"/>
        <v/>
      </c>
      <c r="L386" s="31" t="e">
        <f t="shared" si="16"/>
        <v>#REF!</v>
      </c>
      <c r="M386" s="31" t="str">
        <f t="shared" si="17"/>
        <v>是</v>
      </c>
    </row>
    <row r="387" ht="18.95" customHeight="1" spans="1:13">
      <c r="A387" s="22" t="s">
        <v>135</v>
      </c>
      <c r="B387" s="23" t="s">
        <v>135</v>
      </c>
      <c r="C387" s="23" t="s">
        <v>754</v>
      </c>
      <c r="D387" s="24" t="s">
        <v>756</v>
      </c>
      <c r="E387" s="23" t="s">
        <v>147</v>
      </c>
      <c r="F387" s="42" t="s">
        <v>757</v>
      </c>
      <c r="G387" s="29">
        <v>208593</v>
      </c>
      <c r="H387" s="33" t="e">
        <f>VLOOKUP(F387,#REF!,2,0)</f>
        <v>#REF!</v>
      </c>
      <c r="I387" s="29"/>
      <c r="J387" s="29">
        <f>VLOOKUP(F387,'数据-全省决算数!'!$B:$C,2,0)</f>
        <v>265955</v>
      </c>
      <c r="K387" s="35" t="str">
        <f t="shared" si="15"/>
        <v/>
      </c>
      <c r="L387" s="31" t="e">
        <f t="shared" si="16"/>
        <v>#REF!</v>
      </c>
      <c r="M387" s="31" t="str">
        <f t="shared" si="17"/>
        <v>是</v>
      </c>
    </row>
    <row r="388" ht="18.95" customHeight="1" spans="1:13">
      <c r="A388" s="22" t="s">
        <v>135</v>
      </c>
      <c r="B388" s="23" t="s">
        <v>135</v>
      </c>
      <c r="C388" s="23" t="s">
        <v>754</v>
      </c>
      <c r="D388" s="24" t="s">
        <v>758</v>
      </c>
      <c r="E388" s="23" t="s">
        <v>147</v>
      </c>
      <c r="F388" s="42" t="s">
        <v>759</v>
      </c>
      <c r="G388" s="29">
        <v>2386787</v>
      </c>
      <c r="H388" s="33" t="e">
        <f>VLOOKUP(F388,#REF!,2,0)</f>
        <v>#REF!</v>
      </c>
      <c r="I388" s="29"/>
      <c r="J388" s="29">
        <f>VLOOKUP(F388,'数据-全省决算数!'!$B:$C,2,0)</f>
        <v>2868423</v>
      </c>
      <c r="K388" s="35" t="str">
        <f t="shared" ref="K388:K451" si="18">IF(ISERROR(H388/G388-1),"",H388/G388-1)</f>
        <v/>
      </c>
      <c r="L388" s="31" t="e">
        <f t="shared" ref="L388:L451" si="19">IF(F388&lt;&gt;"",IF(SUM(G388:H388)&lt;&gt;0,"是","否"),"空")</f>
        <v>#REF!</v>
      </c>
      <c r="M388" s="31" t="str">
        <f t="shared" ref="M388:M451" si="20">IF(C388&lt;&gt;"",IF(OR(LEFT(C388,3)="205",LEFT(C388,3)="206",LEFT(C388,3)="207",LEFT(C388,3)="208",LEFT(C388,3)="210",LEFT(C388,3)="213"),"是","否"),"是")</f>
        <v>是</v>
      </c>
    </row>
    <row r="389" ht="18.95" customHeight="1" spans="1:13">
      <c r="A389" s="22" t="s">
        <v>135</v>
      </c>
      <c r="B389" s="23" t="s">
        <v>135</v>
      </c>
      <c r="C389" s="23" t="s">
        <v>754</v>
      </c>
      <c r="D389" s="24" t="s">
        <v>760</v>
      </c>
      <c r="E389" s="23" t="s">
        <v>147</v>
      </c>
      <c r="F389" s="42" t="s">
        <v>761</v>
      </c>
      <c r="G389" s="29">
        <v>1422519</v>
      </c>
      <c r="H389" s="33" t="e">
        <f>VLOOKUP(F389,#REF!,2,0)</f>
        <v>#REF!</v>
      </c>
      <c r="I389" s="29"/>
      <c r="J389" s="29">
        <f>VLOOKUP(F389,'数据-全省决算数!'!$B:$C,2,0)</f>
        <v>1710167</v>
      </c>
      <c r="K389" s="35" t="str">
        <f t="shared" si="18"/>
        <v/>
      </c>
      <c r="L389" s="31" t="e">
        <f t="shared" si="19"/>
        <v>#REF!</v>
      </c>
      <c r="M389" s="31" t="str">
        <f t="shared" si="20"/>
        <v>是</v>
      </c>
    </row>
    <row r="390" ht="18.95" customHeight="1" spans="1:13">
      <c r="A390" s="22" t="s">
        <v>135</v>
      </c>
      <c r="B390" s="23" t="s">
        <v>135</v>
      </c>
      <c r="C390" s="23" t="s">
        <v>754</v>
      </c>
      <c r="D390" s="24" t="s">
        <v>762</v>
      </c>
      <c r="E390" s="23" t="s">
        <v>147</v>
      </c>
      <c r="F390" s="42" t="s">
        <v>763</v>
      </c>
      <c r="G390" s="29">
        <v>512941</v>
      </c>
      <c r="H390" s="33" t="e">
        <f>VLOOKUP(F390,#REF!,2,0)</f>
        <v>#REF!</v>
      </c>
      <c r="I390" s="29"/>
      <c r="J390" s="29">
        <f>VLOOKUP(F390,'数据-全省决算数!'!$B:$C,2,0)</f>
        <v>624566</v>
      </c>
      <c r="K390" s="35" t="str">
        <f t="shared" si="18"/>
        <v/>
      </c>
      <c r="L390" s="31" t="e">
        <f t="shared" si="19"/>
        <v>#REF!</v>
      </c>
      <c r="M390" s="31" t="str">
        <f t="shared" si="20"/>
        <v>是</v>
      </c>
    </row>
    <row r="391" ht="18.95" customHeight="1" spans="1:13">
      <c r="A391" s="45" t="s">
        <v>135</v>
      </c>
      <c r="B391" s="46" t="s">
        <v>135</v>
      </c>
      <c r="C391" s="46" t="s">
        <v>754</v>
      </c>
      <c r="D391" s="47" t="s">
        <v>764</v>
      </c>
      <c r="E391" s="46" t="s">
        <v>147</v>
      </c>
      <c r="F391" s="42" t="s">
        <v>765</v>
      </c>
      <c r="G391" s="29">
        <v>604224</v>
      </c>
      <c r="H391" s="33" t="e">
        <f>VLOOKUP(F391,#REF!,2,0)</f>
        <v>#REF!</v>
      </c>
      <c r="I391" s="29"/>
      <c r="J391" s="29">
        <f>VLOOKUP(F391,'数据-全省决算数!'!$B:$C,2,0)</f>
        <v>598124</v>
      </c>
      <c r="K391" s="39" t="str">
        <f t="shared" si="18"/>
        <v/>
      </c>
      <c r="L391" s="31" t="e">
        <f t="shared" si="19"/>
        <v>#REF!</v>
      </c>
      <c r="M391" s="31" t="str">
        <f t="shared" si="20"/>
        <v>是</v>
      </c>
    </row>
    <row r="392" ht="18.95" customHeight="1" spans="1:13">
      <c r="A392" s="22" t="s">
        <v>135</v>
      </c>
      <c r="B392" s="23" t="s">
        <v>135</v>
      </c>
      <c r="C392" s="23" t="s">
        <v>754</v>
      </c>
      <c r="D392" s="24" t="s">
        <v>766</v>
      </c>
      <c r="E392" s="23" t="s">
        <v>147</v>
      </c>
      <c r="F392" s="42" t="s">
        <v>767</v>
      </c>
      <c r="G392" s="29">
        <v>5107</v>
      </c>
      <c r="H392" s="33" t="e">
        <f>VLOOKUP(F392,#REF!,2,0)</f>
        <v>#REF!</v>
      </c>
      <c r="I392" s="29"/>
      <c r="J392" s="29">
        <f>VLOOKUP(F392,'数据-全省决算数!'!$B:$C,2,0)</f>
        <v>1850</v>
      </c>
      <c r="K392" s="35" t="str">
        <f t="shared" si="18"/>
        <v/>
      </c>
      <c r="L392" s="31" t="e">
        <f t="shared" si="19"/>
        <v>#REF!</v>
      </c>
      <c r="M392" s="31" t="str">
        <f t="shared" si="20"/>
        <v>是</v>
      </c>
    </row>
    <row r="393" ht="18.95" customHeight="1" spans="1:13">
      <c r="A393" s="22" t="s">
        <v>135</v>
      </c>
      <c r="B393" s="23" t="s">
        <v>135</v>
      </c>
      <c r="C393" s="23" t="s">
        <v>754</v>
      </c>
      <c r="D393" s="24" t="s">
        <v>768</v>
      </c>
      <c r="E393" s="23" t="s">
        <v>147</v>
      </c>
      <c r="F393" s="42" t="s">
        <v>769</v>
      </c>
      <c r="G393" s="29">
        <v>0</v>
      </c>
      <c r="H393" s="33" t="e">
        <f>VLOOKUP(F393,#REF!,2,0)</f>
        <v>#REF!</v>
      </c>
      <c r="I393" s="29"/>
      <c r="J393" s="29">
        <f>VLOOKUP(F393,'数据-全省决算数!'!$B:$C,2,0)</f>
        <v>100</v>
      </c>
      <c r="K393" s="30" t="str">
        <f t="shared" si="18"/>
        <v/>
      </c>
      <c r="L393" s="31" t="e">
        <f t="shared" si="19"/>
        <v>#REF!</v>
      </c>
      <c r="M393" s="31" t="str">
        <f t="shared" si="20"/>
        <v>是</v>
      </c>
    </row>
    <row r="394" ht="18.95" customHeight="1" spans="1:13">
      <c r="A394" s="45" t="s">
        <v>135</v>
      </c>
      <c r="B394" s="46"/>
      <c r="C394" s="46" t="s">
        <v>754</v>
      </c>
      <c r="D394" s="47" t="s">
        <v>770</v>
      </c>
      <c r="E394" s="46" t="s">
        <v>147</v>
      </c>
      <c r="F394" s="42" t="s">
        <v>771</v>
      </c>
      <c r="G394" s="29">
        <v>308664</v>
      </c>
      <c r="H394" s="33" t="e">
        <f>VLOOKUP(F394,#REF!,2,0)</f>
        <v>#REF!</v>
      </c>
      <c r="I394" s="29"/>
      <c r="J394" s="29">
        <f>VLOOKUP(F394,'数据-全省决算数!'!$B:$C,2,0)</f>
        <v>302388</v>
      </c>
      <c r="K394" s="35" t="str">
        <f t="shared" si="18"/>
        <v/>
      </c>
      <c r="L394" s="31" t="e">
        <f t="shared" si="19"/>
        <v>#REF!</v>
      </c>
      <c r="M394" s="31" t="str">
        <f t="shared" si="20"/>
        <v>是</v>
      </c>
    </row>
    <row r="395" ht="18.95" customHeight="1" spans="1:13">
      <c r="A395" s="22" t="s">
        <v>135</v>
      </c>
      <c r="B395" s="477" t="s">
        <v>745</v>
      </c>
      <c r="C395" s="23"/>
      <c r="D395" s="24" t="s">
        <v>772</v>
      </c>
      <c r="E395" s="23"/>
      <c r="F395" s="48" t="s">
        <v>773</v>
      </c>
      <c r="G395" s="28">
        <f>SUMIF($C394:$C1694,$D395,$G394:$G1694)</f>
        <v>515702</v>
      </c>
      <c r="H395" s="33" t="e">
        <f>VLOOKUP(F395,#REF!,2,0)</f>
        <v>#REF!</v>
      </c>
      <c r="I395" s="28"/>
      <c r="J395" s="29">
        <f>VLOOKUP(F395,'数据-全省决算数!'!$B:$C,2,0)</f>
        <v>619116</v>
      </c>
      <c r="K395" s="30" t="str">
        <f t="shared" si="18"/>
        <v/>
      </c>
      <c r="L395" s="31" t="e">
        <f t="shared" si="19"/>
        <v>#REF!</v>
      </c>
      <c r="M395" s="31" t="str">
        <f t="shared" si="20"/>
        <v>是</v>
      </c>
    </row>
    <row r="396" ht="18.95" customHeight="1" spans="1:13">
      <c r="A396" s="22" t="s">
        <v>135</v>
      </c>
      <c r="B396" s="23" t="s">
        <v>135</v>
      </c>
      <c r="C396" s="23" t="s">
        <v>772</v>
      </c>
      <c r="D396" s="24" t="s">
        <v>774</v>
      </c>
      <c r="E396" s="23" t="s">
        <v>147</v>
      </c>
      <c r="F396" s="42" t="s">
        <v>775</v>
      </c>
      <c r="G396" s="29">
        <v>2119</v>
      </c>
      <c r="H396" s="33" t="e">
        <f>VLOOKUP(F396,#REF!,2,0)</f>
        <v>#REF!</v>
      </c>
      <c r="I396" s="29"/>
      <c r="J396" s="29">
        <f>VLOOKUP(F396,'数据-全省决算数!'!$B:$C,2,0)</f>
        <v>1265</v>
      </c>
      <c r="K396" s="35" t="str">
        <f t="shared" si="18"/>
        <v/>
      </c>
      <c r="L396" s="31" t="e">
        <f t="shared" si="19"/>
        <v>#REF!</v>
      </c>
      <c r="M396" s="31" t="str">
        <f t="shared" si="20"/>
        <v>是</v>
      </c>
    </row>
    <row r="397" ht="18.95" customHeight="1" spans="1:13">
      <c r="A397" s="22" t="s">
        <v>135</v>
      </c>
      <c r="B397" s="23" t="s">
        <v>135</v>
      </c>
      <c r="C397" s="23" t="s">
        <v>772</v>
      </c>
      <c r="D397" s="24" t="s">
        <v>776</v>
      </c>
      <c r="E397" s="23" t="s">
        <v>147</v>
      </c>
      <c r="F397" s="49" t="s">
        <v>777</v>
      </c>
      <c r="G397" s="29">
        <v>184816</v>
      </c>
      <c r="H397" s="33" t="e">
        <f>VLOOKUP(F397,#REF!,2,0)</f>
        <v>#REF!</v>
      </c>
      <c r="I397" s="29"/>
      <c r="J397" s="29">
        <f>VLOOKUP(F397,'数据-全省决算数!'!$B:$C,2,0)</f>
        <v>233695</v>
      </c>
      <c r="K397" s="35" t="str">
        <f t="shared" si="18"/>
        <v/>
      </c>
      <c r="L397" s="31" t="e">
        <f t="shared" si="19"/>
        <v>#REF!</v>
      </c>
      <c r="M397" s="31" t="str">
        <f t="shared" si="20"/>
        <v>是</v>
      </c>
    </row>
    <row r="398" ht="18.95" customHeight="1" spans="1:13">
      <c r="A398" s="22" t="s">
        <v>135</v>
      </c>
      <c r="B398" s="23" t="s">
        <v>135</v>
      </c>
      <c r="C398" s="23" t="s">
        <v>772</v>
      </c>
      <c r="D398" s="24" t="s">
        <v>778</v>
      </c>
      <c r="E398" s="23" t="s">
        <v>147</v>
      </c>
      <c r="F398" s="49" t="s">
        <v>779</v>
      </c>
      <c r="G398" s="29">
        <v>58813</v>
      </c>
      <c r="H398" s="33" t="e">
        <f>VLOOKUP(F398,#REF!,2,0)</f>
        <v>#REF!</v>
      </c>
      <c r="I398" s="29"/>
      <c r="J398" s="29">
        <f>VLOOKUP(F398,'数据-全省决算数!'!$B:$C,2,0)</f>
        <v>61706</v>
      </c>
      <c r="K398" s="35" t="str">
        <f t="shared" si="18"/>
        <v/>
      </c>
      <c r="L398" s="31" t="e">
        <f t="shared" si="19"/>
        <v>#REF!</v>
      </c>
      <c r="M398" s="31" t="str">
        <f t="shared" si="20"/>
        <v>是</v>
      </c>
    </row>
    <row r="399" ht="18.95" customHeight="1" spans="1:13">
      <c r="A399" s="22" t="s">
        <v>135</v>
      </c>
      <c r="B399" s="23" t="s">
        <v>135</v>
      </c>
      <c r="C399" s="23" t="s">
        <v>772</v>
      </c>
      <c r="D399" s="24" t="s">
        <v>780</v>
      </c>
      <c r="E399" s="23" t="s">
        <v>147</v>
      </c>
      <c r="F399" s="49" t="s">
        <v>781</v>
      </c>
      <c r="G399" s="29">
        <v>134979</v>
      </c>
      <c r="H399" s="33" t="e">
        <f>VLOOKUP(F399,#REF!,2,0)</f>
        <v>#REF!</v>
      </c>
      <c r="I399" s="29"/>
      <c r="J399" s="29">
        <f>VLOOKUP(F399,'数据-全省决算数!'!$B:$C,2,0)</f>
        <v>153235</v>
      </c>
      <c r="K399" s="35" t="str">
        <f t="shared" si="18"/>
        <v/>
      </c>
      <c r="L399" s="31" t="e">
        <f t="shared" si="19"/>
        <v>#REF!</v>
      </c>
      <c r="M399" s="31" t="str">
        <f t="shared" si="20"/>
        <v>是</v>
      </c>
    </row>
    <row r="400" ht="18.95" customHeight="1" spans="1:13">
      <c r="A400" s="22" t="s">
        <v>135</v>
      </c>
      <c r="B400" s="23" t="s">
        <v>135</v>
      </c>
      <c r="C400" s="23" t="s">
        <v>772</v>
      </c>
      <c r="D400" s="24" t="s">
        <v>782</v>
      </c>
      <c r="E400" s="23" t="s">
        <v>147</v>
      </c>
      <c r="F400" s="49" t="s">
        <v>783</v>
      </c>
      <c r="G400" s="29">
        <v>93730</v>
      </c>
      <c r="H400" s="33" t="e">
        <f>VLOOKUP(F400,#REF!,2,0)</f>
        <v>#REF!</v>
      </c>
      <c r="I400" s="29"/>
      <c r="J400" s="29">
        <f>VLOOKUP(F400,'数据-全省决算数!'!$B:$C,2,0)</f>
        <v>140345</v>
      </c>
      <c r="K400" s="35" t="str">
        <f t="shared" si="18"/>
        <v/>
      </c>
      <c r="L400" s="31" t="e">
        <f t="shared" si="19"/>
        <v>#REF!</v>
      </c>
      <c r="M400" s="31" t="str">
        <f t="shared" si="20"/>
        <v>是</v>
      </c>
    </row>
    <row r="401" ht="18.95" customHeight="1" spans="1:13">
      <c r="A401" s="22" t="s">
        <v>135</v>
      </c>
      <c r="B401" s="23"/>
      <c r="C401" s="23" t="s">
        <v>772</v>
      </c>
      <c r="D401" s="24" t="s">
        <v>784</v>
      </c>
      <c r="E401" s="23" t="s">
        <v>147</v>
      </c>
      <c r="F401" s="49" t="s">
        <v>785</v>
      </c>
      <c r="G401" s="29">
        <v>41245</v>
      </c>
      <c r="H401" s="33" t="e">
        <f>VLOOKUP(F401,#REF!,2,0)</f>
        <v>#REF!</v>
      </c>
      <c r="I401" s="29"/>
      <c r="J401" s="29">
        <f>VLOOKUP(F401,'数据-全省决算数!'!$B:$C,2,0)</f>
        <v>28870</v>
      </c>
      <c r="K401" s="35" t="str">
        <f t="shared" si="18"/>
        <v/>
      </c>
      <c r="L401" s="31" t="e">
        <f t="shared" si="19"/>
        <v>#REF!</v>
      </c>
      <c r="M401" s="31" t="str">
        <f t="shared" si="20"/>
        <v>是</v>
      </c>
    </row>
    <row r="402" ht="18.95" customHeight="1" spans="1:13">
      <c r="A402" s="22" t="s">
        <v>135</v>
      </c>
      <c r="B402" s="477" t="s">
        <v>745</v>
      </c>
      <c r="C402" s="23"/>
      <c r="D402" s="24" t="s">
        <v>786</v>
      </c>
      <c r="E402" s="23"/>
      <c r="F402" s="50" t="s">
        <v>787</v>
      </c>
      <c r="G402" s="28">
        <f>SUMIF($C401:$C1701,$D402,$G401:$G1701)</f>
        <v>3050</v>
      </c>
      <c r="H402" s="33" t="e">
        <f>VLOOKUP(F402,#REF!,2,0)</f>
        <v>#REF!</v>
      </c>
      <c r="I402" s="28"/>
      <c r="J402" s="29">
        <f>VLOOKUP(F402,'数据-全省决算数!'!$B:$C,2,0)</f>
        <v>2991</v>
      </c>
      <c r="K402" s="30" t="str">
        <f t="shared" si="18"/>
        <v/>
      </c>
      <c r="L402" s="31" t="e">
        <f t="shared" si="19"/>
        <v>#REF!</v>
      </c>
      <c r="M402" s="31" t="str">
        <f t="shared" si="20"/>
        <v>是</v>
      </c>
    </row>
    <row r="403" ht="18.95" customHeight="1" spans="1:13">
      <c r="A403" s="22" t="s">
        <v>135</v>
      </c>
      <c r="B403" s="23" t="s">
        <v>135</v>
      </c>
      <c r="C403" s="23" t="s">
        <v>786</v>
      </c>
      <c r="D403" s="24" t="s">
        <v>788</v>
      </c>
      <c r="E403" s="23" t="s">
        <v>147</v>
      </c>
      <c r="F403" s="49" t="s">
        <v>789</v>
      </c>
      <c r="G403" s="29">
        <v>83</v>
      </c>
      <c r="H403" s="33" t="e">
        <f>VLOOKUP(F403,#REF!,2,0)</f>
        <v>#REF!</v>
      </c>
      <c r="I403" s="29"/>
      <c r="J403" s="29">
        <f>VLOOKUP(F403,'数据-全省决算数!'!$B:$C,2,0)</f>
        <v>109</v>
      </c>
      <c r="K403" s="35" t="str">
        <f t="shared" si="18"/>
        <v/>
      </c>
      <c r="L403" s="31" t="e">
        <f t="shared" si="19"/>
        <v>#REF!</v>
      </c>
      <c r="M403" s="31" t="str">
        <f t="shared" si="20"/>
        <v>是</v>
      </c>
    </row>
    <row r="404" ht="18.95" customHeight="1" spans="1:13">
      <c r="A404" s="22" t="s">
        <v>135</v>
      </c>
      <c r="B404" s="23" t="s">
        <v>135</v>
      </c>
      <c r="C404" s="23" t="s">
        <v>786</v>
      </c>
      <c r="D404" s="24" t="s">
        <v>790</v>
      </c>
      <c r="E404" s="23" t="s">
        <v>147</v>
      </c>
      <c r="F404" s="49" t="s">
        <v>791</v>
      </c>
      <c r="G404" s="29">
        <v>350</v>
      </c>
      <c r="H404" s="33" t="e">
        <f>VLOOKUP(F404,#REF!,2,0)</f>
        <v>#REF!</v>
      </c>
      <c r="I404" s="29"/>
      <c r="J404" s="29">
        <f>VLOOKUP(F404,'数据-全省决算数!'!$B:$C,2,0)</f>
        <v>402</v>
      </c>
      <c r="K404" s="35" t="str">
        <f t="shared" si="18"/>
        <v/>
      </c>
      <c r="L404" s="31" t="e">
        <f t="shared" si="19"/>
        <v>#REF!</v>
      </c>
      <c r="M404" s="31" t="str">
        <f t="shared" si="20"/>
        <v>是</v>
      </c>
    </row>
    <row r="405" ht="18.95" customHeight="1" spans="1:13">
      <c r="A405" s="22" t="s">
        <v>135</v>
      </c>
      <c r="B405" s="23" t="s">
        <v>135</v>
      </c>
      <c r="C405" s="23" t="s">
        <v>786</v>
      </c>
      <c r="D405" s="24" t="s">
        <v>792</v>
      </c>
      <c r="E405" s="23" t="s">
        <v>147</v>
      </c>
      <c r="F405" s="49" t="s">
        <v>793</v>
      </c>
      <c r="G405" s="29">
        <v>1199</v>
      </c>
      <c r="H405" s="33" t="e">
        <f>VLOOKUP(F405,#REF!,2,0)</f>
        <v>#REF!</v>
      </c>
      <c r="I405" s="29"/>
      <c r="J405" s="29">
        <f>VLOOKUP(F405,'数据-全省决算数!'!$B:$C,2,0)</f>
        <v>895</v>
      </c>
      <c r="K405" s="35" t="str">
        <f t="shared" si="18"/>
        <v/>
      </c>
      <c r="L405" s="31" t="e">
        <f t="shared" si="19"/>
        <v>#REF!</v>
      </c>
      <c r="M405" s="31" t="str">
        <f t="shared" si="20"/>
        <v>是</v>
      </c>
    </row>
    <row r="406" ht="18.95" customHeight="1" spans="1:13">
      <c r="A406" s="22" t="s">
        <v>135</v>
      </c>
      <c r="B406" s="23" t="s">
        <v>135</v>
      </c>
      <c r="C406" s="23" t="s">
        <v>786</v>
      </c>
      <c r="D406" s="24" t="s">
        <v>794</v>
      </c>
      <c r="E406" s="23" t="s">
        <v>147</v>
      </c>
      <c r="F406" s="49" t="s">
        <v>795</v>
      </c>
      <c r="G406" s="29">
        <v>556</v>
      </c>
      <c r="H406" s="33" t="e">
        <f>VLOOKUP(F406,#REF!,2,0)</f>
        <v>#REF!</v>
      </c>
      <c r="I406" s="29"/>
      <c r="J406" s="29">
        <f>VLOOKUP(F406,'数据-全省决算数!'!$B:$C,2,0)</f>
        <v>688</v>
      </c>
      <c r="K406" s="35" t="str">
        <f t="shared" si="18"/>
        <v/>
      </c>
      <c r="L406" s="31" t="e">
        <f t="shared" si="19"/>
        <v>#REF!</v>
      </c>
      <c r="M406" s="31" t="str">
        <f t="shared" si="20"/>
        <v>是</v>
      </c>
    </row>
    <row r="407" ht="18.95" customHeight="1" spans="1:13">
      <c r="A407" s="22" t="s">
        <v>135</v>
      </c>
      <c r="B407" s="23"/>
      <c r="C407" s="23" t="s">
        <v>786</v>
      </c>
      <c r="D407" s="24" t="s">
        <v>796</v>
      </c>
      <c r="E407" s="23" t="s">
        <v>147</v>
      </c>
      <c r="F407" s="49" t="s">
        <v>797</v>
      </c>
      <c r="G407" s="29">
        <v>862</v>
      </c>
      <c r="H407" s="33" t="e">
        <f>VLOOKUP(F407,#REF!,2,0)</f>
        <v>#REF!</v>
      </c>
      <c r="I407" s="29"/>
      <c r="J407" s="29">
        <f>VLOOKUP(F407,'数据-全省决算数!'!$B:$C,2,0)</f>
        <v>897</v>
      </c>
      <c r="K407" s="35" t="str">
        <f t="shared" si="18"/>
        <v/>
      </c>
      <c r="L407" s="31" t="e">
        <f t="shared" si="19"/>
        <v>#REF!</v>
      </c>
      <c r="M407" s="31" t="str">
        <f t="shared" si="20"/>
        <v>是</v>
      </c>
    </row>
    <row r="408" ht="18.95" customHeight="1" spans="1:13">
      <c r="A408" s="22" t="s">
        <v>135</v>
      </c>
      <c r="B408" s="477" t="s">
        <v>745</v>
      </c>
      <c r="C408" s="23"/>
      <c r="D408" s="24" t="s">
        <v>798</v>
      </c>
      <c r="E408" s="23"/>
      <c r="F408" s="50" t="s">
        <v>799</v>
      </c>
      <c r="G408" s="28">
        <f>SUMIF($C407:$C1707,$D408,$G407:$G1707)</f>
        <v>5433</v>
      </c>
      <c r="H408" s="33" t="e">
        <f>VLOOKUP(F408,#REF!,2,0)</f>
        <v>#REF!</v>
      </c>
      <c r="I408" s="28"/>
      <c r="J408" s="29">
        <f>VLOOKUP(F408,'数据-全省决算数!'!$B:$C,2,0)</f>
        <v>6406</v>
      </c>
      <c r="K408" s="30" t="str">
        <f t="shared" si="18"/>
        <v/>
      </c>
      <c r="L408" s="31" t="e">
        <f t="shared" si="19"/>
        <v>#REF!</v>
      </c>
      <c r="M408" s="31" t="str">
        <f t="shared" si="20"/>
        <v>是</v>
      </c>
    </row>
    <row r="409" ht="18.95" customHeight="1" spans="1:13">
      <c r="A409" s="22" t="s">
        <v>135</v>
      </c>
      <c r="B409" s="23" t="s">
        <v>135</v>
      </c>
      <c r="C409" s="23" t="s">
        <v>798</v>
      </c>
      <c r="D409" s="24" t="s">
        <v>800</v>
      </c>
      <c r="E409" s="23" t="s">
        <v>147</v>
      </c>
      <c r="F409" s="49" t="s">
        <v>801</v>
      </c>
      <c r="G409" s="29">
        <v>4009</v>
      </c>
      <c r="H409" s="33" t="e">
        <f>VLOOKUP(F409,#REF!,2,0)</f>
        <v>#REF!</v>
      </c>
      <c r="I409" s="29"/>
      <c r="J409" s="29">
        <f>VLOOKUP(F409,'数据-全省决算数!'!$B:$C,2,0)</f>
        <v>5161</v>
      </c>
      <c r="K409" s="35" t="str">
        <f t="shared" si="18"/>
        <v/>
      </c>
      <c r="L409" s="31" t="e">
        <f t="shared" si="19"/>
        <v>#REF!</v>
      </c>
      <c r="M409" s="31" t="str">
        <f t="shared" si="20"/>
        <v>是</v>
      </c>
    </row>
    <row r="410" ht="18.95" customHeight="1" spans="1:13">
      <c r="A410" s="22" t="s">
        <v>135</v>
      </c>
      <c r="B410" s="23" t="s">
        <v>135</v>
      </c>
      <c r="C410" s="23" t="s">
        <v>798</v>
      </c>
      <c r="D410" s="24" t="s">
        <v>802</v>
      </c>
      <c r="E410" s="23" t="s">
        <v>147</v>
      </c>
      <c r="F410" s="49" t="s">
        <v>803</v>
      </c>
      <c r="G410" s="29">
        <v>1423</v>
      </c>
      <c r="H410" s="33" t="e">
        <f>VLOOKUP(F410,#REF!,2,0)</f>
        <v>#REF!</v>
      </c>
      <c r="I410" s="29"/>
      <c r="J410" s="29">
        <f>VLOOKUP(F410,'数据-全省决算数!'!$B:$C,2,0)</f>
        <v>1244</v>
      </c>
      <c r="K410" s="39" t="str">
        <f t="shared" si="18"/>
        <v/>
      </c>
      <c r="L410" s="31" t="e">
        <f t="shared" si="19"/>
        <v>#REF!</v>
      </c>
      <c r="M410" s="31" t="str">
        <f t="shared" si="20"/>
        <v>是</v>
      </c>
    </row>
    <row r="411" ht="18.95" customHeight="1" spans="1:13">
      <c r="A411" s="22" t="s">
        <v>135</v>
      </c>
      <c r="B411" s="23"/>
      <c r="C411" s="23" t="s">
        <v>798</v>
      </c>
      <c r="D411" s="24" t="s">
        <v>804</v>
      </c>
      <c r="E411" s="23" t="s">
        <v>147</v>
      </c>
      <c r="F411" s="49" t="s">
        <v>805</v>
      </c>
      <c r="G411" s="29">
        <v>1</v>
      </c>
      <c r="H411" s="33" t="e">
        <f>VLOOKUP(F411,#REF!,2,0)</f>
        <v>#REF!</v>
      </c>
      <c r="I411" s="29"/>
      <c r="J411" s="29">
        <f>VLOOKUP(F411,'数据-全省决算数!'!$B:$C,2,0)</f>
        <v>1</v>
      </c>
      <c r="K411" s="39" t="str">
        <f t="shared" si="18"/>
        <v/>
      </c>
      <c r="L411" s="31" t="e">
        <f t="shared" si="19"/>
        <v>#REF!</v>
      </c>
      <c r="M411" s="31" t="str">
        <f t="shared" si="20"/>
        <v>是</v>
      </c>
    </row>
    <row r="412" ht="18.95" customHeight="1" spans="1:13">
      <c r="A412" s="22" t="s">
        <v>135</v>
      </c>
      <c r="B412" s="477" t="s">
        <v>745</v>
      </c>
      <c r="C412" s="23"/>
      <c r="D412" s="24" t="s">
        <v>806</v>
      </c>
      <c r="E412" s="23"/>
      <c r="F412" s="50" t="s">
        <v>807</v>
      </c>
      <c r="G412" s="28">
        <f>SUMIF($C411:$C1711,$D412,$G411:$G1711)</f>
        <v>0</v>
      </c>
      <c r="H412" s="33" t="e">
        <f>VLOOKUP(F412,#REF!,2,0)</f>
        <v>#REF!</v>
      </c>
      <c r="I412" s="28"/>
      <c r="J412" s="29">
        <f>VLOOKUP(F412,'数据-全省决算数!'!$B:$C,2,0)</f>
        <v>-101</v>
      </c>
      <c r="K412" s="44" t="str">
        <f t="shared" si="18"/>
        <v/>
      </c>
      <c r="L412" s="31" t="e">
        <f t="shared" si="19"/>
        <v>#REF!</v>
      </c>
      <c r="M412" s="31" t="str">
        <f t="shared" si="20"/>
        <v>是</v>
      </c>
    </row>
    <row r="413" ht="18.95" customHeight="1" spans="1:13">
      <c r="A413" s="22" t="s">
        <v>135</v>
      </c>
      <c r="B413" s="23" t="s">
        <v>135</v>
      </c>
      <c r="C413" s="23" t="s">
        <v>806</v>
      </c>
      <c r="D413" s="24" t="s">
        <v>808</v>
      </c>
      <c r="E413" s="23" t="s">
        <v>147</v>
      </c>
      <c r="F413" s="49" t="s">
        <v>809</v>
      </c>
      <c r="G413" s="29">
        <v>0</v>
      </c>
      <c r="H413" s="33" t="e">
        <f>VLOOKUP(F413,#REF!,2,0)</f>
        <v>#REF!</v>
      </c>
      <c r="I413" s="29"/>
      <c r="J413" s="29">
        <f>VLOOKUP(F413,'数据-全省决算数!'!$B:$C,2,0)</f>
        <v>-101</v>
      </c>
      <c r="K413" s="39" t="str">
        <f t="shared" si="18"/>
        <v/>
      </c>
      <c r="L413" s="31" t="e">
        <f t="shared" si="19"/>
        <v>#REF!</v>
      </c>
      <c r="M413" s="31" t="str">
        <f t="shared" si="20"/>
        <v>是</v>
      </c>
    </row>
    <row r="414" ht="18.95" customHeight="1" spans="1:13">
      <c r="A414" s="22" t="s">
        <v>135</v>
      </c>
      <c r="B414" s="23" t="s">
        <v>135</v>
      </c>
      <c r="C414" s="23" t="s">
        <v>806</v>
      </c>
      <c r="D414" s="24" t="s">
        <v>810</v>
      </c>
      <c r="E414" s="23" t="s">
        <v>147</v>
      </c>
      <c r="F414" s="49" t="s">
        <v>811</v>
      </c>
      <c r="G414" s="29">
        <v>0</v>
      </c>
      <c r="H414" s="29">
        <v>0</v>
      </c>
      <c r="I414" s="29"/>
      <c r="J414" s="29"/>
      <c r="K414" s="30" t="str">
        <f t="shared" si="18"/>
        <v/>
      </c>
      <c r="L414" s="31" t="str">
        <f t="shared" si="19"/>
        <v>否</v>
      </c>
      <c r="M414" s="31" t="str">
        <f t="shared" si="20"/>
        <v>是</v>
      </c>
    </row>
    <row r="415" ht="18.95" customHeight="1" spans="1:13">
      <c r="A415" s="22" t="s">
        <v>135</v>
      </c>
      <c r="B415" s="23"/>
      <c r="C415" s="23" t="s">
        <v>806</v>
      </c>
      <c r="D415" s="24" t="s">
        <v>812</v>
      </c>
      <c r="E415" s="23" t="s">
        <v>147</v>
      </c>
      <c r="F415" s="49" t="s">
        <v>813</v>
      </c>
      <c r="G415" s="29">
        <v>0</v>
      </c>
      <c r="H415" s="29">
        <v>0</v>
      </c>
      <c r="I415" s="29"/>
      <c r="J415" s="29"/>
      <c r="K415" s="35" t="str">
        <f t="shared" si="18"/>
        <v/>
      </c>
      <c r="L415" s="31" t="str">
        <f t="shared" si="19"/>
        <v>否</v>
      </c>
      <c r="M415" s="31" t="str">
        <f t="shared" si="20"/>
        <v>是</v>
      </c>
    </row>
    <row r="416" ht="18.95" customHeight="1" spans="1:13">
      <c r="A416" s="22" t="s">
        <v>135</v>
      </c>
      <c r="B416" s="477" t="s">
        <v>745</v>
      </c>
      <c r="C416" s="23"/>
      <c r="D416" s="24" t="s">
        <v>814</v>
      </c>
      <c r="E416" s="23"/>
      <c r="F416" s="50" t="s">
        <v>815</v>
      </c>
      <c r="G416" s="28">
        <f>SUMIF($C415:$C1715,$D416,$G415:$G1715)</f>
        <v>22800</v>
      </c>
      <c r="H416" s="33" t="e">
        <f>VLOOKUP(F416,#REF!,2,0)</f>
        <v>#REF!</v>
      </c>
      <c r="I416" s="28"/>
      <c r="J416" s="29">
        <f>VLOOKUP(F416,'数据-全省决算数!'!$B:$C,2,0)</f>
        <v>28685</v>
      </c>
      <c r="K416" s="30" t="str">
        <f t="shared" si="18"/>
        <v/>
      </c>
      <c r="L416" s="31" t="e">
        <f t="shared" si="19"/>
        <v>#REF!</v>
      </c>
      <c r="M416" s="31" t="str">
        <f t="shared" si="20"/>
        <v>是</v>
      </c>
    </row>
    <row r="417" ht="18.95" customHeight="1" spans="1:13">
      <c r="A417" s="22" t="s">
        <v>135</v>
      </c>
      <c r="B417" s="23" t="s">
        <v>135</v>
      </c>
      <c r="C417" s="23" t="s">
        <v>814</v>
      </c>
      <c r="D417" s="24" t="s">
        <v>816</v>
      </c>
      <c r="E417" s="23" t="s">
        <v>147</v>
      </c>
      <c r="F417" s="49" t="s">
        <v>817</v>
      </c>
      <c r="G417" s="29">
        <v>21836</v>
      </c>
      <c r="H417" s="33" t="e">
        <f>VLOOKUP(F417,#REF!,2,0)</f>
        <v>#REF!</v>
      </c>
      <c r="I417" s="29"/>
      <c r="J417" s="29">
        <f>VLOOKUP(F417,'数据-全省决算数!'!$B:$C,2,0)</f>
        <v>27781</v>
      </c>
      <c r="K417" s="35" t="str">
        <f t="shared" si="18"/>
        <v/>
      </c>
      <c r="L417" s="31" t="e">
        <f t="shared" si="19"/>
        <v>#REF!</v>
      </c>
      <c r="M417" s="31" t="str">
        <f t="shared" si="20"/>
        <v>是</v>
      </c>
    </row>
    <row r="418" ht="18.95" customHeight="1" spans="1:13">
      <c r="A418" s="22" t="s">
        <v>135</v>
      </c>
      <c r="B418" s="23" t="s">
        <v>135</v>
      </c>
      <c r="C418" s="23" t="s">
        <v>814</v>
      </c>
      <c r="D418" s="24" t="s">
        <v>818</v>
      </c>
      <c r="E418" s="23" t="s">
        <v>147</v>
      </c>
      <c r="F418" s="49" t="s">
        <v>819</v>
      </c>
      <c r="G418" s="29">
        <v>459</v>
      </c>
      <c r="H418" s="33" t="e">
        <f>VLOOKUP(F418,#REF!,2,0)</f>
        <v>#REF!</v>
      </c>
      <c r="I418" s="29"/>
      <c r="J418" s="29">
        <f>VLOOKUP(F418,'数据-全省决算数!'!$B:$C,2,0)</f>
        <v>635</v>
      </c>
      <c r="K418" s="35" t="str">
        <f t="shared" si="18"/>
        <v/>
      </c>
      <c r="L418" s="31" t="e">
        <f t="shared" si="19"/>
        <v>#REF!</v>
      </c>
      <c r="M418" s="31" t="str">
        <f t="shared" si="20"/>
        <v>是</v>
      </c>
    </row>
    <row r="419" ht="18.95" customHeight="1" spans="1:13">
      <c r="A419" s="22" t="s">
        <v>135</v>
      </c>
      <c r="B419" s="23"/>
      <c r="C419" s="23" t="s">
        <v>814</v>
      </c>
      <c r="D419" s="24" t="s">
        <v>820</v>
      </c>
      <c r="E419" s="23" t="s">
        <v>147</v>
      </c>
      <c r="F419" s="49" t="s">
        <v>821</v>
      </c>
      <c r="G419" s="29">
        <v>505</v>
      </c>
      <c r="H419" s="33" t="e">
        <f>VLOOKUP(F419,#REF!,2,0)</f>
        <v>#REF!</v>
      </c>
      <c r="I419" s="29"/>
      <c r="J419" s="29">
        <f>VLOOKUP(F419,'数据-全省决算数!'!$B:$C,2,0)</f>
        <v>269</v>
      </c>
      <c r="K419" s="35" t="str">
        <f t="shared" si="18"/>
        <v/>
      </c>
      <c r="L419" s="31" t="e">
        <f t="shared" si="19"/>
        <v>#REF!</v>
      </c>
      <c r="M419" s="31" t="str">
        <f t="shared" si="20"/>
        <v>是</v>
      </c>
    </row>
    <row r="420" ht="18.95" customHeight="1" spans="1:13">
      <c r="A420" s="22" t="s">
        <v>135</v>
      </c>
      <c r="B420" s="477" t="s">
        <v>745</v>
      </c>
      <c r="C420" s="23"/>
      <c r="D420" s="24" t="s">
        <v>822</v>
      </c>
      <c r="E420" s="23"/>
      <c r="F420" s="50" t="s">
        <v>823</v>
      </c>
      <c r="G420" s="28">
        <f>SUMIF($C419:$C1719,$D420,$G419:$G1719)</f>
        <v>73226</v>
      </c>
      <c r="H420" s="33" t="e">
        <f>VLOOKUP(F420,#REF!,2,0)</f>
        <v>#REF!</v>
      </c>
      <c r="I420" s="28"/>
      <c r="J420" s="29">
        <f>VLOOKUP(F420,'数据-全省决算数!'!$B:$C,2,0)</f>
        <v>85876</v>
      </c>
      <c r="K420" s="30" t="str">
        <f t="shared" si="18"/>
        <v/>
      </c>
      <c r="L420" s="31" t="e">
        <f t="shared" si="19"/>
        <v>#REF!</v>
      </c>
      <c r="M420" s="31" t="str">
        <f t="shared" si="20"/>
        <v>是</v>
      </c>
    </row>
    <row r="421" ht="18.95" customHeight="1" spans="1:13">
      <c r="A421" s="22" t="s">
        <v>135</v>
      </c>
      <c r="B421" s="23" t="s">
        <v>135</v>
      </c>
      <c r="C421" s="23" t="s">
        <v>822</v>
      </c>
      <c r="D421" s="24" t="s">
        <v>824</v>
      </c>
      <c r="E421" s="23" t="s">
        <v>147</v>
      </c>
      <c r="F421" s="49" t="s">
        <v>825</v>
      </c>
      <c r="G421" s="29">
        <v>15367</v>
      </c>
      <c r="H421" s="33" t="e">
        <f>VLOOKUP(F421,#REF!,2,0)</f>
        <v>#REF!</v>
      </c>
      <c r="I421" s="29"/>
      <c r="J421" s="29">
        <f>VLOOKUP(F421,'数据-全省决算数!'!$B:$C,2,0)</f>
        <v>21081</v>
      </c>
      <c r="K421" s="35" t="str">
        <f t="shared" si="18"/>
        <v/>
      </c>
      <c r="L421" s="31" t="e">
        <f t="shared" si="19"/>
        <v>#REF!</v>
      </c>
      <c r="M421" s="31" t="str">
        <f t="shared" si="20"/>
        <v>是</v>
      </c>
    </row>
    <row r="422" ht="18.95" customHeight="1" spans="1:13">
      <c r="A422" s="22" t="s">
        <v>135</v>
      </c>
      <c r="B422" s="23" t="s">
        <v>135</v>
      </c>
      <c r="C422" s="23" t="s">
        <v>822</v>
      </c>
      <c r="D422" s="24" t="s">
        <v>826</v>
      </c>
      <c r="E422" s="23" t="s">
        <v>147</v>
      </c>
      <c r="F422" s="49" t="s">
        <v>827</v>
      </c>
      <c r="G422" s="29">
        <v>55556</v>
      </c>
      <c r="H422" s="33" t="e">
        <f>VLOOKUP(F422,#REF!,2,0)</f>
        <v>#REF!</v>
      </c>
      <c r="I422" s="29"/>
      <c r="J422" s="29">
        <f>VLOOKUP(F422,'数据-全省决算数!'!$B:$C,2,0)</f>
        <v>60685</v>
      </c>
      <c r="K422" s="39" t="str">
        <f t="shared" si="18"/>
        <v/>
      </c>
      <c r="L422" s="31" t="e">
        <f t="shared" si="19"/>
        <v>#REF!</v>
      </c>
      <c r="M422" s="31" t="str">
        <f t="shared" si="20"/>
        <v>是</v>
      </c>
    </row>
    <row r="423" ht="18.95" customHeight="1" spans="1:13">
      <c r="A423" s="22" t="s">
        <v>135</v>
      </c>
      <c r="B423" s="23"/>
      <c r="C423" s="23" t="s">
        <v>822</v>
      </c>
      <c r="D423" s="24" t="s">
        <v>828</v>
      </c>
      <c r="E423" s="23" t="s">
        <v>147</v>
      </c>
      <c r="F423" s="49" t="s">
        <v>829</v>
      </c>
      <c r="G423" s="29">
        <v>1227</v>
      </c>
      <c r="H423" s="33" t="e">
        <f>VLOOKUP(F423,#REF!,2,0)</f>
        <v>#REF!</v>
      </c>
      <c r="I423" s="29"/>
      <c r="J423" s="29">
        <f>VLOOKUP(F423,'数据-全省决算数!'!$B:$C,2,0)</f>
        <v>2208</v>
      </c>
      <c r="K423" s="35" t="str">
        <f t="shared" si="18"/>
        <v/>
      </c>
      <c r="L423" s="31" t="e">
        <f t="shared" si="19"/>
        <v>#REF!</v>
      </c>
      <c r="M423" s="31" t="str">
        <f t="shared" si="20"/>
        <v>是</v>
      </c>
    </row>
    <row r="424" ht="18.95" customHeight="1" spans="1:13">
      <c r="A424" s="22" t="s">
        <v>135</v>
      </c>
      <c r="B424" s="23" t="s">
        <v>135</v>
      </c>
      <c r="C424" s="23" t="s">
        <v>822</v>
      </c>
      <c r="D424" s="24" t="s">
        <v>830</v>
      </c>
      <c r="E424" s="23" t="s">
        <v>147</v>
      </c>
      <c r="F424" s="49" t="s">
        <v>831</v>
      </c>
      <c r="G424" s="29">
        <v>0</v>
      </c>
      <c r="H424" s="29">
        <v>0</v>
      </c>
      <c r="I424" s="29"/>
      <c r="J424" s="29"/>
      <c r="K424" s="30" t="str">
        <f t="shared" si="18"/>
        <v/>
      </c>
      <c r="L424" s="31" t="str">
        <f t="shared" si="19"/>
        <v>否</v>
      </c>
      <c r="M424" s="31" t="str">
        <f t="shared" si="20"/>
        <v>是</v>
      </c>
    </row>
    <row r="425" ht="18.95" customHeight="1" spans="1:13">
      <c r="A425" s="22" t="s">
        <v>135</v>
      </c>
      <c r="B425" s="23" t="s">
        <v>135</v>
      </c>
      <c r="C425" s="23" t="s">
        <v>822</v>
      </c>
      <c r="D425" s="24" t="s">
        <v>832</v>
      </c>
      <c r="E425" s="23" t="s">
        <v>147</v>
      </c>
      <c r="F425" s="49" t="s">
        <v>833</v>
      </c>
      <c r="G425" s="29">
        <v>1076</v>
      </c>
      <c r="H425" s="33" t="e">
        <f>VLOOKUP(F425,#REF!,2,0)</f>
        <v>#REF!</v>
      </c>
      <c r="I425" s="29"/>
      <c r="J425" s="29">
        <f>VLOOKUP(F425,'数据-全省决算数!'!$B:$C,2,0)</f>
        <v>1902</v>
      </c>
      <c r="K425" s="35" t="str">
        <f t="shared" si="18"/>
        <v/>
      </c>
      <c r="L425" s="31" t="e">
        <f t="shared" si="19"/>
        <v>#REF!</v>
      </c>
      <c r="M425" s="31" t="str">
        <f t="shared" si="20"/>
        <v>是</v>
      </c>
    </row>
    <row r="426" ht="18.95" customHeight="1" spans="1:13">
      <c r="A426" s="22" t="s">
        <v>135</v>
      </c>
      <c r="B426" s="477" t="s">
        <v>745</v>
      </c>
      <c r="C426" s="23"/>
      <c r="D426" s="24" t="s">
        <v>834</v>
      </c>
      <c r="E426" s="23"/>
      <c r="F426" s="50" t="s">
        <v>835</v>
      </c>
      <c r="G426" s="28">
        <f>SUMIF($C425:$C1725,$D426,$G425:$G1725)</f>
        <v>452645</v>
      </c>
      <c r="H426" s="33" t="e">
        <f>VLOOKUP(F426,#REF!,2,0)</f>
        <v>#REF!</v>
      </c>
      <c r="I426" s="28"/>
      <c r="J426" s="29">
        <f>VLOOKUP(F426,'数据-全省决算数!'!$B:$C,2,0)</f>
        <v>336990</v>
      </c>
      <c r="K426" s="30" t="str">
        <f t="shared" si="18"/>
        <v/>
      </c>
      <c r="L426" s="31" t="e">
        <f t="shared" si="19"/>
        <v>#REF!</v>
      </c>
      <c r="M426" s="31" t="str">
        <f t="shared" si="20"/>
        <v>是</v>
      </c>
    </row>
    <row r="427" ht="18.95" customHeight="1" spans="1:13">
      <c r="A427" s="22" t="s">
        <v>135</v>
      </c>
      <c r="B427" s="23" t="s">
        <v>135</v>
      </c>
      <c r="C427" s="23" t="s">
        <v>834</v>
      </c>
      <c r="D427" s="24" t="s">
        <v>836</v>
      </c>
      <c r="E427" s="23" t="s">
        <v>147</v>
      </c>
      <c r="F427" s="49" t="s">
        <v>837</v>
      </c>
      <c r="G427" s="29">
        <v>135023</v>
      </c>
      <c r="H427" s="33" t="e">
        <f>VLOOKUP(F427,#REF!,2,0)</f>
        <v>#REF!</v>
      </c>
      <c r="I427" s="29"/>
      <c r="J427" s="29">
        <f>VLOOKUP(F427,'数据-全省决算数!'!$B:$C,2,0)</f>
        <v>75806</v>
      </c>
      <c r="K427" s="35" t="str">
        <f t="shared" si="18"/>
        <v/>
      </c>
      <c r="L427" s="31" t="e">
        <f t="shared" si="19"/>
        <v>#REF!</v>
      </c>
      <c r="M427" s="31" t="str">
        <f t="shared" si="20"/>
        <v>是</v>
      </c>
    </row>
    <row r="428" ht="18.95" customHeight="1" spans="1:13">
      <c r="A428" s="22" t="s">
        <v>135</v>
      </c>
      <c r="B428" s="23" t="s">
        <v>135</v>
      </c>
      <c r="C428" s="23" t="s">
        <v>834</v>
      </c>
      <c r="D428" s="24" t="s">
        <v>838</v>
      </c>
      <c r="E428" s="23" t="s">
        <v>147</v>
      </c>
      <c r="F428" s="49" t="s">
        <v>839</v>
      </c>
      <c r="G428" s="29">
        <v>71625</v>
      </c>
      <c r="H428" s="33" t="e">
        <f>VLOOKUP(F428,#REF!,2,0)</f>
        <v>#REF!</v>
      </c>
      <c r="I428" s="29"/>
      <c r="J428" s="29">
        <f>VLOOKUP(F428,'数据-全省决算数!'!$B:$C,2,0)</f>
        <v>16106</v>
      </c>
      <c r="K428" s="35" t="str">
        <f t="shared" si="18"/>
        <v/>
      </c>
      <c r="L428" s="31" t="e">
        <f t="shared" si="19"/>
        <v>#REF!</v>
      </c>
      <c r="M428" s="31" t="str">
        <f t="shared" si="20"/>
        <v>是</v>
      </c>
    </row>
    <row r="429" ht="18.95" customHeight="1" spans="1:13">
      <c r="A429" s="22" t="s">
        <v>135</v>
      </c>
      <c r="B429" s="23" t="s">
        <v>135</v>
      </c>
      <c r="C429" s="23" t="s">
        <v>834</v>
      </c>
      <c r="D429" s="24" t="s">
        <v>840</v>
      </c>
      <c r="E429" s="23" t="s">
        <v>147</v>
      </c>
      <c r="F429" s="49" t="s">
        <v>841</v>
      </c>
      <c r="G429" s="29">
        <v>19438</v>
      </c>
      <c r="H429" s="33" t="e">
        <f>VLOOKUP(F429,#REF!,2,0)</f>
        <v>#REF!</v>
      </c>
      <c r="I429" s="29"/>
      <c r="J429" s="29">
        <f>VLOOKUP(F429,'数据-全省决算数!'!$B:$C,2,0)</f>
        <v>11753</v>
      </c>
      <c r="K429" s="35" t="str">
        <f t="shared" si="18"/>
        <v/>
      </c>
      <c r="L429" s="31" t="e">
        <f t="shared" si="19"/>
        <v>#REF!</v>
      </c>
      <c r="M429" s="31" t="str">
        <f t="shared" si="20"/>
        <v>是</v>
      </c>
    </row>
    <row r="430" ht="18.95" customHeight="1" spans="1:13">
      <c r="A430" s="22" t="s">
        <v>135</v>
      </c>
      <c r="B430" s="23"/>
      <c r="C430" s="23" t="s">
        <v>834</v>
      </c>
      <c r="D430" s="24" t="s">
        <v>842</v>
      </c>
      <c r="E430" s="23" t="s">
        <v>147</v>
      </c>
      <c r="F430" s="49" t="s">
        <v>843</v>
      </c>
      <c r="G430" s="29">
        <v>2444</v>
      </c>
      <c r="H430" s="33" t="e">
        <f>VLOOKUP(F430,#REF!,2,0)</f>
        <v>#REF!</v>
      </c>
      <c r="I430" s="29"/>
      <c r="J430" s="29">
        <f>VLOOKUP(F430,'数据-全省决算数!'!$B:$C,2,0)</f>
        <v>1943</v>
      </c>
      <c r="K430" s="35" t="str">
        <f t="shared" si="18"/>
        <v/>
      </c>
      <c r="L430" s="31" t="e">
        <f t="shared" si="19"/>
        <v>#REF!</v>
      </c>
      <c r="M430" s="31" t="str">
        <f t="shared" si="20"/>
        <v>是</v>
      </c>
    </row>
    <row r="431" ht="18.95" customHeight="1" spans="1:13">
      <c r="A431" s="22"/>
      <c r="B431" s="23" t="s">
        <v>135</v>
      </c>
      <c r="C431" s="23" t="s">
        <v>834</v>
      </c>
      <c r="D431" s="24" t="s">
        <v>844</v>
      </c>
      <c r="E431" s="23" t="s">
        <v>147</v>
      </c>
      <c r="F431" s="49" t="s">
        <v>845</v>
      </c>
      <c r="G431" s="29">
        <v>5129</v>
      </c>
      <c r="H431" s="33" t="e">
        <f>VLOOKUP(F431,#REF!,2,0)</f>
        <v>#REF!</v>
      </c>
      <c r="I431" s="29"/>
      <c r="J431" s="29">
        <f>VLOOKUP(F431,'数据-全省决算数!'!$B:$C,2,0)</f>
        <v>5309</v>
      </c>
      <c r="K431" s="35" t="str">
        <f t="shared" si="18"/>
        <v/>
      </c>
      <c r="L431" s="31" t="e">
        <f t="shared" si="19"/>
        <v>#REF!</v>
      </c>
      <c r="M431" s="31" t="str">
        <f t="shared" si="20"/>
        <v>是</v>
      </c>
    </row>
    <row r="432" ht="18.95" customHeight="1" spans="1:13">
      <c r="A432" s="22" t="s">
        <v>135</v>
      </c>
      <c r="B432" s="23"/>
      <c r="C432" s="23" t="s">
        <v>834</v>
      </c>
      <c r="D432" s="24" t="s">
        <v>846</v>
      </c>
      <c r="E432" s="23" t="s">
        <v>147</v>
      </c>
      <c r="F432" s="49" t="s">
        <v>847</v>
      </c>
      <c r="G432" s="29">
        <v>218986</v>
      </c>
      <c r="H432" s="33" t="e">
        <f>VLOOKUP(F432,#REF!,2,0)</f>
        <v>#REF!</v>
      </c>
      <c r="I432" s="29"/>
      <c r="J432" s="29">
        <f>VLOOKUP(F432,'数据-全省决算数!'!$B:$C,2,0)</f>
        <v>226073</v>
      </c>
      <c r="K432" s="35" t="str">
        <f t="shared" si="18"/>
        <v/>
      </c>
      <c r="L432" s="31" t="e">
        <f t="shared" si="19"/>
        <v>#REF!</v>
      </c>
      <c r="M432" s="31" t="str">
        <f t="shared" si="20"/>
        <v>是</v>
      </c>
    </row>
    <row r="433" ht="18.95" customHeight="1" spans="1:13">
      <c r="A433" s="22" t="s">
        <v>135</v>
      </c>
      <c r="B433" s="477" t="s">
        <v>745</v>
      </c>
      <c r="C433" s="23"/>
      <c r="D433" s="24" t="s">
        <v>848</v>
      </c>
      <c r="E433" s="23" t="s">
        <v>147</v>
      </c>
      <c r="F433" s="50" t="s">
        <v>2960</v>
      </c>
      <c r="G433" s="28">
        <v>145722</v>
      </c>
      <c r="H433" s="33" t="e">
        <f>VLOOKUP(F433,#REF!,2,0)</f>
        <v>#REF!</v>
      </c>
      <c r="I433" s="28"/>
      <c r="J433" s="29" t="e">
        <f>VLOOKUP(F433,'数据-全省决算数!'!$B:$C,2,0)</f>
        <v>#N/A</v>
      </c>
      <c r="K433" s="30" t="str">
        <f t="shared" si="18"/>
        <v/>
      </c>
      <c r="L433" s="31" t="e">
        <f t="shared" si="19"/>
        <v>#REF!</v>
      </c>
      <c r="M433" s="31" t="str">
        <f t="shared" si="20"/>
        <v>是</v>
      </c>
    </row>
    <row r="434" ht="18.95" customHeight="1" spans="1:13">
      <c r="A434" s="22" t="s">
        <v>134</v>
      </c>
      <c r="B434" s="23" t="s">
        <v>135</v>
      </c>
      <c r="C434" s="23"/>
      <c r="D434" s="24" t="s">
        <v>850</v>
      </c>
      <c r="E434" s="23"/>
      <c r="F434" s="50" t="s">
        <v>851</v>
      </c>
      <c r="G434" s="26">
        <f>SUMIF($B435:$B$1301,$D434,$G435:$G$1301)</f>
        <v>431456</v>
      </c>
      <c r="H434" s="33" t="e">
        <f>VLOOKUP(F434,#REF!,2,0)</f>
        <v>#REF!</v>
      </c>
      <c r="I434" s="28"/>
      <c r="J434" s="29" t="e">
        <f>VLOOKUP(F434,'数据-全省决算数!'!$B:$C,2,0)</f>
        <v>#N/A</v>
      </c>
      <c r="K434" s="30" t="str">
        <f t="shared" si="18"/>
        <v/>
      </c>
      <c r="L434" s="31" t="e">
        <f t="shared" si="19"/>
        <v>#REF!</v>
      </c>
      <c r="M434" s="31" t="str">
        <f t="shared" si="20"/>
        <v>是</v>
      </c>
    </row>
    <row r="435" ht="18.95" customHeight="1" spans="1:13">
      <c r="A435" s="22" t="s">
        <v>135</v>
      </c>
      <c r="B435" s="477" t="s">
        <v>850</v>
      </c>
      <c r="C435" s="23"/>
      <c r="D435" s="24" t="s">
        <v>852</v>
      </c>
      <c r="E435" s="23"/>
      <c r="F435" s="25" t="s">
        <v>853</v>
      </c>
      <c r="G435" s="28">
        <f>SUMIF($C434:$C1734,$D435,$G434:$G1734)</f>
        <v>21681</v>
      </c>
      <c r="H435" s="33" t="e">
        <f>VLOOKUP(F435,#REF!,2,0)</f>
        <v>#REF!</v>
      </c>
      <c r="I435" s="28"/>
      <c r="J435" s="29">
        <f>VLOOKUP(F435,'数据-全省决算数!'!$B:$C,2,0)</f>
        <v>25722</v>
      </c>
      <c r="K435" s="30" t="str">
        <f t="shared" si="18"/>
        <v/>
      </c>
      <c r="L435" s="31" t="e">
        <f t="shared" si="19"/>
        <v>#REF!</v>
      </c>
      <c r="M435" s="31" t="str">
        <f t="shared" si="20"/>
        <v>是</v>
      </c>
    </row>
    <row r="436" ht="18.95" customHeight="1" spans="1:13">
      <c r="A436" s="22" t="s">
        <v>135</v>
      </c>
      <c r="B436" s="23" t="s">
        <v>135</v>
      </c>
      <c r="C436" s="23" t="s">
        <v>852</v>
      </c>
      <c r="D436" s="24" t="s">
        <v>854</v>
      </c>
      <c r="E436" s="23" t="s">
        <v>147</v>
      </c>
      <c r="F436" s="49" t="s">
        <v>141</v>
      </c>
      <c r="G436" s="29">
        <v>15830</v>
      </c>
      <c r="H436" s="33" t="e">
        <f>VLOOKUP(F436,#REF!,2,0)</f>
        <v>#REF!</v>
      </c>
      <c r="I436" s="29"/>
      <c r="J436" s="29">
        <f>VLOOKUP(F436,'数据-全省决算数!'!$B:$C,2,0)</f>
        <v>75262</v>
      </c>
      <c r="K436" s="35" t="str">
        <f t="shared" si="18"/>
        <v/>
      </c>
      <c r="L436" s="31" t="e">
        <f t="shared" si="19"/>
        <v>#REF!</v>
      </c>
      <c r="M436" s="31" t="str">
        <f t="shared" si="20"/>
        <v>是</v>
      </c>
    </row>
    <row r="437" ht="18.95" customHeight="1" spans="1:13">
      <c r="A437" s="22" t="s">
        <v>135</v>
      </c>
      <c r="B437" s="23"/>
      <c r="C437" s="23" t="s">
        <v>852</v>
      </c>
      <c r="D437" s="24" t="s">
        <v>855</v>
      </c>
      <c r="E437" s="23" t="s">
        <v>147</v>
      </c>
      <c r="F437" s="49" t="s">
        <v>143</v>
      </c>
      <c r="G437" s="29">
        <v>2864</v>
      </c>
      <c r="H437" s="33" t="e">
        <f>VLOOKUP(F437,#REF!,2,0)</f>
        <v>#REF!</v>
      </c>
      <c r="I437" s="29"/>
      <c r="J437" s="29">
        <f>VLOOKUP(F437,'数据-全省决算数!'!$B:$C,2,0)</f>
        <v>10673</v>
      </c>
      <c r="K437" s="35" t="str">
        <f t="shared" si="18"/>
        <v/>
      </c>
      <c r="L437" s="31" t="e">
        <f t="shared" si="19"/>
        <v>#REF!</v>
      </c>
      <c r="M437" s="31" t="str">
        <f t="shared" si="20"/>
        <v>是</v>
      </c>
    </row>
    <row r="438" ht="18.95" customHeight="1" spans="1:13">
      <c r="A438" s="22" t="s">
        <v>135</v>
      </c>
      <c r="B438" s="23" t="s">
        <v>135</v>
      </c>
      <c r="C438" s="23" t="s">
        <v>852</v>
      </c>
      <c r="D438" s="24" t="s">
        <v>856</v>
      </c>
      <c r="E438" s="23" t="s">
        <v>147</v>
      </c>
      <c r="F438" s="32" t="s">
        <v>145</v>
      </c>
      <c r="G438" s="29">
        <v>279</v>
      </c>
      <c r="H438" s="33" t="e">
        <f>VLOOKUP(F438,#REF!,2,0)</f>
        <v>#REF!</v>
      </c>
      <c r="I438" s="29"/>
      <c r="J438" s="29">
        <f>VLOOKUP(F438,'数据-全省决算数!'!$B:$C,2,0)</f>
        <v>802</v>
      </c>
      <c r="K438" s="35" t="str">
        <f t="shared" si="18"/>
        <v/>
      </c>
      <c r="L438" s="31" t="e">
        <f t="shared" si="19"/>
        <v>#REF!</v>
      </c>
      <c r="M438" s="31" t="str">
        <f t="shared" si="20"/>
        <v>是</v>
      </c>
    </row>
    <row r="439" ht="18.95" customHeight="1" spans="1:13">
      <c r="A439" s="22" t="s">
        <v>135</v>
      </c>
      <c r="B439" s="23" t="s">
        <v>135</v>
      </c>
      <c r="C439" s="23" t="s">
        <v>852</v>
      </c>
      <c r="D439" s="24" t="s">
        <v>857</v>
      </c>
      <c r="E439" s="23" t="s">
        <v>147</v>
      </c>
      <c r="F439" s="49" t="s">
        <v>858</v>
      </c>
      <c r="G439" s="29">
        <v>2708</v>
      </c>
      <c r="H439" s="33" t="e">
        <f>VLOOKUP(F439,#REF!,2,0)</f>
        <v>#REF!</v>
      </c>
      <c r="I439" s="29"/>
      <c r="J439" s="29">
        <f>VLOOKUP(F439,'数据-全省决算数!'!$B:$C,2,0)</f>
        <v>3315</v>
      </c>
      <c r="K439" s="35" t="str">
        <f t="shared" si="18"/>
        <v/>
      </c>
      <c r="L439" s="31" t="e">
        <f t="shared" si="19"/>
        <v>#REF!</v>
      </c>
      <c r="M439" s="31" t="str">
        <f t="shared" si="20"/>
        <v>是</v>
      </c>
    </row>
    <row r="440" ht="18.95" customHeight="1" spans="1:13">
      <c r="A440" s="22" t="s">
        <v>135</v>
      </c>
      <c r="B440" s="477" t="s">
        <v>850</v>
      </c>
      <c r="C440" s="23"/>
      <c r="D440" s="24" t="s">
        <v>859</v>
      </c>
      <c r="E440" s="23"/>
      <c r="F440" s="25" t="s">
        <v>860</v>
      </c>
      <c r="G440" s="28">
        <f>SUMIF($C439:$C1739,$D440,$G439:$G1739)</f>
        <v>15205</v>
      </c>
      <c r="H440" s="33" t="e">
        <f>VLOOKUP(F440,#REF!,2,0)</f>
        <v>#REF!</v>
      </c>
      <c r="I440" s="28"/>
      <c r="J440" s="29">
        <f>VLOOKUP(F440,'数据-全省决算数!'!$B:$C,2,0)</f>
        <v>12131</v>
      </c>
      <c r="K440" s="30" t="str">
        <f t="shared" si="18"/>
        <v/>
      </c>
      <c r="L440" s="31" t="e">
        <f t="shared" si="19"/>
        <v>#REF!</v>
      </c>
      <c r="M440" s="31" t="str">
        <f t="shared" si="20"/>
        <v>是</v>
      </c>
    </row>
    <row r="441" ht="18.95" customHeight="1" spans="1:13">
      <c r="A441" s="22" t="s">
        <v>135</v>
      </c>
      <c r="B441" s="23" t="s">
        <v>135</v>
      </c>
      <c r="C441" s="23" t="s">
        <v>859</v>
      </c>
      <c r="D441" s="24" t="s">
        <v>861</v>
      </c>
      <c r="E441" s="23" t="s">
        <v>147</v>
      </c>
      <c r="F441" s="49" t="s">
        <v>862</v>
      </c>
      <c r="G441" s="29">
        <v>603</v>
      </c>
      <c r="H441" s="33" t="e">
        <f>VLOOKUP(F441,#REF!,2,0)</f>
        <v>#REF!</v>
      </c>
      <c r="I441" s="29"/>
      <c r="J441" s="29">
        <f>VLOOKUP(F441,'数据-全省决算数!'!$B:$C,2,0)</f>
        <v>773</v>
      </c>
      <c r="K441" s="35" t="str">
        <f t="shared" si="18"/>
        <v/>
      </c>
      <c r="L441" s="31" t="e">
        <f t="shared" si="19"/>
        <v>#REF!</v>
      </c>
      <c r="M441" s="31" t="str">
        <f t="shared" si="20"/>
        <v>是</v>
      </c>
    </row>
    <row r="442" ht="18.95" customHeight="1" spans="1:13">
      <c r="A442" s="22" t="s">
        <v>135</v>
      </c>
      <c r="B442" s="23" t="s">
        <v>135</v>
      </c>
      <c r="C442" s="23" t="s">
        <v>859</v>
      </c>
      <c r="D442" s="24" t="s">
        <v>863</v>
      </c>
      <c r="E442" s="23" t="s">
        <v>147</v>
      </c>
      <c r="F442" s="49" t="s">
        <v>864</v>
      </c>
      <c r="G442" s="29">
        <v>40</v>
      </c>
      <c r="H442" s="33" t="e">
        <f>VLOOKUP(F442,#REF!,2,0)</f>
        <v>#REF!</v>
      </c>
      <c r="I442" s="29"/>
      <c r="J442" s="29">
        <f>VLOOKUP(F442,'数据-全省决算数!'!$B:$C,2,0)</f>
        <v>0</v>
      </c>
      <c r="K442" s="35" t="str">
        <f t="shared" si="18"/>
        <v/>
      </c>
      <c r="L442" s="31" t="e">
        <f t="shared" si="19"/>
        <v>#REF!</v>
      </c>
      <c r="M442" s="31" t="str">
        <f t="shared" si="20"/>
        <v>是</v>
      </c>
    </row>
    <row r="443" ht="18.95" customHeight="1" spans="1:13">
      <c r="A443" s="22" t="s">
        <v>135</v>
      </c>
      <c r="B443" s="23" t="s">
        <v>135</v>
      </c>
      <c r="C443" s="23" t="s">
        <v>859</v>
      </c>
      <c r="D443" s="24" t="s">
        <v>865</v>
      </c>
      <c r="E443" s="23" t="s">
        <v>147</v>
      </c>
      <c r="F443" s="49" t="s">
        <v>866</v>
      </c>
      <c r="G443" s="29">
        <v>25</v>
      </c>
      <c r="H443" s="33" t="e">
        <f>VLOOKUP(F443,#REF!,2,0)</f>
        <v>#REF!</v>
      </c>
      <c r="I443" s="29"/>
      <c r="J443" s="29">
        <f>VLOOKUP(F443,'数据-全省决算数!'!$B:$C,2,0)</f>
        <v>15</v>
      </c>
      <c r="K443" s="39" t="str">
        <f t="shared" si="18"/>
        <v/>
      </c>
      <c r="L443" s="31" t="e">
        <f t="shared" si="19"/>
        <v>#REF!</v>
      </c>
      <c r="M443" s="31" t="str">
        <f t="shared" si="20"/>
        <v>是</v>
      </c>
    </row>
    <row r="444" ht="18.95" customHeight="1" spans="1:13">
      <c r="A444" s="22" t="s">
        <v>135</v>
      </c>
      <c r="B444" s="23" t="s">
        <v>135</v>
      </c>
      <c r="C444" s="23" t="s">
        <v>859</v>
      </c>
      <c r="D444" s="24" t="s">
        <v>867</v>
      </c>
      <c r="E444" s="23" t="s">
        <v>147</v>
      </c>
      <c r="F444" s="49" t="s">
        <v>868</v>
      </c>
      <c r="G444" s="29">
        <v>6331</v>
      </c>
      <c r="H444" s="33" t="e">
        <f>VLOOKUP(F444,#REF!,2,0)</f>
        <v>#REF!</v>
      </c>
      <c r="I444" s="29"/>
      <c r="J444" s="29">
        <f>VLOOKUP(F444,'数据-全省决算数!'!$B:$C,2,0)</f>
        <v>3629</v>
      </c>
      <c r="K444" s="35" t="str">
        <f t="shared" si="18"/>
        <v/>
      </c>
      <c r="L444" s="31" t="e">
        <f t="shared" si="19"/>
        <v>#REF!</v>
      </c>
      <c r="M444" s="31" t="str">
        <f t="shared" si="20"/>
        <v>是</v>
      </c>
    </row>
    <row r="445" ht="18.95" customHeight="1" spans="1:13">
      <c r="A445" s="22" t="s">
        <v>135</v>
      </c>
      <c r="B445" s="23" t="s">
        <v>135</v>
      </c>
      <c r="C445" s="23" t="s">
        <v>859</v>
      </c>
      <c r="D445" s="24" t="s">
        <v>869</v>
      </c>
      <c r="E445" s="23" t="s">
        <v>147</v>
      </c>
      <c r="F445" s="49" t="s">
        <v>870</v>
      </c>
      <c r="G445" s="29">
        <v>0</v>
      </c>
      <c r="H445" s="29">
        <v>0</v>
      </c>
      <c r="I445" s="29"/>
      <c r="J445" s="29"/>
      <c r="K445" s="39" t="str">
        <f t="shared" si="18"/>
        <v/>
      </c>
      <c r="L445" s="31" t="str">
        <f t="shared" si="19"/>
        <v>否</v>
      </c>
      <c r="M445" s="31" t="str">
        <f t="shared" si="20"/>
        <v>是</v>
      </c>
    </row>
    <row r="446" ht="18.95" customHeight="1" spans="1:13">
      <c r="A446" s="22" t="s">
        <v>135</v>
      </c>
      <c r="B446" s="23"/>
      <c r="C446" s="23" t="s">
        <v>859</v>
      </c>
      <c r="D446" s="24" t="s">
        <v>871</v>
      </c>
      <c r="E446" s="23" t="s">
        <v>147</v>
      </c>
      <c r="F446" s="49" t="s">
        <v>872</v>
      </c>
      <c r="G446" s="29">
        <v>4065</v>
      </c>
      <c r="H446" s="33" t="e">
        <f>VLOOKUP(F446,#REF!,2,0)</f>
        <v>#REF!</v>
      </c>
      <c r="I446" s="29"/>
      <c r="J446" s="29">
        <f>VLOOKUP(F446,'数据-全省决算数!'!$B:$C,2,0)</f>
        <v>4018</v>
      </c>
      <c r="K446" s="35" t="str">
        <f t="shared" si="18"/>
        <v/>
      </c>
      <c r="L446" s="31" t="e">
        <f t="shared" si="19"/>
        <v>#REF!</v>
      </c>
      <c r="M446" s="31" t="str">
        <f t="shared" si="20"/>
        <v>是</v>
      </c>
    </row>
    <row r="447" ht="18.95" customHeight="1" spans="1:13">
      <c r="A447" s="22" t="s">
        <v>135</v>
      </c>
      <c r="B447" s="23" t="s">
        <v>135</v>
      </c>
      <c r="C447" s="23" t="s">
        <v>859</v>
      </c>
      <c r="D447" s="24" t="s">
        <v>873</v>
      </c>
      <c r="E447" s="23" t="s">
        <v>147</v>
      </c>
      <c r="F447" s="49" t="s">
        <v>874</v>
      </c>
      <c r="G447" s="29">
        <v>0</v>
      </c>
      <c r="H447" s="29">
        <v>0</v>
      </c>
      <c r="I447" s="29"/>
      <c r="J447" s="29"/>
      <c r="K447" s="30" t="str">
        <f t="shared" si="18"/>
        <v/>
      </c>
      <c r="L447" s="31" t="str">
        <f t="shared" si="19"/>
        <v>否</v>
      </c>
      <c r="M447" s="31" t="str">
        <f t="shared" si="20"/>
        <v>是</v>
      </c>
    </row>
    <row r="448" ht="18.95" customHeight="1" spans="1:13">
      <c r="A448" s="22" t="s">
        <v>135</v>
      </c>
      <c r="B448" s="23" t="s">
        <v>135</v>
      </c>
      <c r="C448" s="23" t="s">
        <v>859</v>
      </c>
      <c r="D448" s="24" t="s">
        <v>875</v>
      </c>
      <c r="E448" s="23" t="s">
        <v>147</v>
      </c>
      <c r="F448" s="49" t="s">
        <v>876</v>
      </c>
      <c r="G448" s="29">
        <v>4141</v>
      </c>
      <c r="H448" s="33" t="e">
        <f>VLOOKUP(F448,#REF!,2,0)</f>
        <v>#REF!</v>
      </c>
      <c r="I448" s="29"/>
      <c r="J448" s="29">
        <f>VLOOKUP(F448,'数据-全省决算数!'!$B:$C,2,0)</f>
        <v>3696</v>
      </c>
      <c r="K448" s="35" t="str">
        <f t="shared" si="18"/>
        <v/>
      </c>
      <c r="L448" s="31" t="e">
        <f t="shared" si="19"/>
        <v>#REF!</v>
      </c>
      <c r="M448" s="31" t="str">
        <f t="shared" si="20"/>
        <v>是</v>
      </c>
    </row>
    <row r="449" ht="18.95" customHeight="1" spans="1:13">
      <c r="A449" s="22" t="s">
        <v>135</v>
      </c>
      <c r="B449" s="477" t="s">
        <v>850</v>
      </c>
      <c r="C449" s="23"/>
      <c r="D449" s="24" t="s">
        <v>877</v>
      </c>
      <c r="E449" s="23"/>
      <c r="F449" s="48" t="s">
        <v>878</v>
      </c>
      <c r="G449" s="28">
        <f>SUMIF($C448:$C1748,$D449,$G448:$G1748)</f>
        <v>40391</v>
      </c>
      <c r="H449" s="33" t="e">
        <f>VLOOKUP(F449,#REF!,2,0)</f>
        <v>#REF!</v>
      </c>
      <c r="I449" s="28"/>
      <c r="J449" s="29">
        <f>VLOOKUP(F449,'数据-全省决算数!'!$B:$C,2,0)</f>
        <v>43514</v>
      </c>
      <c r="K449" s="30" t="str">
        <f t="shared" si="18"/>
        <v/>
      </c>
      <c r="L449" s="31" t="e">
        <f t="shared" si="19"/>
        <v>#REF!</v>
      </c>
      <c r="M449" s="31" t="str">
        <f t="shared" si="20"/>
        <v>是</v>
      </c>
    </row>
    <row r="450" ht="18.95" customHeight="1" spans="1:13">
      <c r="A450" s="22" t="s">
        <v>135</v>
      </c>
      <c r="B450" s="23" t="s">
        <v>135</v>
      </c>
      <c r="C450" s="23" t="s">
        <v>877</v>
      </c>
      <c r="D450" s="24" t="s">
        <v>879</v>
      </c>
      <c r="E450" s="23" t="s">
        <v>147</v>
      </c>
      <c r="F450" s="49" t="s">
        <v>862</v>
      </c>
      <c r="G450" s="29">
        <v>21292</v>
      </c>
      <c r="H450" s="33" t="e">
        <f>VLOOKUP(F450,#REF!,2,0)</f>
        <v>#REF!</v>
      </c>
      <c r="I450" s="29"/>
      <c r="J450" s="29">
        <f>VLOOKUP(F450,'数据-全省决算数!'!$B:$C,2,0)</f>
        <v>773</v>
      </c>
      <c r="K450" s="35" t="str">
        <f t="shared" si="18"/>
        <v/>
      </c>
      <c r="L450" s="31" t="e">
        <f t="shared" si="19"/>
        <v>#REF!</v>
      </c>
      <c r="M450" s="31" t="str">
        <f t="shared" si="20"/>
        <v>是</v>
      </c>
    </row>
    <row r="451" ht="18.95" customHeight="1" spans="1:13">
      <c r="A451" s="22" t="s">
        <v>135</v>
      </c>
      <c r="B451" s="23" t="s">
        <v>135</v>
      </c>
      <c r="C451" s="23" t="s">
        <v>877</v>
      </c>
      <c r="D451" s="24" t="s">
        <v>880</v>
      </c>
      <c r="E451" s="23" t="s">
        <v>147</v>
      </c>
      <c r="F451" s="49" t="s">
        <v>881</v>
      </c>
      <c r="G451" s="29">
        <v>14824</v>
      </c>
      <c r="H451" s="33" t="e">
        <f>VLOOKUP(F451,#REF!,2,0)</f>
        <v>#REF!</v>
      </c>
      <c r="I451" s="29"/>
      <c r="J451" s="29">
        <f>VLOOKUP(F451,'数据-全省决算数!'!$B:$C,2,0)</f>
        <v>12740</v>
      </c>
      <c r="K451" s="35" t="str">
        <f t="shared" si="18"/>
        <v/>
      </c>
      <c r="L451" s="31" t="e">
        <f t="shared" si="19"/>
        <v>#REF!</v>
      </c>
      <c r="M451" s="31" t="str">
        <f t="shared" si="20"/>
        <v>是</v>
      </c>
    </row>
    <row r="452" ht="18.95" customHeight="1" spans="1:13">
      <c r="A452" s="22" t="s">
        <v>135</v>
      </c>
      <c r="B452" s="23"/>
      <c r="C452" s="23" t="s">
        <v>877</v>
      </c>
      <c r="D452" s="24" t="s">
        <v>882</v>
      </c>
      <c r="E452" s="23" t="s">
        <v>147</v>
      </c>
      <c r="F452" s="49" t="s">
        <v>883</v>
      </c>
      <c r="G452" s="29">
        <v>3700</v>
      </c>
      <c r="H452" s="33" t="e">
        <f>VLOOKUP(F452,#REF!,2,0)</f>
        <v>#REF!</v>
      </c>
      <c r="I452" s="29"/>
      <c r="J452" s="29">
        <f>VLOOKUP(F452,'数据-全省决算数!'!$B:$C,2,0)</f>
        <v>5732</v>
      </c>
      <c r="K452" s="35" t="str">
        <f t="shared" ref="K452:K515" si="21">IF(ISERROR(H452/G452-1),"",H452/G452-1)</f>
        <v/>
      </c>
      <c r="L452" s="31" t="e">
        <f t="shared" ref="L452:L515" si="22">IF(F452&lt;&gt;"",IF(SUM(G452:H452)&lt;&gt;0,"是","否"),"空")</f>
        <v>#REF!</v>
      </c>
      <c r="M452" s="31" t="str">
        <f t="shared" ref="M452:M515" si="23">IF(C452&lt;&gt;"",IF(OR(LEFT(C452,3)="205",LEFT(C452,3)="206",LEFT(C452,3)="207",LEFT(C452,3)="208",LEFT(C452,3)="210",LEFT(C452,3)="213"),"是","否"),"是")</f>
        <v>是</v>
      </c>
    </row>
    <row r="453" ht="18.95" customHeight="1" spans="1:13">
      <c r="A453" s="22" t="s">
        <v>135</v>
      </c>
      <c r="B453" s="23" t="s">
        <v>135</v>
      </c>
      <c r="C453" s="23" t="s">
        <v>877</v>
      </c>
      <c r="D453" s="24" t="s">
        <v>884</v>
      </c>
      <c r="E453" s="23" t="s">
        <v>147</v>
      </c>
      <c r="F453" s="49" t="s">
        <v>885</v>
      </c>
      <c r="G453" s="29">
        <v>8</v>
      </c>
      <c r="H453" s="33" t="e">
        <f>VLOOKUP(F453,#REF!,2,0)</f>
        <v>#REF!</v>
      </c>
      <c r="I453" s="29"/>
      <c r="J453" s="29">
        <f>VLOOKUP(F453,'数据-全省决算数!'!$B:$C,2,0)</f>
        <v>-1</v>
      </c>
      <c r="K453" s="30" t="str">
        <f t="shared" si="21"/>
        <v/>
      </c>
      <c r="L453" s="31" t="e">
        <f t="shared" si="22"/>
        <v>#REF!</v>
      </c>
      <c r="M453" s="31" t="str">
        <f t="shared" si="23"/>
        <v>是</v>
      </c>
    </row>
    <row r="454" ht="18.95" customHeight="1" spans="1:13">
      <c r="A454" s="22" t="s">
        <v>135</v>
      </c>
      <c r="B454" s="23" t="s">
        <v>135</v>
      </c>
      <c r="C454" s="23" t="s">
        <v>877</v>
      </c>
      <c r="D454" s="24" t="s">
        <v>886</v>
      </c>
      <c r="E454" s="23" t="s">
        <v>147</v>
      </c>
      <c r="F454" s="49" t="s">
        <v>887</v>
      </c>
      <c r="G454" s="29">
        <v>567</v>
      </c>
      <c r="H454" s="33" t="e">
        <f>VLOOKUP(F454,#REF!,2,0)</f>
        <v>#REF!</v>
      </c>
      <c r="I454" s="29"/>
      <c r="J454" s="29">
        <f>VLOOKUP(F454,'数据-全省决算数!'!$B:$C,2,0)</f>
        <v>481</v>
      </c>
      <c r="K454" s="35" t="str">
        <f t="shared" si="21"/>
        <v/>
      </c>
      <c r="L454" s="31" t="e">
        <f t="shared" si="22"/>
        <v>#REF!</v>
      </c>
      <c r="M454" s="31" t="str">
        <f t="shared" si="23"/>
        <v>是</v>
      </c>
    </row>
    <row r="455" ht="18.95" customHeight="1" spans="1:13">
      <c r="A455" s="22" t="s">
        <v>135</v>
      </c>
      <c r="B455" s="477" t="s">
        <v>850</v>
      </c>
      <c r="C455" s="23"/>
      <c r="D455" s="24" t="s">
        <v>888</v>
      </c>
      <c r="E455" s="23"/>
      <c r="F455" s="50" t="s">
        <v>889</v>
      </c>
      <c r="G455" s="28">
        <f>SUMIF($C454:$C1754,$D455,$G454:$G1754)</f>
        <v>185185</v>
      </c>
      <c r="H455" s="33" t="e">
        <f>VLOOKUP(F455,#REF!,2,0)</f>
        <v>#REF!</v>
      </c>
      <c r="I455" s="28"/>
      <c r="J455" s="29">
        <f>VLOOKUP(F455,'数据-全省决算数!'!$B:$C,2,0)</f>
        <v>172342</v>
      </c>
      <c r="K455" s="30" t="str">
        <f t="shared" si="21"/>
        <v/>
      </c>
      <c r="L455" s="31" t="e">
        <f t="shared" si="22"/>
        <v>#REF!</v>
      </c>
      <c r="M455" s="31" t="str">
        <f t="shared" si="23"/>
        <v>是</v>
      </c>
    </row>
    <row r="456" ht="18.95" customHeight="1" spans="1:13">
      <c r="A456" s="22" t="s">
        <v>135</v>
      </c>
      <c r="B456" s="23" t="s">
        <v>135</v>
      </c>
      <c r="C456" s="23" t="s">
        <v>888</v>
      </c>
      <c r="D456" s="24" t="s">
        <v>890</v>
      </c>
      <c r="E456" s="23" t="s">
        <v>147</v>
      </c>
      <c r="F456" s="49" t="s">
        <v>862</v>
      </c>
      <c r="G456" s="29">
        <v>2244</v>
      </c>
      <c r="H456" s="33" t="e">
        <f>VLOOKUP(F456,#REF!,2,0)</f>
        <v>#REF!</v>
      </c>
      <c r="I456" s="29"/>
      <c r="J456" s="29">
        <f>VLOOKUP(F456,'数据-全省决算数!'!$B:$C,2,0)</f>
        <v>773</v>
      </c>
      <c r="K456" s="35" t="str">
        <f t="shared" si="21"/>
        <v/>
      </c>
      <c r="L456" s="31" t="e">
        <f t="shared" si="22"/>
        <v>#REF!</v>
      </c>
      <c r="M456" s="31" t="str">
        <f t="shared" si="23"/>
        <v>是</v>
      </c>
    </row>
    <row r="457" ht="18.95" customHeight="1" spans="1:13">
      <c r="A457" s="22" t="s">
        <v>135</v>
      </c>
      <c r="B457" s="23" t="s">
        <v>135</v>
      </c>
      <c r="C457" s="23" t="s">
        <v>888</v>
      </c>
      <c r="D457" s="24" t="s">
        <v>891</v>
      </c>
      <c r="E457" s="23" t="s">
        <v>147</v>
      </c>
      <c r="F457" s="49" t="s">
        <v>892</v>
      </c>
      <c r="G457" s="29">
        <v>59698</v>
      </c>
      <c r="H457" s="33" t="e">
        <f>VLOOKUP(F457,#REF!,2,0)</f>
        <v>#REF!</v>
      </c>
      <c r="I457" s="29"/>
      <c r="J457" s="29">
        <f>VLOOKUP(F457,'数据-全省决算数!'!$B:$C,2,0)</f>
        <v>52744</v>
      </c>
      <c r="K457" s="35" t="str">
        <f t="shared" si="21"/>
        <v/>
      </c>
      <c r="L457" s="31" t="e">
        <f t="shared" si="22"/>
        <v>#REF!</v>
      </c>
      <c r="M457" s="31" t="str">
        <f t="shared" si="23"/>
        <v>是</v>
      </c>
    </row>
    <row r="458" ht="18.95" customHeight="1" spans="1:13">
      <c r="A458" s="22" t="s">
        <v>135</v>
      </c>
      <c r="B458" s="23"/>
      <c r="C458" s="23" t="s">
        <v>888</v>
      </c>
      <c r="D458" s="24" t="s">
        <v>893</v>
      </c>
      <c r="E458" s="23" t="s">
        <v>147</v>
      </c>
      <c r="F458" s="49" t="s">
        <v>894</v>
      </c>
      <c r="G458" s="29">
        <v>45112</v>
      </c>
      <c r="H458" s="33" t="e">
        <f>VLOOKUP(F458,#REF!,2,0)</f>
        <v>#REF!</v>
      </c>
      <c r="I458" s="29"/>
      <c r="J458" s="29">
        <f>VLOOKUP(F458,'数据-全省决算数!'!$B:$C,2,0)</f>
        <v>33775</v>
      </c>
      <c r="K458" s="35" t="str">
        <f t="shared" si="21"/>
        <v/>
      </c>
      <c r="L458" s="31" t="e">
        <f t="shared" si="22"/>
        <v>#REF!</v>
      </c>
      <c r="M458" s="31" t="str">
        <f t="shared" si="23"/>
        <v>是</v>
      </c>
    </row>
    <row r="459" ht="18.95" customHeight="1" spans="1:13">
      <c r="A459" s="22" t="s">
        <v>135</v>
      </c>
      <c r="B459" s="23" t="s">
        <v>135</v>
      </c>
      <c r="C459" s="23" t="s">
        <v>888</v>
      </c>
      <c r="D459" s="24" t="s">
        <v>895</v>
      </c>
      <c r="E459" s="23" t="s">
        <v>147</v>
      </c>
      <c r="F459" s="49" t="s">
        <v>896</v>
      </c>
      <c r="G459" s="29">
        <v>30003</v>
      </c>
      <c r="H459" s="33" t="e">
        <f>VLOOKUP(F459,#REF!,2,0)</f>
        <v>#REF!</v>
      </c>
      <c r="I459" s="29"/>
      <c r="J459" s="29">
        <f>VLOOKUP(F459,'数据-全省决算数!'!$B:$C,2,0)</f>
        <v>40894</v>
      </c>
      <c r="K459" s="35" t="str">
        <f t="shared" si="21"/>
        <v/>
      </c>
      <c r="L459" s="31" t="e">
        <f t="shared" si="22"/>
        <v>#REF!</v>
      </c>
      <c r="M459" s="31" t="str">
        <f t="shared" si="23"/>
        <v>是</v>
      </c>
    </row>
    <row r="460" ht="18.95" customHeight="1" spans="1:13">
      <c r="A460" s="22" t="s">
        <v>135</v>
      </c>
      <c r="B460" s="23" t="s">
        <v>135</v>
      </c>
      <c r="C460" s="23" t="s">
        <v>888</v>
      </c>
      <c r="D460" s="24" t="s">
        <v>897</v>
      </c>
      <c r="E460" s="23" t="s">
        <v>147</v>
      </c>
      <c r="F460" s="49" t="s">
        <v>898</v>
      </c>
      <c r="G460" s="29">
        <v>48128</v>
      </c>
      <c r="H460" s="33" t="e">
        <f>VLOOKUP(F460,#REF!,2,0)</f>
        <v>#REF!</v>
      </c>
      <c r="I460" s="29"/>
      <c r="J460" s="29">
        <f>VLOOKUP(F460,'数据-全省决算数!'!$B:$C,2,0)</f>
        <v>42373</v>
      </c>
      <c r="K460" s="35" t="str">
        <f t="shared" si="21"/>
        <v/>
      </c>
      <c r="L460" s="31" t="e">
        <f t="shared" si="22"/>
        <v>#REF!</v>
      </c>
      <c r="M460" s="31" t="str">
        <f t="shared" si="23"/>
        <v>是</v>
      </c>
    </row>
    <row r="461" ht="18.95" customHeight="1" spans="1:13">
      <c r="A461" s="22" t="s">
        <v>135</v>
      </c>
      <c r="B461" s="477" t="s">
        <v>850</v>
      </c>
      <c r="C461" s="23"/>
      <c r="D461" s="24" t="s">
        <v>899</v>
      </c>
      <c r="E461" s="23"/>
      <c r="F461" s="50" t="s">
        <v>900</v>
      </c>
      <c r="G461" s="28">
        <f>SUMIF($C460:$C1760,$D461,$G460:$G1760)</f>
        <v>31851</v>
      </c>
      <c r="H461" s="33" t="e">
        <f>VLOOKUP(F461,#REF!,2,0)</f>
        <v>#REF!</v>
      </c>
      <c r="I461" s="28"/>
      <c r="J461" s="29">
        <f>VLOOKUP(F461,'数据-全省决算数!'!$B:$C,2,0)</f>
        <v>36102</v>
      </c>
      <c r="K461" s="30" t="str">
        <f t="shared" si="21"/>
        <v/>
      </c>
      <c r="L461" s="31" t="e">
        <f t="shared" si="22"/>
        <v>#REF!</v>
      </c>
      <c r="M461" s="31" t="str">
        <f t="shared" si="23"/>
        <v>是</v>
      </c>
    </row>
    <row r="462" ht="18.95" customHeight="1" spans="1:13">
      <c r="A462" s="22" t="s">
        <v>135</v>
      </c>
      <c r="B462" s="23" t="s">
        <v>135</v>
      </c>
      <c r="C462" s="23" t="s">
        <v>899</v>
      </c>
      <c r="D462" s="24" t="s">
        <v>901</v>
      </c>
      <c r="E462" s="23" t="s">
        <v>147</v>
      </c>
      <c r="F462" s="49" t="s">
        <v>862</v>
      </c>
      <c r="G462" s="29">
        <v>2147</v>
      </c>
      <c r="H462" s="33" t="e">
        <f>VLOOKUP(F462,#REF!,2,0)</f>
        <v>#REF!</v>
      </c>
      <c r="I462" s="29"/>
      <c r="J462" s="29">
        <f>VLOOKUP(F462,'数据-全省决算数!'!$B:$C,2,0)</f>
        <v>773</v>
      </c>
      <c r="K462" s="35" t="str">
        <f t="shared" si="21"/>
        <v/>
      </c>
      <c r="L462" s="31" t="e">
        <f t="shared" si="22"/>
        <v>#REF!</v>
      </c>
      <c r="M462" s="31" t="str">
        <f t="shared" si="23"/>
        <v>是</v>
      </c>
    </row>
    <row r="463" ht="18.95" customHeight="1" spans="1:13">
      <c r="A463" s="22" t="s">
        <v>135</v>
      </c>
      <c r="B463" s="23"/>
      <c r="C463" s="23" t="s">
        <v>899</v>
      </c>
      <c r="D463" s="24" t="s">
        <v>902</v>
      </c>
      <c r="E463" s="23" t="s">
        <v>147</v>
      </c>
      <c r="F463" s="49" t="s">
        <v>903</v>
      </c>
      <c r="G463" s="29">
        <v>3628</v>
      </c>
      <c r="H463" s="33" t="e">
        <f>VLOOKUP(F463,#REF!,2,0)</f>
        <v>#REF!</v>
      </c>
      <c r="I463" s="29"/>
      <c r="J463" s="29">
        <f>VLOOKUP(F463,'数据-全省决算数!'!$B:$C,2,0)</f>
        <v>19157</v>
      </c>
      <c r="K463" s="35" t="str">
        <f t="shared" si="21"/>
        <v/>
      </c>
      <c r="L463" s="31" t="e">
        <f t="shared" si="22"/>
        <v>#REF!</v>
      </c>
      <c r="M463" s="31" t="str">
        <f t="shared" si="23"/>
        <v>是</v>
      </c>
    </row>
    <row r="464" ht="18.95" customHeight="1" spans="1:13">
      <c r="A464" s="22" t="s">
        <v>135</v>
      </c>
      <c r="B464" s="23" t="s">
        <v>135</v>
      </c>
      <c r="C464" s="23" t="s">
        <v>899</v>
      </c>
      <c r="D464" s="24" t="s">
        <v>904</v>
      </c>
      <c r="E464" s="23" t="s">
        <v>147</v>
      </c>
      <c r="F464" s="49" t="s">
        <v>905</v>
      </c>
      <c r="G464" s="29">
        <v>8905</v>
      </c>
      <c r="H464" s="33" t="e">
        <f>VLOOKUP(F464,#REF!,2,0)</f>
        <v>#REF!</v>
      </c>
      <c r="I464" s="29"/>
      <c r="J464" s="29">
        <f>VLOOKUP(F464,'数据-全省决算数!'!$B:$C,2,0)</f>
        <v>7706</v>
      </c>
      <c r="K464" s="35" t="str">
        <f t="shared" si="21"/>
        <v/>
      </c>
      <c r="L464" s="31" t="e">
        <f t="shared" si="22"/>
        <v>#REF!</v>
      </c>
      <c r="M464" s="31" t="str">
        <f t="shared" si="23"/>
        <v>是</v>
      </c>
    </row>
    <row r="465" ht="18.95" customHeight="1" spans="1:13">
      <c r="A465" s="22" t="s">
        <v>135</v>
      </c>
      <c r="B465" s="23" t="s">
        <v>135</v>
      </c>
      <c r="C465" s="23" t="s">
        <v>899</v>
      </c>
      <c r="D465" s="24" t="s">
        <v>906</v>
      </c>
      <c r="E465" s="23" t="s">
        <v>147</v>
      </c>
      <c r="F465" s="49" t="s">
        <v>907</v>
      </c>
      <c r="G465" s="29">
        <v>17171</v>
      </c>
      <c r="H465" s="33" t="e">
        <f>VLOOKUP(F465,#REF!,2,0)</f>
        <v>#REF!</v>
      </c>
      <c r="I465" s="29"/>
      <c r="J465" s="29">
        <f>VLOOKUP(F465,'数据-全省决算数!'!$B:$C,2,0)</f>
        <v>6921</v>
      </c>
      <c r="K465" s="35" t="str">
        <f t="shared" si="21"/>
        <v/>
      </c>
      <c r="L465" s="31" t="e">
        <f t="shared" si="22"/>
        <v>#REF!</v>
      </c>
      <c r="M465" s="31" t="str">
        <f t="shared" si="23"/>
        <v>是</v>
      </c>
    </row>
    <row r="466" ht="18.95" customHeight="1" spans="1:13">
      <c r="A466" s="22" t="s">
        <v>135</v>
      </c>
      <c r="B466" s="477" t="s">
        <v>850</v>
      </c>
      <c r="C466" s="23"/>
      <c r="D466" s="24" t="s">
        <v>908</v>
      </c>
      <c r="E466" s="23"/>
      <c r="F466" s="50" t="s">
        <v>909</v>
      </c>
      <c r="G466" s="28">
        <f>SUMIF($C465:$C1765,$D466,$G465:$G1765)</f>
        <v>10537</v>
      </c>
      <c r="H466" s="33" t="e">
        <f>VLOOKUP(F466,#REF!,2,0)</f>
        <v>#REF!</v>
      </c>
      <c r="I466" s="28"/>
      <c r="J466" s="29">
        <f>VLOOKUP(F466,'数据-全省决算数!'!$B:$C,2,0)</f>
        <v>9495</v>
      </c>
      <c r="K466" s="30" t="str">
        <f t="shared" si="21"/>
        <v/>
      </c>
      <c r="L466" s="31" t="e">
        <f t="shared" si="22"/>
        <v>#REF!</v>
      </c>
      <c r="M466" s="31" t="str">
        <f t="shared" si="23"/>
        <v>是</v>
      </c>
    </row>
    <row r="467" ht="18.95" customHeight="1" spans="1:13">
      <c r="A467" s="22" t="s">
        <v>135</v>
      </c>
      <c r="B467" s="23" t="s">
        <v>135</v>
      </c>
      <c r="C467" s="23" t="s">
        <v>908</v>
      </c>
      <c r="D467" s="24" t="s">
        <v>910</v>
      </c>
      <c r="E467" s="23" t="s">
        <v>147</v>
      </c>
      <c r="F467" s="49" t="s">
        <v>911</v>
      </c>
      <c r="G467" s="29">
        <v>5430</v>
      </c>
      <c r="H467" s="33" t="e">
        <f>VLOOKUP(F467,#REF!,2,0)</f>
        <v>#REF!</v>
      </c>
      <c r="I467" s="29"/>
      <c r="J467" s="29">
        <f>VLOOKUP(F467,'数据-全省决算数!'!$B:$C,2,0)</f>
        <v>3477</v>
      </c>
      <c r="K467" s="39" t="str">
        <f t="shared" si="21"/>
        <v/>
      </c>
      <c r="L467" s="31" t="e">
        <f t="shared" si="22"/>
        <v>#REF!</v>
      </c>
      <c r="M467" s="31" t="str">
        <f t="shared" si="23"/>
        <v>是</v>
      </c>
    </row>
    <row r="468" ht="18.95" customHeight="1" spans="1:13">
      <c r="A468" s="22" t="s">
        <v>135</v>
      </c>
      <c r="B468" s="23"/>
      <c r="C468" s="23" t="s">
        <v>908</v>
      </c>
      <c r="D468" s="24" t="s">
        <v>912</v>
      </c>
      <c r="E468" s="23" t="s">
        <v>147</v>
      </c>
      <c r="F468" s="49" t="s">
        <v>913</v>
      </c>
      <c r="G468" s="29">
        <v>2953</v>
      </c>
      <c r="H468" s="33" t="e">
        <f>VLOOKUP(F468,#REF!,2,0)</f>
        <v>#REF!</v>
      </c>
      <c r="I468" s="29"/>
      <c r="J468" s="29">
        <f>VLOOKUP(F468,'数据-全省决算数!'!$B:$C,2,0)</f>
        <v>1237</v>
      </c>
      <c r="K468" s="35" t="str">
        <f t="shared" si="21"/>
        <v/>
      </c>
      <c r="L468" s="31" t="e">
        <f t="shared" si="22"/>
        <v>#REF!</v>
      </c>
      <c r="M468" s="31" t="str">
        <f t="shared" si="23"/>
        <v>是</v>
      </c>
    </row>
    <row r="469" ht="18.95" customHeight="1" spans="1:13">
      <c r="A469" s="22" t="s">
        <v>135</v>
      </c>
      <c r="B469" s="23" t="s">
        <v>135</v>
      </c>
      <c r="C469" s="23" t="s">
        <v>908</v>
      </c>
      <c r="D469" s="24" t="s">
        <v>914</v>
      </c>
      <c r="E469" s="23" t="s">
        <v>147</v>
      </c>
      <c r="F469" s="49" t="s">
        <v>915</v>
      </c>
      <c r="G469" s="29">
        <v>0</v>
      </c>
      <c r="H469" s="29">
        <v>0</v>
      </c>
      <c r="I469" s="29"/>
      <c r="J469" s="29"/>
      <c r="K469" s="30" t="str">
        <f t="shared" si="21"/>
        <v/>
      </c>
      <c r="L469" s="31" t="str">
        <f t="shared" si="22"/>
        <v>否</v>
      </c>
      <c r="M469" s="31" t="str">
        <f t="shared" si="23"/>
        <v>是</v>
      </c>
    </row>
    <row r="470" ht="18.95" customHeight="1" spans="1:13">
      <c r="A470" s="22" t="s">
        <v>135</v>
      </c>
      <c r="B470" s="23" t="s">
        <v>135</v>
      </c>
      <c r="C470" s="23" t="s">
        <v>908</v>
      </c>
      <c r="D470" s="24" t="s">
        <v>916</v>
      </c>
      <c r="E470" s="23" t="s">
        <v>147</v>
      </c>
      <c r="F470" s="49" t="s">
        <v>917</v>
      </c>
      <c r="G470" s="29">
        <v>2154</v>
      </c>
      <c r="H470" s="33" t="e">
        <f>VLOOKUP(F470,#REF!,2,0)</f>
        <v>#REF!</v>
      </c>
      <c r="I470" s="29"/>
      <c r="J470" s="29">
        <f>VLOOKUP(F470,'数据-全省决算数!'!$B:$C,2,0)</f>
        <v>4781</v>
      </c>
      <c r="K470" s="35" t="str">
        <f t="shared" si="21"/>
        <v/>
      </c>
      <c r="L470" s="31" t="e">
        <f t="shared" si="22"/>
        <v>#REF!</v>
      </c>
      <c r="M470" s="31" t="str">
        <f t="shared" si="23"/>
        <v>是</v>
      </c>
    </row>
    <row r="471" ht="18.95" customHeight="1" spans="1:13">
      <c r="A471" s="22" t="s">
        <v>135</v>
      </c>
      <c r="B471" s="477" t="s">
        <v>850</v>
      </c>
      <c r="C471" s="23"/>
      <c r="D471" s="24" t="s">
        <v>918</v>
      </c>
      <c r="E471" s="23"/>
      <c r="F471" s="50" t="s">
        <v>919</v>
      </c>
      <c r="G471" s="28">
        <f>SUMIF($C470:$C1770,$D471,$G470:$G1770)</f>
        <v>30711</v>
      </c>
      <c r="H471" s="33" t="e">
        <f>VLOOKUP(F471,#REF!,2,0)</f>
        <v>#REF!</v>
      </c>
      <c r="I471" s="28"/>
      <c r="J471" s="29">
        <f>VLOOKUP(F471,'数据-全省决算数!'!$B:$C,2,0)</f>
        <v>32020</v>
      </c>
      <c r="K471" s="30" t="str">
        <f t="shared" si="21"/>
        <v/>
      </c>
      <c r="L471" s="31" t="e">
        <f t="shared" si="22"/>
        <v>#REF!</v>
      </c>
      <c r="M471" s="31" t="str">
        <f t="shared" si="23"/>
        <v>是</v>
      </c>
    </row>
    <row r="472" ht="18.95" customHeight="1" spans="1:13">
      <c r="A472" s="22" t="s">
        <v>135</v>
      </c>
      <c r="B472" s="23" t="s">
        <v>135</v>
      </c>
      <c r="C472" s="23" t="s">
        <v>918</v>
      </c>
      <c r="D472" s="24" t="s">
        <v>920</v>
      </c>
      <c r="E472" s="23" t="s">
        <v>147</v>
      </c>
      <c r="F472" s="49" t="s">
        <v>862</v>
      </c>
      <c r="G472" s="29">
        <v>5441</v>
      </c>
      <c r="H472" s="33" t="e">
        <f>VLOOKUP(F472,#REF!,2,0)</f>
        <v>#REF!</v>
      </c>
      <c r="I472" s="29"/>
      <c r="J472" s="29">
        <f>VLOOKUP(F472,'数据-全省决算数!'!$B:$C,2,0)</f>
        <v>773</v>
      </c>
      <c r="K472" s="35" t="str">
        <f t="shared" si="21"/>
        <v/>
      </c>
      <c r="L472" s="31" t="e">
        <f t="shared" si="22"/>
        <v>#REF!</v>
      </c>
      <c r="M472" s="31" t="str">
        <f t="shared" si="23"/>
        <v>是</v>
      </c>
    </row>
    <row r="473" ht="18.95" customHeight="1" spans="1:13">
      <c r="A473" s="22" t="s">
        <v>135</v>
      </c>
      <c r="B473" s="23" t="s">
        <v>135</v>
      </c>
      <c r="C473" s="23" t="s">
        <v>918</v>
      </c>
      <c r="D473" s="24" t="s">
        <v>921</v>
      </c>
      <c r="E473" s="23" t="s">
        <v>147</v>
      </c>
      <c r="F473" s="49" t="s">
        <v>922</v>
      </c>
      <c r="G473" s="29">
        <v>15365</v>
      </c>
      <c r="H473" s="33" t="e">
        <f>VLOOKUP(F473,#REF!,2,0)</f>
        <v>#REF!</v>
      </c>
      <c r="I473" s="29"/>
      <c r="J473" s="29">
        <f>VLOOKUP(F473,'数据-全省决算数!'!$B:$C,2,0)</f>
        <v>16770</v>
      </c>
      <c r="K473" s="35" t="str">
        <f t="shared" si="21"/>
        <v/>
      </c>
      <c r="L473" s="31" t="e">
        <f t="shared" si="22"/>
        <v>#REF!</v>
      </c>
      <c r="M473" s="31" t="str">
        <f t="shared" si="23"/>
        <v>是</v>
      </c>
    </row>
    <row r="474" ht="18.95" customHeight="1" spans="1:13">
      <c r="A474" s="22" t="s">
        <v>135</v>
      </c>
      <c r="B474" s="23" t="s">
        <v>135</v>
      </c>
      <c r="C474" s="23" t="s">
        <v>918</v>
      </c>
      <c r="D474" s="24" t="s">
        <v>923</v>
      </c>
      <c r="E474" s="23" t="s">
        <v>147</v>
      </c>
      <c r="F474" s="49" t="s">
        <v>924</v>
      </c>
      <c r="G474" s="29">
        <v>182</v>
      </c>
      <c r="H474" s="33" t="e">
        <f>VLOOKUP(F474,#REF!,2,0)</f>
        <v>#REF!</v>
      </c>
      <c r="I474" s="29"/>
      <c r="J474" s="29">
        <f>VLOOKUP(F474,'数据-全省决算数!'!$B:$C,2,0)</f>
        <v>190</v>
      </c>
      <c r="K474" s="35" t="str">
        <f t="shared" si="21"/>
        <v/>
      </c>
      <c r="L474" s="31" t="e">
        <f t="shared" si="22"/>
        <v>#REF!</v>
      </c>
      <c r="M474" s="31" t="str">
        <f t="shared" si="23"/>
        <v>是</v>
      </c>
    </row>
    <row r="475" ht="18.95" customHeight="1" spans="1:13">
      <c r="A475" s="22" t="s">
        <v>135</v>
      </c>
      <c r="B475" s="23"/>
      <c r="C475" s="23" t="s">
        <v>918</v>
      </c>
      <c r="D475" s="24" t="s">
        <v>925</v>
      </c>
      <c r="E475" s="23" t="s">
        <v>147</v>
      </c>
      <c r="F475" s="49" t="s">
        <v>926</v>
      </c>
      <c r="G475" s="29">
        <v>444</v>
      </c>
      <c r="H475" s="33" t="e">
        <f>VLOOKUP(F475,#REF!,2,0)</f>
        <v>#REF!</v>
      </c>
      <c r="I475" s="29"/>
      <c r="J475" s="29">
        <f>VLOOKUP(F475,'数据-全省决算数!'!$B:$C,2,0)</f>
        <v>380</v>
      </c>
      <c r="K475" s="35" t="str">
        <f t="shared" si="21"/>
        <v/>
      </c>
      <c r="L475" s="31" t="e">
        <f t="shared" si="22"/>
        <v>#REF!</v>
      </c>
      <c r="M475" s="31" t="str">
        <f t="shared" si="23"/>
        <v>是</v>
      </c>
    </row>
    <row r="476" ht="18.95" customHeight="1" spans="1:13">
      <c r="A476" s="22" t="s">
        <v>135</v>
      </c>
      <c r="B476" s="23" t="s">
        <v>135</v>
      </c>
      <c r="C476" s="23" t="s">
        <v>918</v>
      </c>
      <c r="D476" s="24" t="s">
        <v>927</v>
      </c>
      <c r="E476" s="23" t="s">
        <v>147</v>
      </c>
      <c r="F476" s="49" t="s">
        <v>928</v>
      </c>
      <c r="G476" s="29">
        <v>330</v>
      </c>
      <c r="H476" s="33" t="e">
        <f>VLOOKUP(F476,#REF!,2,0)</f>
        <v>#REF!</v>
      </c>
      <c r="I476" s="29"/>
      <c r="J476" s="29">
        <f>VLOOKUP(F476,'数据-全省决算数!'!$B:$C,2,0)</f>
        <v>866</v>
      </c>
      <c r="K476" s="35" t="str">
        <f t="shared" si="21"/>
        <v/>
      </c>
      <c r="L476" s="31" t="e">
        <f t="shared" si="22"/>
        <v>#REF!</v>
      </c>
      <c r="M476" s="31" t="str">
        <f t="shared" si="23"/>
        <v>是</v>
      </c>
    </row>
    <row r="477" ht="18.95" customHeight="1" spans="1:13">
      <c r="A477" s="22" t="s">
        <v>135</v>
      </c>
      <c r="B477" s="23" t="s">
        <v>135</v>
      </c>
      <c r="C477" s="23" t="s">
        <v>918</v>
      </c>
      <c r="D477" s="24" t="s">
        <v>929</v>
      </c>
      <c r="E477" s="23" t="s">
        <v>147</v>
      </c>
      <c r="F477" s="49" t="s">
        <v>930</v>
      </c>
      <c r="G477" s="29">
        <v>8949</v>
      </c>
      <c r="H477" s="33" t="e">
        <f>VLOOKUP(F477,#REF!,2,0)</f>
        <v>#REF!</v>
      </c>
      <c r="I477" s="29"/>
      <c r="J477" s="29">
        <f>VLOOKUP(F477,'数据-全省决算数!'!$B:$C,2,0)</f>
        <v>6989</v>
      </c>
      <c r="K477" s="35" t="str">
        <f t="shared" si="21"/>
        <v/>
      </c>
      <c r="L477" s="31" t="e">
        <f t="shared" si="22"/>
        <v>#REF!</v>
      </c>
      <c r="M477" s="31" t="str">
        <f t="shared" si="23"/>
        <v>是</v>
      </c>
    </row>
    <row r="478" ht="18.95" customHeight="1" spans="1:13">
      <c r="A478" s="22" t="s">
        <v>135</v>
      </c>
      <c r="B478" s="477" t="s">
        <v>850</v>
      </c>
      <c r="C478" s="23"/>
      <c r="D478" s="24" t="s">
        <v>931</v>
      </c>
      <c r="E478" s="23"/>
      <c r="F478" s="50" t="s">
        <v>932</v>
      </c>
      <c r="G478" s="28">
        <f>SUMIF($C477:$C1777,$D478,$G477:$G1777)</f>
        <v>2220</v>
      </c>
      <c r="H478" s="33" t="e">
        <f>VLOOKUP(F478,#REF!,2,0)</f>
        <v>#REF!</v>
      </c>
      <c r="I478" s="28"/>
      <c r="J478" s="29">
        <f>VLOOKUP(F478,'数据-全省决算数!'!$B:$C,2,0)</f>
        <v>6097</v>
      </c>
      <c r="K478" s="30" t="str">
        <f t="shared" si="21"/>
        <v/>
      </c>
      <c r="L478" s="31" t="e">
        <f t="shared" si="22"/>
        <v>#REF!</v>
      </c>
      <c r="M478" s="31" t="str">
        <f t="shared" si="23"/>
        <v>是</v>
      </c>
    </row>
    <row r="479" ht="18.95" customHeight="1" spans="1:13">
      <c r="A479" s="22" t="s">
        <v>135</v>
      </c>
      <c r="B479" s="23"/>
      <c r="C479" s="477" t="s">
        <v>931</v>
      </c>
      <c r="D479" s="24" t="s">
        <v>933</v>
      </c>
      <c r="E479" s="23" t="s">
        <v>147</v>
      </c>
      <c r="F479" s="49" t="s">
        <v>934</v>
      </c>
      <c r="G479" s="29">
        <v>267</v>
      </c>
      <c r="H479" s="33" t="e">
        <f>VLOOKUP(F479,#REF!,2,0)</f>
        <v>#REF!</v>
      </c>
      <c r="I479" s="29"/>
      <c r="J479" s="29">
        <f>VLOOKUP(F479,'数据-全省决算数!'!$B:$C,2,0)</f>
        <v>4702</v>
      </c>
      <c r="K479" s="35" t="str">
        <f t="shared" si="21"/>
        <v/>
      </c>
      <c r="L479" s="31" t="e">
        <f t="shared" si="22"/>
        <v>#REF!</v>
      </c>
      <c r="M479" s="31" t="str">
        <f t="shared" si="23"/>
        <v>是</v>
      </c>
    </row>
    <row r="480" ht="18.95" customHeight="1" spans="1:13">
      <c r="A480" s="22" t="s">
        <v>135</v>
      </c>
      <c r="B480" s="23"/>
      <c r="C480" s="477" t="s">
        <v>931</v>
      </c>
      <c r="D480" s="24" t="s">
        <v>935</v>
      </c>
      <c r="E480" s="23" t="s">
        <v>147</v>
      </c>
      <c r="F480" s="49" t="s">
        <v>936</v>
      </c>
      <c r="G480" s="29">
        <v>40</v>
      </c>
      <c r="H480" s="33" t="e">
        <f>VLOOKUP(F480,#REF!,2,0)</f>
        <v>#REF!</v>
      </c>
      <c r="I480" s="29"/>
      <c r="J480" s="29">
        <f>VLOOKUP(F480,'数据-全省决算数!'!$B:$C,2,0)</f>
        <v>70</v>
      </c>
      <c r="K480" s="35" t="str">
        <f t="shared" si="21"/>
        <v/>
      </c>
      <c r="L480" s="31" t="e">
        <f t="shared" si="22"/>
        <v>#REF!</v>
      </c>
      <c r="M480" s="31" t="str">
        <f t="shared" si="23"/>
        <v>是</v>
      </c>
    </row>
    <row r="481" ht="18.95" customHeight="1" spans="1:13">
      <c r="A481" s="22" t="s">
        <v>135</v>
      </c>
      <c r="B481" s="23" t="s">
        <v>135</v>
      </c>
      <c r="C481" s="477" t="s">
        <v>931</v>
      </c>
      <c r="D481" s="24" t="s">
        <v>937</v>
      </c>
      <c r="E481" s="23" t="s">
        <v>147</v>
      </c>
      <c r="F481" s="49" t="s">
        <v>938</v>
      </c>
      <c r="G481" s="29">
        <v>1913</v>
      </c>
      <c r="H481" s="33" t="e">
        <f>VLOOKUP(F481,#REF!,2,0)</f>
        <v>#REF!</v>
      </c>
      <c r="I481" s="29"/>
      <c r="J481" s="29">
        <f>VLOOKUP(F481,'数据-全省决算数!'!$B:$C,2,0)</f>
        <v>1325</v>
      </c>
      <c r="K481" s="35" t="str">
        <f t="shared" si="21"/>
        <v/>
      </c>
      <c r="L481" s="31" t="e">
        <f t="shared" si="22"/>
        <v>#REF!</v>
      </c>
      <c r="M481" s="31" t="str">
        <f t="shared" si="23"/>
        <v>是</v>
      </c>
    </row>
    <row r="482" ht="18.95" customHeight="1" spans="1:13">
      <c r="A482" s="22" t="s">
        <v>135</v>
      </c>
      <c r="B482" s="477" t="s">
        <v>850</v>
      </c>
      <c r="C482" s="23"/>
      <c r="D482" s="24" t="s">
        <v>939</v>
      </c>
      <c r="E482" s="23" t="s">
        <v>147</v>
      </c>
      <c r="F482" s="50" t="s">
        <v>2993</v>
      </c>
      <c r="G482" s="28">
        <v>5540</v>
      </c>
      <c r="H482" s="33" t="e">
        <f>VLOOKUP(F482,#REF!,2,0)</f>
        <v>#REF!</v>
      </c>
      <c r="I482" s="28"/>
      <c r="J482" s="29" t="e">
        <f>VLOOKUP(F482,'数据-全省决算数!'!$B:$C,2,0)</f>
        <v>#N/A</v>
      </c>
      <c r="K482" s="30" t="str">
        <f t="shared" si="21"/>
        <v/>
      </c>
      <c r="L482" s="31" t="e">
        <f t="shared" si="22"/>
        <v>#REF!</v>
      </c>
      <c r="M482" s="31" t="str">
        <f t="shared" si="23"/>
        <v>是</v>
      </c>
    </row>
    <row r="483" ht="18.95" customHeight="1" spans="1:13">
      <c r="A483" s="22" t="s">
        <v>135</v>
      </c>
      <c r="B483" s="477" t="s">
        <v>850</v>
      </c>
      <c r="C483" s="23"/>
      <c r="D483" s="24" t="s">
        <v>941</v>
      </c>
      <c r="E483" s="23"/>
      <c r="F483" s="50" t="s">
        <v>2994</v>
      </c>
      <c r="G483" s="28">
        <f>SUMIF($C482:$C1782,$D483,$G482:$G1782)</f>
        <v>88135</v>
      </c>
      <c r="H483" s="33" t="e">
        <f>VLOOKUP(F483,#REF!,2,0)</f>
        <v>#REF!</v>
      </c>
      <c r="I483" s="28"/>
      <c r="J483" s="29" t="e">
        <f>VLOOKUP(F483,'数据-全省决算数!'!$B:$C,2,0)</f>
        <v>#N/A</v>
      </c>
      <c r="K483" s="44" t="str">
        <f t="shared" si="21"/>
        <v/>
      </c>
      <c r="L483" s="31" t="e">
        <f t="shared" si="22"/>
        <v>#REF!</v>
      </c>
      <c r="M483" s="31" t="str">
        <f t="shared" si="23"/>
        <v>是</v>
      </c>
    </row>
    <row r="484" ht="18.95" customHeight="1" spans="1:13">
      <c r="A484" s="22" t="s">
        <v>135</v>
      </c>
      <c r="B484" s="23" t="s">
        <v>135</v>
      </c>
      <c r="C484" s="23" t="s">
        <v>941</v>
      </c>
      <c r="D484" s="24" t="s">
        <v>943</v>
      </c>
      <c r="E484" s="23" t="s">
        <v>147</v>
      </c>
      <c r="F484" s="49" t="s">
        <v>944</v>
      </c>
      <c r="G484" s="29">
        <v>4059</v>
      </c>
      <c r="H484" s="33" t="e">
        <f>VLOOKUP(F484,#REF!,2,0)</f>
        <v>#REF!</v>
      </c>
      <c r="I484" s="29"/>
      <c r="J484" s="29">
        <f>VLOOKUP(F484,'数据-全省决算数!'!$B:$C,2,0)</f>
        <v>6024</v>
      </c>
      <c r="K484" s="35" t="str">
        <f t="shared" si="21"/>
        <v/>
      </c>
      <c r="L484" s="31" t="e">
        <f t="shared" si="22"/>
        <v>#REF!</v>
      </c>
      <c r="M484" s="31" t="str">
        <f t="shared" si="23"/>
        <v>是</v>
      </c>
    </row>
    <row r="485" ht="18.95" customHeight="1" spans="1:13">
      <c r="A485" s="22"/>
      <c r="B485" s="23" t="s">
        <v>135</v>
      </c>
      <c r="C485" s="23" t="s">
        <v>941</v>
      </c>
      <c r="D485" s="24" t="s">
        <v>945</v>
      </c>
      <c r="E485" s="23" t="s">
        <v>147</v>
      </c>
      <c r="F485" s="49" t="s">
        <v>946</v>
      </c>
      <c r="G485" s="29">
        <v>0</v>
      </c>
      <c r="H485" s="29">
        <v>0</v>
      </c>
      <c r="I485" s="29"/>
      <c r="J485" s="29"/>
      <c r="K485" s="35" t="str">
        <f t="shared" si="21"/>
        <v/>
      </c>
      <c r="L485" s="31" t="str">
        <f t="shared" si="22"/>
        <v>否</v>
      </c>
      <c r="M485" s="31" t="str">
        <f t="shared" si="23"/>
        <v>是</v>
      </c>
    </row>
    <row r="486" ht="18.95" customHeight="1" spans="1:13">
      <c r="A486" s="22" t="s">
        <v>135</v>
      </c>
      <c r="B486" s="23"/>
      <c r="C486" s="23" t="s">
        <v>941</v>
      </c>
      <c r="D486" s="24" t="s">
        <v>947</v>
      </c>
      <c r="E486" s="23" t="s">
        <v>147</v>
      </c>
      <c r="F486" s="49" t="s">
        <v>948</v>
      </c>
      <c r="G486" s="29">
        <v>1200</v>
      </c>
      <c r="H486" s="33" t="e">
        <f>VLOOKUP(F486,#REF!,2,0)</f>
        <v>#REF!</v>
      </c>
      <c r="I486" s="29"/>
      <c r="J486" s="29">
        <f>VLOOKUP(F486,'数据-全省决算数!'!$B:$C,2,0)</f>
        <v>9143</v>
      </c>
      <c r="K486" s="35" t="str">
        <f t="shared" si="21"/>
        <v/>
      </c>
      <c r="L486" s="31" t="e">
        <f t="shared" si="22"/>
        <v>#REF!</v>
      </c>
      <c r="M486" s="31" t="str">
        <f t="shared" si="23"/>
        <v>是</v>
      </c>
    </row>
    <row r="487" ht="18.95" customHeight="1" spans="1:13">
      <c r="A487" s="22" t="s">
        <v>135</v>
      </c>
      <c r="B487" s="23" t="s">
        <v>135</v>
      </c>
      <c r="C487" s="23" t="s">
        <v>941</v>
      </c>
      <c r="D487" s="24" t="s">
        <v>949</v>
      </c>
      <c r="E487" s="23" t="s">
        <v>147</v>
      </c>
      <c r="F487" s="49" t="s">
        <v>4629</v>
      </c>
      <c r="G487" s="29">
        <v>82876</v>
      </c>
      <c r="H487" s="33" t="e">
        <f>VLOOKUP(F487,#REF!,2,0)</f>
        <v>#REF!</v>
      </c>
      <c r="I487" s="29"/>
      <c r="J487" s="29" t="e">
        <f>VLOOKUP(F487,'数据-全省决算数!'!$B:$C,2,0)</f>
        <v>#N/A</v>
      </c>
      <c r="K487" s="35" t="str">
        <f t="shared" si="21"/>
        <v/>
      </c>
      <c r="L487" s="31" t="e">
        <f t="shared" si="22"/>
        <v>#REF!</v>
      </c>
      <c r="M487" s="31" t="str">
        <f t="shared" si="23"/>
        <v>是</v>
      </c>
    </row>
    <row r="488" ht="18.95" customHeight="1" spans="1:13">
      <c r="A488" s="22" t="s">
        <v>134</v>
      </c>
      <c r="B488" s="23" t="s">
        <v>135</v>
      </c>
      <c r="C488" s="23"/>
      <c r="D488" s="24" t="s">
        <v>951</v>
      </c>
      <c r="E488" s="23"/>
      <c r="F488" s="50" t="s">
        <v>952</v>
      </c>
      <c r="G488" s="26">
        <f>SUMIF($B489:$B$1301,$D488,$G489:$G$1301)</f>
        <v>562096</v>
      </c>
      <c r="H488" s="33" t="e">
        <f>VLOOKUP(F488,#REF!,2,0)</f>
        <v>#REF!</v>
      </c>
      <c r="I488" s="28"/>
      <c r="J488" s="29" t="e">
        <f>VLOOKUP(F488,'数据-全省决算数!'!$B:$C,2,0)</f>
        <v>#N/A</v>
      </c>
      <c r="K488" s="30" t="str">
        <f t="shared" si="21"/>
        <v/>
      </c>
      <c r="L488" s="31" t="e">
        <f t="shared" si="22"/>
        <v>#REF!</v>
      </c>
      <c r="M488" s="31" t="str">
        <f t="shared" si="23"/>
        <v>是</v>
      </c>
    </row>
    <row r="489" ht="18.95" customHeight="1" spans="1:13">
      <c r="A489" s="22" t="s">
        <v>135</v>
      </c>
      <c r="B489" s="477" t="s">
        <v>951</v>
      </c>
      <c r="C489" s="23"/>
      <c r="D489" s="24" t="s">
        <v>953</v>
      </c>
      <c r="E489" s="23"/>
      <c r="F489" s="50" t="s">
        <v>954</v>
      </c>
      <c r="G489" s="28">
        <f>SUMIF($C488:$C1788,$D489,$G488:$G1788)</f>
        <v>227841</v>
      </c>
      <c r="H489" s="33" t="e">
        <f>VLOOKUP(F489,#REF!,2,0)</f>
        <v>#REF!</v>
      </c>
      <c r="I489" s="28"/>
      <c r="J489" s="29">
        <f>VLOOKUP(F489,'数据-全省决算数!'!$B:$C,2,0)</f>
        <v>273869</v>
      </c>
      <c r="K489" s="30" t="str">
        <f t="shared" si="21"/>
        <v/>
      </c>
      <c r="L489" s="31" t="e">
        <f t="shared" si="22"/>
        <v>#REF!</v>
      </c>
      <c r="M489" s="31" t="str">
        <f t="shared" si="23"/>
        <v>是</v>
      </c>
    </row>
    <row r="490" ht="18.95" customHeight="1" spans="1:13">
      <c r="A490" s="22" t="s">
        <v>135</v>
      </c>
      <c r="B490" s="23" t="s">
        <v>135</v>
      </c>
      <c r="C490" s="23" t="s">
        <v>953</v>
      </c>
      <c r="D490" s="24" t="s">
        <v>955</v>
      </c>
      <c r="E490" s="23" t="s">
        <v>147</v>
      </c>
      <c r="F490" s="49" t="s">
        <v>141</v>
      </c>
      <c r="G490" s="29">
        <v>25699</v>
      </c>
      <c r="H490" s="33" t="e">
        <f>VLOOKUP(F490,#REF!,2,0)</f>
        <v>#REF!</v>
      </c>
      <c r="I490" s="29"/>
      <c r="J490" s="29">
        <f>VLOOKUP(F490,'数据-全省决算数!'!$B:$C,2,0)</f>
        <v>75262</v>
      </c>
      <c r="K490" s="35" t="str">
        <f t="shared" si="21"/>
        <v/>
      </c>
      <c r="L490" s="31" t="e">
        <f t="shared" si="22"/>
        <v>#REF!</v>
      </c>
      <c r="M490" s="31" t="str">
        <f t="shared" si="23"/>
        <v>是</v>
      </c>
    </row>
    <row r="491" ht="18.95" customHeight="1" spans="1:13">
      <c r="A491" s="22" t="s">
        <v>135</v>
      </c>
      <c r="B491" s="23" t="s">
        <v>135</v>
      </c>
      <c r="C491" s="23" t="s">
        <v>953</v>
      </c>
      <c r="D491" s="24" t="s">
        <v>956</v>
      </c>
      <c r="E491" s="23" t="s">
        <v>147</v>
      </c>
      <c r="F491" s="49" t="s">
        <v>143</v>
      </c>
      <c r="G491" s="29">
        <v>5677</v>
      </c>
      <c r="H491" s="33" t="e">
        <f>VLOOKUP(F491,#REF!,2,0)</f>
        <v>#REF!</v>
      </c>
      <c r="I491" s="29"/>
      <c r="J491" s="29">
        <f>VLOOKUP(F491,'数据-全省决算数!'!$B:$C,2,0)</f>
        <v>10673</v>
      </c>
      <c r="K491" s="35" t="str">
        <f t="shared" si="21"/>
        <v/>
      </c>
      <c r="L491" s="31" t="e">
        <f t="shared" si="22"/>
        <v>#REF!</v>
      </c>
      <c r="M491" s="31" t="str">
        <f t="shared" si="23"/>
        <v>是</v>
      </c>
    </row>
    <row r="492" ht="18.95" customHeight="1" spans="1:13">
      <c r="A492" s="22" t="s">
        <v>135</v>
      </c>
      <c r="B492" s="23" t="s">
        <v>135</v>
      </c>
      <c r="C492" s="23" t="s">
        <v>953</v>
      </c>
      <c r="D492" s="24" t="s">
        <v>957</v>
      </c>
      <c r="E492" s="23" t="s">
        <v>147</v>
      </c>
      <c r="F492" s="49" t="s">
        <v>145</v>
      </c>
      <c r="G492" s="29">
        <v>230</v>
      </c>
      <c r="H492" s="33" t="e">
        <f>VLOOKUP(F492,#REF!,2,0)</f>
        <v>#REF!</v>
      </c>
      <c r="I492" s="29"/>
      <c r="J492" s="29">
        <f>VLOOKUP(F492,'数据-全省决算数!'!$B:$C,2,0)</f>
        <v>802</v>
      </c>
      <c r="K492" s="35" t="str">
        <f t="shared" si="21"/>
        <v/>
      </c>
      <c r="L492" s="31" t="e">
        <f t="shared" si="22"/>
        <v>#REF!</v>
      </c>
      <c r="M492" s="31" t="str">
        <f t="shared" si="23"/>
        <v>是</v>
      </c>
    </row>
    <row r="493" ht="18.95" customHeight="1" spans="1:13">
      <c r="A493" s="22" t="s">
        <v>135</v>
      </c>
      <c r="B493" s="23" t="s">
        <v>135</v>
      </c>
      <c r="C493" s="23" t="s">
        <v>953</v>
      </c>
      <c r="D493" s="24" t="s">
        <v>958</v>
      </c>
      <c r="E493" s="23" t="s">
        <v>147</v>
      </c>
      <c r="F493" s="49" t="s">
        <v>959</v>
      </c>
      <c r="G493" s="29">
        <v>17028</v>
      </c>
      <c r="H493" s="33" t="e">
        <f>VLOOKUP(F493,#REF!,2,0)</f>
        <v>#REF!</v>
      </c>
      <c r="I493" s="29"/>
      <c r="J493" s="29">
        <f>VLOOKUP(F493,'数据-全省决算数!'!$B:$C,2,0)</f>
        <v>18474</v>
      </c>
      <c r="K493" s="35" t="str">
        <f t="shared" si="21"/>
        <v/>
      </c>
      <c r="L493" s="31" t="e">
        <f t="shared" si="22"/>
        <v>#REF!</v>
      </c>
      <c r="M493" s="31" t="str">
        <f t="shared" si="23"/>
        <v>是</v>
      </c>
    </row>
    <row r="494" ht="18.95" customHeight="1" spans="1:13">
      <c r="A494" s="22" t="s">
        <v>135</v>
      </c>
      <c r="B494" s="23" t="s">
        <v>135</v>
      </c>
      <c r="C494" s="23" t="s">
        <v>953</v>
      </c>
      <c r="D494" s="24" t="s">
        <v>960</v>
      </c>
      <c r="E494" s="23" t="s">
        <v>147</v>
      </c>
      <c r="F494" s="49" t="s">
        <v>961</v>
      </c>
      <c r="G494" s="29">
        <v>3381</v>
      </c>
      <c r="H494" s="33" t="e">
        <f>VLOOKUP(F494,#REF!,2,0)</f>
        <v>#REF!</v>
      </c>
      <c r="I494" s="29"/>
      <c r="J494" s="29">
        <f>VLOOKUP(F494,'数据-全省决算数!'!$B:$C,2,0)</f>
        <v>842</v>
      </c>
      <c r="K494" s="35" t="str">
        <f t="shared" si="21"/>
        <v/>
      </c>
      <c r="L494" s="31" t="e">
        <f t="shared" si="22"/>
        <v>#REF!</v>
      </c>
      <c r="M494" s="31" t="str">
        <f t="shared" si="23"/>
        <v>是</v>
      </c>
    </row>
    <row r="495" ht="18.95" customHeight="1" spans="1:13">
      <c r="A495" s="22" t="s">
        <v>135</v>
      </c>
      <c r="B495" s="23" t="s">
        <v>135</v>
      </c>
      <c r="C495" s="23" t="s">
        <v>953</v>
      </c>
      <c r="D495" s="24" t="s">
        <v>962</v>
      </c>
      <c r="E495" s="23" t="s">
        <v>147</v>
      </c>
      <c r="F495" s="49" t="s">
        <v>963</v>
      </c>
      <c r="G495" s="29">
        <v>6290</v>
      </c>
      <c r="H495" s="33" t="e">
        <f>VLOOKUP(F495,#REF!,2,0)</f>
        <v>#REF!</v>
      </c>
      <c r="I495" s="29"/>
      <c r="J495" s="29">
        <f>VLOOKUP(F495,'数据-全省决算数!'!$B:$C,2,0)</f>
        <v>8026</v>
      </c>
      <c r="K495" s="35" t="str">
        <f t="shared" si="21"/>
        <v/>
      </c>
      <c r="L495" s="31" t="e">
        <f t="shared" si="22"/>
        <v>#REF!</v>
      </c>
      <c r="M495" s="31" t="str">
        <f t="shared" si="23"/>
        <v>是</v>
      </c>
    </row>
    <row r="496" ht="18.95" customHeight="1" spans="1:13">
      <c r="A496" s="22" t="s">
        <v>135</v>
      </c>
      <c r="B496" s="23" t="s">
        <v>135</v>
      </c>
      <c r="C496" s="23" t="s">
        <v>953</v>
      </c>
      <c r="D496" s="24" t="s">
        <v>964</v>
      </c>
      <c r="E496" s="23" t="s">
        <v>147</v>
      </c>
      <c r="F496" s="49" t="s">
        <v>965</v>
      </c>
      <c r="G496" s="29">
        <v>27393</v>
      </c>
      <c r="H496" s="33" t="e">
        <f>VLOOKUP(F496,#REF!,2,0)</f>
        <v>#REF!</v>
      </c>
      <c r="I496" s="29"/>
      <c r="J496" s="29">
        <f>VLOOKUP(F496,'数据-全省决算数!'!$B:$C,2,0)</f>
        <v>32215</v>
      </c>
      <c r="K496" s="35" t="str">
        <f t="shared" si="21"/>
        <v/>
      </c>
      <c r="L496" s="31" t="e">
        <f t="shared" si="22"/>
        <v>#REF!</v>
      </c>
      <c r="M496" s="31" t="str">
        <f t="shared" si="23"/>
        <v>是</v>
      </c>
    </row>
    <row r="497" ht="18.95" customHeight="1" spans="1:13">
      <c r="A497" s="22" t="s">
        <v>135</v>
      </c>
      <c r="B497" s="23" t="s">
        <v>135</v>
      </c>
      <c r="C497" s="23" t="s">
        <v>953</v>
      </c>
      <c r="D497" s="24" t="s">
        <v>966</v>
      </c>
      <c r="E497" s="23" t="s">
        <v>147</v>
      </c>
      <c r="F497" s="49" t="s">
        <v>967</v>
      </c>
      <c r="G497" s="29">
        <v>7450</v>
      </c>
      <c r="H497" s="33" t="e">
        <f>VLOOKUP(F497,#REF!,2,0)</f>
        <v>#REF!</v>
      </c>
      <c r="I497" s="29"/>
      <c r="J497" s="29">
        <f>VLOOKUP(F497,'数据-全省决算数!'!$B:$C,2,0)</f>
        <v>5476</v>
      </c>
      <c r="K497" s="35" t="str">
        <f t="shared" si="21"/>
        <v/>
      </c>
      <c r="L497" s="31" t="e">
        <f t="shared" si="22"/>
        <v>#REF!</v>
      </c>
      <c r="M497" s="31" t="str">
        <f t="shared" si="23"/>
        <v>是</v>
      </c>
    </row>
    <row r="498" ht="18.95" customHeight="1" spans="1:13">
      <c r="A498" s="22" t="s">
        <v>135</v>
      </c>
      <c r="B498" s="23" t="s">
        <v>135</v>
      </c>
      <c r="C498" s="23" t="s">
        <v>953</v>
      </c>
      <c r="D498" s="24" t="s">
        <v>968</v>
      </c>
      <c r="E498" s="23" t="s">
        <v>147</v>
      </c>
      <c r="F498" s="49" t="s">
        <v>969</v>
      </c>
      <c r="G498" s="29">
        <v>57263</v>
      </c>
      <c r="H498" s="33" t="e">
        <f>VLOOKUP(F498,#REF!,2,0)</f>
        <v>#REF!</v>
      </c>
      <c r="I498" s="29"/>
      <c r="J498" s="29">
        <f>VLOOKUP(F498,'数据-全省决算数!'!$B:$C,2,0)</f>
        <v>75950</v>
      </c>
      <c r="K498" s="35" t="str">
        <f t="shared" si="21"/>
        <v/>
      </c>
      <c r="L498" s="31" t="e">
        <f t="shared" si="22"/>
        <v>#REF!</v>
      </c>
      <c r="M498" s="31" t="str">
        <f t="shared" si="23"/>
        <v>是</v>
      </c>
    </row>
    <row r="499" ht="18.95" customHeight="1" spans="1:13">
      <c r="A499" s="22" t="s">
        <v>135</v>
      </c>
      <c r="B499" s="23" t="s">
        <v>135</v>
      </c>
      <c r="C499" s="23" t="s">
        <v>953</v>
      </c>
      <c r="D499" s="24" t="s">
        <v>970</v>
      </c>
      <c r="E499" s="23" t="s">
        <v>147</v>
      </c>
      <c r="F499" s="49" t="s">
        <v>971</v>
      </c>
      <c r="G499" s="29">
        <v>1216</v>
      </c>
      <c r="H499" s="33" t="e">
        <f>VLOOKUP(F499,#REF!,2,0)</f>
        <v>#REF!</v>
      </c>
      <c r="I499" s="29"/>
      <c r="J499" s="29">
        <f>VLOOKUP(F499,'数据-全省决算数!'!$B:$C,2,0)</f>
        <v>1140</v>
      </c>
      <c r="K499" s="35" t="str">
        <f t="shared" si="21"/>
        <v/>
      </c>
      <c r="L499" s="31" t="e">
        <f t="shared" si="22"/>
        <v>#REF!</v>
      </c>
      <c r="M499" s="31" t="str">
        <f t="shared" si="23"/>
        <v>是</v>
      </c>
    </row>
    <row r="500" ht="18.95" customHeight="1" spans="1:13">
      <c r="A500" s="22" t="s">
        <v>135</v>
      </c>
      <c r="B500" s="23"/>
      <c r="C500" s="23" t="s">
        <v>953</v>
      </c>
      <c r="D500" s="24" t="s">
        <v>972</v>
      </c>
      <c r="E500" s="23" t="s">
        <v>147</v>
      </c>
      <c r="F500" s="49" t="s">
        <v>973</v>
      </c>
      <c r="G500" s="29">
        <v>26841</v>
      </c>
      <c r="H500" s="33" t="e">
        <f>VLOOKUP(F500,#REF!,2,0)</f>
        <v>#REF!</v>
      </c>
      <c r="I500" s="29"/>
      <c r="J500" s="29">
        <f>VLOOKUP(F500,'数据-全省决算数!'!$B:$C,2,0)</f>
        <v>18371</v>
      </c>
      <c r="K500" s="35" t="str">
        <f t="shared" si="21"/>
        <v/>
      </c>
      <c r="L500" s="31" t="e">
        <f t="shared" si="22"/>
        <v>#REF!</v>
      </c>
      <c r="M500" s="31" t="str">
        <f t="shared" si="23"/>
        <v>是</v>
      </c>
    </row>
    <row r="501" ht="18.95" customHeight="1" spans="1:13">
      <c r="A501" s="22" t="s">
        <v>135</v>
      </c>
      <c r="B501" s="23" t="s">
        <v>135</v>
      </c>
      <c r="C501" s="23" t="s">
        <v>953</v>
      </c>
      <c r="D501" s="24" t="s">
        <v>974</v>
      </c>
      <c r="E501" s="23" t="s">
        <v>147</v>
      </c>
      <c r="F501" s="49" t="s">
        <v>975</v>
      </c>
      <c r="G501" s="29">
        <v>2243</v>
      </c>
      <c r="H501" s="33" t="e">
        <f>VLOOKUP(F501,#REF!,2,0)</f>
        <v>#REF!</v>
      </c>
      <c r="I501" s="29"/>
      <c r="J501" s="29">
        <f>VLOOKUP(F501,'数据-全省决算数!'!$B:$C,2,0)</f>
        <v>2671</v>
      </c>
      <c r="K501" s="35" t="str">
        <f t="shared" si="21"/>
        <v/>
      </c>
      <c r="L501" s="31" t="e">
        <f t="shared" si="22"/>
        <v>#REF!</v>
      </c>
      <c r="M501" s="31" t="str">
        <f t="shared" si="23"/>
        <v>是</v>
      </c>
    </row>
    <row r="502" ht="18.95" customHeight="1" spans="1:13">
      <c r="A502" s="22" t="s">
        <v>135</v>
      </c>
      <c r="B502" s="23" t="s">
        <v>135</v>
      </c>
      <c r="C502" s="23" t="s">
        <v>953</v>
      </c>
      <c r="D502" s="24" t="s">
        <v>976</v>
      </c>
      <c r="E502" s="23" t="s">
        <v>147</v>
      </c>
      <c r="F502" s="49" t="s">
        <v>977</v>
      </c>
      <c r="G502" s="29">
        <v>47130</v>
      </c>
      <c r="H502" s="33" t="e">
        <f>VLOOKUP(F502,#REF!,2,0)</f>
        <v>#REF!</v>
      </c>
      <c r="I502" s="29"/>
      <c r="J502" s="29">
        <f>VLOOKUP(F502,'数据-全省决算数!'!$B:$C,2,0)</f>
        <v>73550</v>
      </c>
      <c r="K502" s="35" t="str">
        <f t="shared" si="21"/>
        <v/>
      </c>
      <c r="L502" s="31" t="e">
        <f t="shared" si="22"/>
        <v>#REF!</v>
      </c>
      <c r="M502" s="31" t="str">
        <f t="shared" si="23"/>
        <v>是</v>
      </c>
    </row>
    <row r="503" ht="18.95" customHeight="1" spans="1:13">
      <c r="A503" s="22" t="s">
        <v>135</v>
      </c>
      <c r="B503" s="477" t="s">
        <v>951</v>
      </c>
      <c r="C503" s="23"/>
      <c r="D503" s="24" t="s">
        <v>978</v>
      </c>
      <c r="E503" s="23"/>
      <c r="F503" s="48" t="s">
        <v>979</v>
      </c>
      <c r="G503" s="28">
        <f>SUMIF($C502:$C1802,$D503,$G502:$G1802)</f>
        <v>71438</v>
      </c>
      <c r="H503" s="33" t="e">
        <f>VLOOKUP(F503,#REF!,2,0)</f>
        <v>#REF!</v>
      </c>
      <c r="I503" s="28"/>
      <c r="J503" s="29">
        <f>VLOOKUP(F503,'数据-全省决算数!'!$B:$C,2,0)</f>
        <v>75565</v>
      </c>
      <c r="K503" s="30" t="str">
        <f t="shared" si="21"/>
        <v/>
      </c>
      <c r="L503" s="31" t="e">
        <f t="shared" si="22"/>
        <v>#REF!</v>
      </c>
      <c r="M503" s="31" t="str">
        <f t="shared" si="23"/>
        <v>是</v>
      </c>
    </row>
    <row r="504" ht="18.95" customHeight="1" spans="1:13">
      <c r="A504" s="22" t="s">
        <v>135</v>
      </c>
      <c r="B504" s="23" t="s">
        <v>135</v>
      </c>
      <c r="C504" s="23" t="s">
        <v>978</v>
      </c>
      <c r="D504" s="24" t="s">
        <v>980</v>
      </c>
      <c r="E504" s="23" t="s">
        <v>147</v>
      </c>
      <c r="F504" s="49" t="s">
        <v>141</v>
      </c>
      <c r="G504" s="29">
        <v>1012</v>
      </c>
      <c r="H504" s="33" t="e">
        <f>VLOOKUP(F504,#REF!,2,0)</f>
        <v>#REF!</v>
      </c>
      <c r="I504" s="29"/>
      <c r="J504" s="29">
        <f>VLOOKUP(F504,'数据-全省决算数!'!$B:$C,2,0)</f>
        <v>75262</v>
      </c>
      <c r="K504" s="35" t="str">
        <f t="shared" si="21"/>
        <v/>
      </c>
      <c r="L504" s="31" t="e">
        <f t="shared" si="22"/>
        <v>#REF!</v>
      </c>
      <c r="M504" s="31" t="str">
        <f t="shared" si="23"/>
        <v>是</v>
      </c>
    </row>
    <row r="505" ht="18.95" customHeight="1" spans="1:13">
      <c r="A505" s="22" t="s">
        <v>135</v>
      </c>
      <c r="B505" s="23" t="s">
        <v>135</v>
      </c>
      <c r="C505" s="23" t="s">
        <v>978</v>
      </c>
      <c r="D505" s="24" t="s">
        <v>981</v>
      </c>
      <c r="E505" s="23" t="s">
        <v>147</v>
      </c>
      <c r="F505" s="49" t="s">
        <v>143</v>
      </c>
      <c r="G505" s="29">
        <v>107</v>
      </c>
      <c r="H505" s="33" t="e">
        <f>VLOOKUP(F505,#REF!,2,0)</f>
        <v>#REF!</v>
      </c>
      <c r="I505" s="29"/>
      <c r="J505" s="29">
        <f>VLOOKUP(F505,'数据-全省决算数!'!$B:$C,2,0)</f>
        <v>10673</v>
      </c>
      <c r="K505" s="35" t="str">
        <f t="shared" si="21"/>
        <v/>
      </c>
      <c r="L505" s="31" t="e">
        <f t="shared" si="22"/>
        <v>#REF!</v>
      </c>
      <c r="M505" s="31" t="str">
        <f t="shared" si="23"/>
        <v>是</v>
      </c>
    </row>
    <row r="506" ht="18.95" customHeight="1" spans="1:13">
      <c r="A506" s="22" t="s">
        <v>135</v>
      </c>
      <c r="B506" s="23" t="s">
        <v>135</v>
      </c>
      <c r="C506" s="23" t="s">
        <v>978</v>
      </c>
      <c r="D506" s="24" t="s">
        <v>982</v>
      </c>
      <c r="E506" s="23" t="s">
        <v>147</v>
      </c>
      <c r="F506" s="49" t="s">
        <v>145</v>
      </c>
      <c r="G506" s="29">
        <v>183</v>
      </c>
      <c r="H506" s="33" t="e">
        <f>VLOOKUP(F506,#REF!,2,0)</f>
        <v>#REF!</v>
      </c>
      <c r="I506" s="29"/>
      <c r="J506" s="29">
        <f>VLOOKUP(F506,'数据-全省决算数!'!$B:$C,2,0)</f>
        <v>802</v>
      </c>
      <c r="K506" s="35" t="str">
        <f t="shared" si="21"/>
        <v/>
      </c>
      <c r="L506" s="31" t="e">
        <f t="shared" si="22"/>
        <v>#REF!</v>
      </c>
      <c r="M506" s="31" t="str">
        <f t="shared" si="23"/>
        <v>是</v>
      </c>
    </row>
    <row r="507" ht="18.95" customHeight="1" spans="1:13">
      <c r="A507" s="22" t="s">
        <v>135</v>
      </c>
      <c r="B507" s="23" t="s">
        <v>135</v>
      </c>
      <c r="C507" s="23" t="s">
        <v>978</v>
      </c>
      <c r="D507" s="24" t="s">
        <v>983</v>
      </c>
      <c r="E507" s="23" t="s">
        <v>147</v>
      </c>
      <c r="F507" s="49" t="s">
        <v>984</v>
      </c>
      <c r="G507" s="29">
        <v>45860</v>
      </c>
      <c r="H507" s="33" t="e">
        <f>VLOOKUP(F507,#REF!,2,0)</f>
        <v>#REF!</v>
      </c>
      <c r="I507" s="29"/>
      <c r="J507" s="29">
        <f>VLOOKUP(F507,'数据-全省决算数!'!$B:$C,2,0)</f>
        <v>41897</v>
      </c>
      <c r="K507" s="35" t="str">
        <f t="shared" si="21"/>
        <v/>
      </c>
      <c r="L507" s="31" t="e">
        <f t="shared" si="22"/>
        <v>#REF!</v>
      </c>
      <c r="M507" s="31" t="str">
        <f t="shared" si="23"/>
        <v>是</v>
      </c>
    </row>
    <row r="508" ht="18.95" customHeight="1" spans="1:13">
      <c r="A508" s="22" t="s">
        <v>135</v>
      </c>
      <c r="B508" s="23"/>
      <c r="C508" s="23" t="s">
        <v>978</v>
      </c>
      <c r="D508" s="24" t="s">
        <v>985</v>
      </c>
      <c r="E508" s="23" t="s">
        <v>147</v>
      </c>
      <c r="F508" s="49" t="s">
        <v>986</v>
      </c>
      <c r="G508" s="29">
        <v>16250</v>
      </c>
      <c r="H508" s="33" t="e">
        <f>VLOOKUP(F508,#REF!,2,0)</f>
        <v>#REF!</v>
      </c>
      <c r="I508" s="29"/>
      <c r="J508" s="29">
        <f>VLOOKUP(F508,'数据-全省决算数!'!$B:$C,2,0)</f>
        <v>24212</v>
      </c>
      <c r="K508" s="35" t="str">
        <f t="shared" si="21"/>
        <v/>
      </c>
      <c r="L508" s="31" t="e">
        <f t="shared" si="22"/>
        <v>#REF!</v>
      </c>
      <c r="M508" s="31" t="str">
        <f t="shared" si="23"/>
        <v>是</v>
      </c>
    </row>
    <row r="509" ht="18.95" customHeight="1" spans="1:13">
      <c r="A509" s="22" t="s">
        <v>135</v>
      </c>
      <c r="B509" s="23" t="s">
        <v>135</v>
      </c>
      <c r="C509" s="23" t="s">
        <v>978</v>
      </c>
      <c r="D509" s="24" t="s">
        <v>987</v>
      </c>
      <c r="E509" s="23" t="s">
        <v>147</v>
      </c>
      <c r="F509" s="49" t="s">
        <v>988</v>
      </c>
      <c r="G509" s="29">
        <v>5526</v>
      </c>
      <c r="H509" s="33" t="e">
        <f>VLOOKUP(F509,#REF!,2,0)</f>
        <v>#REF!</v>
      </c>
      <c r="I509" s="29"/>
      <c r="J509" s="29">
        <f>VLOOKUP(F509,'数据-全省决算数!'!$B:$C,2,0)</f>
        <v>3479</v>
      </c>
      <c r="K509" s="35" t="str">
        <f t="shared" si="21"/>
        <v/>
      </c>
      <c r="L509" s="31" t="e">
        <f t="shared" si="22"/>
        <v>#REF!</v>
      </c>
      <c r="M509" s="31" t="str">
        <f t="shared" si="23"/>
        <v>是</v>
      </c>
    </row>
    <row r="510" ht="18.95" customHeight="1" spans="1:13">
      <c r="A510" s="22" t="s">
        <v>135</v>
      </c>
      <c r="B510" s="23" t="s">
        <v>135</v>
      </c>
      <c r="C510" s="23" t="s">
        <v>978</v>
      </c>
      <c r="D510" s="24" t="s">
        <v>989</v>
      </c>
      <c r="E510" s="23" t="s">
        <v>147</v>
      </c>
      <c r="F510" s="49" t="s">
        <v>990</v>
      </c>
      <c r="G510" s="29">
        <v>2500</v>
      </c>
      <c r="H510" s="33" t="e">
        <f>VLOOKUP(F510,#REF!,2,0)</f>
        <v>#REF!</v>
      </c>
      <c r="I510" s="29"/>
      <c r="J510" s="29">
        <f>VLOOKUP(F510,'数据-全省决算数!'!$B:$C,2,0)</f>
        <v>4503</v>
      </c>
      <c r="K510" s="35" t="str">
        <f t="shared" si="21"/>
        <v/>
      </c>
      <c r="L510" s="31" t="e">
        <f t="shared" si="22"/>
        <v>#REF!</v>
      </c>
      <c r="M510" s="31" t="str">
        <f t="shared" si="23"/>
        <v>是</v>
      </c>
    </row>
    <row r="511" ht="18.95" customHeight="1" spans="1:13">
      <c r="A511" s="22" t="s">
        <v>135</v>
      </c>
      <c r="B511" s="477" t="s">
        <v>951</v>
      </c>
      <c r="C511" s="23"/>
      <c r="D511" s="24" t="s">
        <v>991</v>
      </c>
      <c r="E511" s="23"/>
      <c r="F511" s="50" t="s">
        <v>992</v>
      </c>
      <c r="G511" s="28">
        <f>SUMIF($C510:$C1810,$D511,$G510:$G1810)</f>
        <v>60876</v>
      </c>
      <c r="H511" s="33" t="e">
        <f>VLOOKUP(F511,#REF!,2,0)</f>
        <v>#REF!</v>
      </c>
      <c r="I511" s="28"/>
      <c r="J511" s="29">
        <f>VLOOKUP(F511,'数据-全省决算数!'!$B:$C,2,0)</f>
        <v>65855</v>
      </c>
      <c r="K511" s="30" t="str">
        <f t="shared" si="21"/>
        <v/>
      </c>
      <c r="L511" s="31" t="e">
        <f t="shared" si="22"/>
        <v>#REF!</v>
      </c>
      <c r="M511" s="31" t="str">
        <f t="shared" si="23"/>
        <v>是</v>
      </c>
    </row>
    <row r="512" ht="18.95" customHeight="1" spans="1:13">
      <c r="A512" s="22" t="s">
        <v>135</v>
      </c>
      <c r="B512" s="23" t="s">
        <v>135</v>
      </c>
      <c r="C512" s="23" t="s">
        <v>991</v>
      </c>
      <c r="D512" s="24" t="s">
        <v>993</v>
      </c>
      <c r="E512" s="23" t="s">
        <v>147</v>
      </c>
      <c r="F512" s="49" t="s">
        <v>141</v>
      </c>
      <c r="G512" s="29">
        <v>4601</v>
      </c>
      <c r="H512" s="33" t="e">
        <f>VLOOKUP(F512,#REF!,2,0)</f>
        <v>#REF!</v>
      </c>
      <c r="I512" s="29"/>
      <c r="J512" s="29">
        <f>VLOOKUP(F512,'数据-全省决算数!'!$B:$C,2,0)</f>
        <v>75262</v>
      </c>
      <c r="K512" s="35" t="str">
        <f t="shared" si="21"/>
        <v/>
      </c>
      <c r="L512" s="31" t="e">
        <f t="shared" si="22"/>
        <v>#REF!</v>
      </c>
      <c r="M512" s="31" t="str">
        <f t="shared" si="23"/>
        <v>是</v>
      </c>
    </row>
    <row r="513" ht="18.95" customHeight="1" spans="1:13">
      <c r="A513" s="22" t="s">
        <v>135</v>
      </c>
      <c r="B513" s="23" t="s">
        <v>135</v>
      </c>
      <c r="C513" s="23" t="s">
        <v>991</v>
      </c>
      <c r="D513" s="24" t="s">
        <v>994</v>
      </c>
      <c r="E513" s="23" t="s">
        <v>147</v>
      </c>
      <c r="F513" s="49" t="s">
        <v>143</v>
      </c>
      <c r="G513" s="29">
        <v>458</v>
      </c>
      <c r="H513" s="33" t="e">
        <f>VLOOKUP(F513,#REF!,2,0)</f>
        <v>#REF!</v>
      </c>
      <c r="I513" s="29"/>
      <c r="J513" s="29">
        <f>VLOOKUP(F513,'数据-全省决算数!'!$B:$C,2,0)</f>
        <v>10673</v>
      </c>
      <c r="K513" s="35" t="str">
        <f t="shared" si="21"/>
        <v/>
      </c>
      <c r="L513" s="31" t="e">
        <f t="shared" si="22"/>
        <v>#REF!</v>
      </c>
      <c r="M513" s="31" t="str">
        <f t="shared" si="23"/>
        <v>是</v>
      </c>
    </row>
    <row r="514" ht="18.95" customHeight="1" spans="1:13">
      <c r="A514" s="22" t="s">
        <v>135</v>
      </c>
      <c r="B514" s="23" t="s">
        <v>135</v>
      </c>
      <c r="C514" s="23" t="s">
        <v>991</v>
      </c>
      <c r="D514" s="24" t="s">
        <v>995</v>
      </c>
      <c r="E514" s="23" t="s">
        <v>147</v>
      </c>
      <c r="F514" s="49" t="s">
        <v>145</v>
      </c>
      <c r="G514" s="29">
        <v>399</v>
      </c>
      <c r="H514" s="33" t="e">
        <f>VLOOKUP(F514,#REF!,2,0)</f>
        <v>#REF!</v>
      </c>
      <c r="I514" s="29"/>
      <c r="J514" s="29">
        <f>VLOOKUP(F514,'数据-全省决算数!'!$B:$C,2,0)</f>
        <v>802</v>
      </c>
      <c r="K514" s="35" t="str">
        <f t="shared" si="21"/>
        <v/>
      </c>
      <c r="L514" s="31" t="e">
        <f t="shared" si="22"/>
        <v>#REF!</v>
      </c>
      <c r="M514" s="31" t="str">
        <f t="shared" si="23"/>
        <v>是</v>
      </c>
    </row>
    <row r="515" ht="18.95" customHeight="1" spans="1:13">
      <c r="A515" s="22" t="s">
        <v>135</v>
      </c>
      <c r="B515" s="23" t="s">
        <v>135</v>
      </c>
      <c r="C515" s="23" t="s">
        <v>991</v>
      </c>
      <c r="D515" s="24" t="s">
        <v>996</v>
      </c>
      <c r="E515" s="23" t="s">
        <v>147</v>
      </c>
      <c r="F515" s="49" t="s">
        <v>997</v>
      </c>
      <c r="G515" s="29">
        <v>1516</v>
      </c>
      <c r="H515" s="33" t="e">
        <f>VLOOKUP(F515,#REF!,2,0)</f>
        <v>#REF!</v>
      </c>
      <c r="I515" s="29"/>
      <c r="J515" s="29">
        <f>VLOOKUP(F515,'数据-全省决算数!'!$B:$C,2,0)</f>
        <v>1901</v>
      </c>
      <c r="K515" s="35" t="str">
        <f t="shared" si="21"/>
        <v/>
      </c>
      <c r="L515" s="31" t="e">
        <f t="shared" si="22"/>
        <v>#REF!</v>
      </c>
      <c r="M515" s="31" t="str">
        <f t="shared" si="23"/>
        <v>是</v>
      </c>
    </row>
    <row r="516" ht="18.95" customHeight="1" spans="1:13">
      <c r="A516" s="22" t="s">
        <v>135</v>
      </c>
      <c r="B516" s="23" t="s">
        <v>135</v>
      </c>
      <c r="C516" s="23" t="s">
        <v>991</v>
      </c>
      <c r="D516" s="24" t="s">
        <v>998</v>
      </c>
      <c r="E516" s="23" t="s">
        <v>147</v>
      </c>
      <c r="F516" s="49" t="s">
        <v>999</v>
      </c>
      <c r="G516" s="29">
        <v>5684</v>
      </c>
      <c r="H516" s="33" t="e">
        <f>VLOOKUP(F516,#REF!,2,0)</f>
        <v>#REF!</v>
      </c>
      <c r="I516" s="29"/>
      <c r="J516" s="29">
        <f>VLOOKUP(F516,'数据-全省决算数!'!$B:$C,2,0)</f>
        <v>3759</v>
      </c>
      <c r="K516" s="35" t="str">
        <f t="shared" ref="K516:K579" si="24">IF(ISERROR(H516/G516-1),"",H516/G516-1)</f>
        <v/>
      </c>
      <c r="L516" s="31" t="e">
        <f t="shared" ref="L516:L579" si="25">IF(F516&lt;&gt;"",IF(SUM(G516:H516)&lt;&gt;0,"是","否"),"空")</f>
        <v>#REF!</v>
      </c>
      <c r="M516" s="31" t="str">
        <f t="shared" ref="M516:M579" si="26">IF(C516&lt;&gt;"",IF(OR(LEFT(C516,3)="205",LEFT(C516,3)="206",LEFT(C516,3)="207",LEFT(C516,3)="208",LEFT(C516,3)="210",LEFT(C516,3)="213"),"是","否"),"是")</f>
        <v>是</v>
      </c>
    </row>
    <row r="517" ht="18.95" customHeight="1" spans="1:13">
      <c r="A517" s="22" t="s">
        <v>135</v>
      </c>
      <c r="B517" s="23" t="s">
        <v>135</v>
      </c>
      <c r="C517" s="23" t="s">
        <v>991</v>
      </c>
      <c r="D517" s="24" t="s">
        <v>1000</v>
      </c>
      <c r="E517" s="23" t="s">
        <v>147</v>
      </c>
      <c r="F517" s="49" t="s">
        <v>1001</v>
      </c>
      <c r="G517" s="29">
        <v>8607</v>
      </c>
      <c r="H517" s="33" t="e">
        <f>VLOOKUP(F517,#REF!,2,0)</f>
        <v>#REF!</v>
      </c>
      <c r="I517" s="29"/>
      <c r="J517" s="29">
        <f>VLOOKUP(F517,'数据-全省决算数!'!$B:$C,2,0)</f>
        <v>8694</v>
      </c>
      <c r="K517" s="35" t="str">
        <f t="shared" si="24"/>
        <v/>
      </c>
      <c r="L517" s="31" t="e">
        <f t="shared" si="25"/>
        <v>#REF!</v>
      </c>
      <c r="M517" s="31" t="str">
        <f t="shared" si="26"/>
        <v>是</v>
      </c>
    </row>
    <row r="518" ht="18.95" customHeight="1" spans="1:13">
      <c r="A518" s="22" t="s">
        <v>135</v>
      </c>
      <c r="B518" s="23" t="s">
        <v>135</v>
      </c>
      <c r="C518" s="23" t="s">
        <v>991</v>
      </c>
      <c r="D518" s="24" t="s">
        <v>1002</v>
      </c>
      <c r="E518" s="23" t="s">
        <v>147</v>
      </c>
      <c r="F518" s="49" t="s">
        <v>1003</v>
      </c>
      <c r="G518" s="29">
        <v>20103</v>
      </c>
      <c r="H518" s="33" t="e">
        <f>VLOOKUP(F518,#REF!,2,0)</f>
        <v>#REF!</v>
      </c>
      <c r="I518" s="29"/>
      <c r="J518" s="29">
        <f>VLOOKUP(F518,'数据-全省决算数!'!$B:$C,2,0)</f>
        <v>28611</v>
      </c>
      <c r="K518" s="35" t="str">
        <f t="shared" si="24"/>
        <v/>
      </c>
      <c r="L518" s="31" t="e">
        <f t="shared" si="25"/>
        <v>#REF!</v>
      </c>
      <c r="M518" s="31" t="str">
        <f t="shared" si="26"/>
        <v>是</v>
      </c>
    </row>
    <row r="519" ht="18.95" customHeight="1" spans="1:13">
      <c r="A519" s="22" t="s">
        <v>135</v>
      </c>
      <c r="B519" s="23"/>
      <c r="C519" s="23" t="s">
        <v>991</v>
      </c>
      <c r="D519" s="24" t="s">
        <v>1004</v>
      </c>
      <c r="E519" s="23" t="s">
        <v>147</v>
      </c>
      <c r="F519" s="49" t="s">
        <v>1005</v>
      </c>
      <c r="G519" s="29">
        <v>8933</v>
      </c>
      <c r="H519" s="33" t="e">
        <f>VLOOKUP(F519,#REF!,2,0)</f>
        <v>#REF!</v>
      </c>
      <c r="I519" s="29"/>
      <c r="J519" s="29">
        <f>VLOOKUP(F519,'数据-全省决算数!'!$B:$C,2,0)</f>
        <v>11627</v>
      </c>
      <c r="K519" s="35" t="str">
        <f t="shared" si="24"/>
        <v/>
      </c>
      <c r="L519" s="31" t="e">
        <f t="shared" si="25"/>
        <v>#REF!</v>
      </c>
      <c r="M519" s="31" t="str">
        <f t="shared" si="26"/>
        <v>是</v>
      </c>
    </row>
    <row r="520" ht="18.95" customHeight="1" spans="1:13">
      <c r="A520" s="22" t="s">
        <v>135</v>
      </c>
      <c r="B520" s="23" t="s">
        <v>135</v>
      </c>
      <c r="C520" s="23" t="s">
        <v>991</v>
      </c>
      <c r="D520" s="24" t="s">
        <v>1006</v>
      </c>
      <c r="E520" s="23" t="s">
        <v>147</v>
      </c>
      <c r="F520" s="49" t="s">
        <v>1007</v>
      </c>
      <c r="G520" s="29">
        <v>335</v>
      </c>
      <c r="H520" s="33" t="e">
        <f>VLOOKUP(F520,#REF!,2,0)</f>
        <v>#REF!</v>
      </c>
      <c r="I520" s="29"/>
      <c r="J520" s="29">
        <f>VLOOKUP(F520,'数据-全省决算数!'!$B:$C,2,0)</f>
        <v>132</v>
      </c>
      <c r="K520" s="35" t="str">
        <f t="shared" si="24"/>
        <v/>
      </c>
      <c r="L520" s="31" t="e">
        <f t="shared" si="25"/>
        <v>#REF!</v>
      </c>
      <c r="M520" s="31" t="str">
        <f t="shared" si="26"/>
        <v>是</v>
      </c>
    </row>
    <row r="521" ht="18.95" customHeight="1" spans="1:13">
      <c r="A521" s="22" t="s">
        <v>135</v>
      </c>
      <c r="B521" s="23" t="s">
        <v>135</v>
      </c>
      <c r="C521" s="23" t="s">
        <v>991</v>
      </c>
      <c r="D521" s="24" t="s">
        <v>1008</v>
      </c>
      <c r="E521" s="23" t="s">
        <v>147</v>
      </c>
      <c r="F521" s="49" t="s">
        <v>1009</v>
      </c>
      <c r="G521" s="29">
        <v>10240</v>
      </c>
      <c r="H521" s="33" t="e">
        <f>VLOOKUP(F521,#REF!,2,0)</f>
        <v>#REF!</v>
      </c>
      <c r="I521" s="29"/>
      <c r="J521" s="29">
        <f>VLOOKUP(F521,'数据-全省决算数!'!$B:$C,2,0)</f>
        <v>4580</v>
      </c>
      <c r="K521" s="35" t="str">
        <f t="shared" si="24"/>
        <v/>
      </c>
      <c r="L521" s="31" t="e">
        <f t="shared" si="25"/>
        <v>#REF!</v>
      </c>
      <c r="M521" s="31" t="str">
        <f t="shared" si="26"/>
        <v>是</v>
      </c>
    </row>
    <row r="522" ht="18.95" customHeight="1" spans="1:13">
      <c r="A522" s="22" t="s">
        <v>135</v>
      </c>
      <c r="B522" s="477" t="s">
        <v>951</v>
      </c>
      <c r="C522" s="23"/>
      <c r="D522" s="24" t="s">
        <v>1010</v>
      </c>
      <c r="E522" s="23"/>
      <c r="F522" s="50" t="s">
        <v>1011</v>
      </c>
      <c r="G522" s="28">
        <f>SUMIF($C521:$C1821,$D522,$G521:$G1821)</f>
        <v>108415</v>
      </c>
      <c r="H522" s="33" t="e">
        <f>VLOOKUP(F522,#REF!,2,0)</f>
        <v>#REF!</v>
      </c>
      <c r="I522" s="28"/>
      <c r="J522" s="29">
        <f>VLOOKUP(F522,'数据-全省决算数!'!$B:$C,2,0)</f>
        <v>103650</v>
      </c>
      <c r="K522" s="30" t="str">
        <f t="shared" si="24"/>
        <v/>
      </c>
      <c r="L522" s="31" t="e">
        <f t="shared" si="25"/>
        <v>#REF!</v>
      </c>
      <c r="M522" s="31" t="str">
        <f t="shared" si="26"/>
        <v>是</v>
      </c>
    </row>
    <row r="523" ht="18.95" customHeight="1" spans="1:13">
      <c r="A523" s="22" t="s">
        <v>135</v>
      </c>
      <c r="B523" s="23" t="s">
        <v>135</v>
      </c>
      <c r="C523" s="23" t="s">
        <v>1010</v>
      </c>
      <c r="D523" s="24" t="s">
        <v>1012</v>
      </c>
      <c r="E523" s="23" t="s">
        <v>147</v>
      </c>
      <c r="F523" s="49" t="s">
        <v>141</v>
      </c>
      <c r="G523" s="29">
        <v>10996</v>
      </c>
      <c r="H523" s="33" t="e">
        <f>VLOOKUP(F523,#REF!,2,0)</f>
        <v>#REF!</v>
      </c>
      <c r="I523" s="29"/>
      <c r="J523" s="29">
        <f>VLOOKUP(F523,'数据-全省决算数!'!$B:$C,2,0)</f>
        <v>75262</v>
      </c>
      <c r="K523" s="39" t="str">
        <f t="shared" si="24"/>
        <v/>
      </c>
      <c r="L523" s="31" t="e">
        <f t="shared" si="25"/>
        <v>#REF!</v>
      </c>
      <c r="M523" s="31" t="str">
        <f t="shared" si="26"/>
        <v>是</v>
      </c>
    </row>
    <row r="524" ht="18.95" customHeight="1" spans="1:13">
      <c r="A524" s="22" t="s">
        <v>135</v>
      </c>
      <c r="B524" s="23" t="s">
        <v>135</v>
      </c>
      <c r="C524" s="23" t="s">
        <v>1010</v>
      </c>
      <c r="D524" s="24" t="s">
        <v>1013</v>
      </c>
      <c r="E524" s="23" t="s">
        <v>147</v>
      </c>
      <c r="F524" s="49" t="s">
        <v>143</v>
      </c>
      <c r="G524" s="29">
        <v>1640</v>
      </c>
      <c r="H524" s="33" t="e">
        <f>VLOOKUP(F524,#REF!,2,0)</f>
        <v>#REF!</v>
      </c>
      <c r="I524" s="29"/>
      <c r="J524" s="29">
        <f>VLOOKUP(F524,'数据-全省决算数!'!$B:$C,2,0)</f>
        <v>10673</v>
      </c>
      <c r="K524" s="35" t="str">
        <f t="shared" si="24"/>
        <v/>
      </c>
      <c r="L524" s="31" t="e">
        <f t="shared" si="25"/>
        <v>#REF!</v>
      </c>
      <c r="M524" s="31" t="str">
        <f t="shared" si="26"/>
        <v>是</v>
      </c>
    </row>
    <row r="525" ht="18.95" customHeight="1" spans="1:13">
      <c r="A525" s="22" t="s">
        <v>135</v>
      </c>
      <c r="B525" s="23" t="s">
        <v>135</v>
      </c>
      <c r="C525" s="23" t="s">
        <v>1010</v>
      </c>
      <c r="D525" s="24" t="s">
        <v>1014</v>
      </c>
      <c r="E525" s="23" t="s">
        <v>147</v>
      </c>
      <c r="F525" s="49" t="s">
        <v>145</v>
      </c>
      <c r="G525" s="29">
        <v>0</v>
      </c>
      <c r="H525" s="33" t="e">
        <f>VLOOKUP(F525,#REF!,2,0)</f>
        <v>#REF!</v>
      </c>
      <c r="I525" s="29"/>
      <c r="J525" s="29">
        <f>VLOOKUP(F525,'数据-全省决算数!'!$B:$C,2,0)</f>
        <v>802</v>
      </c>
      <c r="K525" s="35" t="str">
        <f t="shared" si="24"/>
        <v/>
      </c>
      <c r="L525" s="31" t="e">
        <f t="shared" si="25"/>
        <v>#REF!</v>
      </c>
      <c r="M525" s="31" t="str">
        <f t="shared" si="26"/>
        <v>是</v>
      </c>
    </row>
    <row r="526" ht="18.95" customHeight="1" spans="1:13">
      <c r="A526" s="22" t="s">
        <v>135</v>
      </c>
      <c r="B526" s="23" t="s">
        <v>135</v>
      </c>
      <c r="C526" s="23" t="s">
        <v>1010</v>
      </c>
      <c r="D526" s="24" t="s">
        <v>1015</v>
      </c>
      <c r="E526" s="23" t="s">
        <v>147</v>
      </c>
      <c r="F526" s="49" t="s">
        <v>1016</v>
      </c>
      <c r="G526" s="29">
        <v>15599</v>
      </c>
      <c r="H526" s="33" t="e">
        <f>VLOOKUP(F526,#REF!,2,0)</f>
        <v>#REF!</v>
      </c>
      <c r="I526" s="29"/>
      <c r="J526" s="29">
        <f>VLOOKUP(F526,'数据-全省决算数!'!$B:$C,2,0)</f>
        <v>18293</v>
      </c>
      <c r="K526" s="35" t="str">
        <f t="shared" si="24"/>
        <v/>
      </c>
      <c r="L526" s="31" t="e">
        <f t="shared" si="25"/>
        <v>#REF!</v>
      </c>
      <c r="M526" s="31" t="str">
        <f t="shared" si="26"/>
        <v>是</v>
      </c>
    </row>
    <row r="527" ht="18.95" customHeight="1" spans="1:13">
      <c r="A527" s="22" t="s">
        <v>135</v>
      </c>
      <c r="B527" s="23" t="s">
        <v>135</v>
      </c>
      <c r="C527" s="23" t="s">
        <v>1010</v>
      </c>
      <c r="D527" s="24" t="s">
        <v>1017</v>
      </c>
      <c r="E527" s="23" t="s">
        <v>147</v>
      </c>
      <c r="F527" s="49" t="s">
        <v>1018</v>
      </c>
      <c r="G527" s="29">
        <v>27445</v>
      </c>
      <c r="H527" s="33" t="e">
        <f>VLOOKUP(F527,#REF!,2,0)</f>
        <v>#REF!</v>
      </c>
      <c r="I527" s="29"/>
      <c r="J527" s="29">
        <f>VLOOKUP(F527,'数据-全省决算数!'!$B:$C,2,0)</f>
        <v>30847</v>
      </c>
      <c r="K527" s="35" t="str">
        <f t="shared" si="24"/>
        <v/>
      </c>
      <c r="L527" s="31" t="e">
        <f t="shared" si="25"/>
        <v>#REF!</v>
      </c>
      <c r="M527" s="31" t="str">
        <f t="shared" si="26"/>
        <v>是</v>
      </c>
    </row>
    <row r="528" ht="18.95" customHeight="1" spans="1:13">
      <c r="A528" s="22" t="s">
        <v>135</v>
      </c>
      <c r="B528" s="23"/>
      <c r="C528" s="23" t="s">
        <v>1010</v>
      </c>
      <c r="D528" s="24" t="s">
        <v>1019</v>
      </c>
      <c r="E528" s="23" t="s">
        <v>147</v>
      </c>
      <c r="F528" s="49" t="s">
        <v>1020</v>
      </c>
      <c r="G528" s="29">
        <v>5207</v>
      </c>
      <c r="H528" s="33" t="e">
        <f>VLOOKUP(F528,#REF!,2,0)</f>
        <v>#REF!</v>
      </c>
      <c r="I528" s="29"/>
      <c r="J528" s="29">
        <f>VLOOKUP(F528,'数据-全省决算数!'!$B:$C,2,0)</f>
        <v>3795</v>
      </c>
      <c r="K528" s="35" t="str">
        <f t="shared" si="24"/>
        <v/>
      </c>
      <c r="L528" s="31" t="e">
        <f t="shared" si="25"/>
        <v>#REF!</v>
      </c>
      <c r="M528" s="31" t="str">
        <f t="shared" si="26"/>
        <v>是</v>
      </c>
    </row>
    <row r="529" ht="18.95" customHeight="1" spans="1:13">
      <c r="A529" s="22" t="s">
        <v>135</v>
      </c>
      <c r="B529" s="23" t="s">
        <v>135</v>
      </c>
      <c r="C529" s="23" t="s">
        <v>1010</v>
      </c>
      <c r="D529" s="24" t="s">
        <v>1021</v>
      </c>
      <c r="E529" s="23" t="s">
        <v>147</v>
      </c>
      <c r="F529" s="49" t="s">
        <v>1022</v>
      </c>
      <c r="G529" s="29">
        <v>47528</v>
      </c>
      <c r="H529" s="33" t="e">
        <f>VLOOKUP(F529,#REF!,2,0)</f>
        <v>#REF!</v>
      </c>
      <c r="I529" s="29"/>
      <c r="J529" s="29">
        <f>VLOOKUP(F529,'数据-全省决算数!'!$B:$C,2,0)</f>
        <v>35470</v>
      </c>
      <c r="K529" s="35" t="str">
        <f t="shared" si="24"/>
        <v/>
      </c>
      <c r="L529" s="31" t="e">
        <f t="shared" si="25"/>
        <v>#REF!</v>
      </c>
      <c r="M529" s="31" t="str">
        <f t="shared" si="26"/>
        <v>是</v>
      </c>
    </row>
    <row r="530" ht="18.95" customHeight="1" spans="1:13">
      <c r="A530" s="22" t="s">
        <v>135</v>
      </c>
      <c r="B530" s="477" t="s">
        <v>951</v>
      </c>
      <c r="C530" s="23"/>
      <c r="D530" s="24" t="s">
        <v>1023</v>
      </c>
      <c r="E530" s="23"/>
      <c r="F530" s="50" t="s">
        <v>1024</v>
      </c>
      <c r="G530" s="28">
        <f>SUMIF($C529:$C1829,$D530,$G529:$G1829)</f>
        <v>24522</v>
      </c>
      <c r="H530" s="33" t="e">
        <f>VLOOKUP(F530,#REF!,2,0)</f>
        <v>#REF!</v>
      </c>
      <c r="I530" s="28"/>
      <c r="J530" s="29">
        <f>VLOOKUP(F530,'数据-全省决算数!'!$B:$C,2,0)</f>
        <v>27502</v>
      </c>
      <c r="K530" s="30" t="str">
        <f t="shared" si="24"/>
        <v/>
      </c>
      <c r="L530" s="31" t="e">
        <f t="shared" si="25"/>
        <v>#REF!</v>
      </c>
      <c r="M530" s="31" t="str">
        <f t="shared" si="26"/>
        <v>是</v>
      </c>
    </row>
    <row r="531" ht="18.95" customHeight="1" spans="1:13">
      <c r="A531" s="22" t="s">
        <v>135</v>
      </c>
      <c r="B531" s="23" t="s">
        <v>135</v>
      </c>
      <c r="C531" s="23" t="s">
        <v>1023</v>
      </c>
      <c r="D531" s="24" t="s">
        <v>1025</v>
      </c>
      <c r="E531" s="23" t="s">
        <v>147</v>
      </c>
      <c r="F531" s="49" t="s">
        <v>141</v>
      </c>
      <c r="G531" s="29">
        <v>3384</v>
      </c>
      <c r="H531" s="33" t="e">
        <f>VLOOKUP(F531,#REF!,2,0)</f>
        <v>#REF!</v>
      </c>
      <c r="I531" s="29"/>
      <c r="J531" s="29">
        <f>VLOOKUP(F531,'数据-全省决算数!'!$B:$C,2,0)</f>
        <v>75262</v>
      </c>
      <c r="K531" s="35" t="str">
        <f t="shared" si="24"/>
        <v/>
      </c>
      <c r="L531" s="31" t="e">
        <f t="shared" si="25"/>
        <v>#REF!</v>
      </c>
      <c r="M531" s="31" t="str">
        <f t="shared" si="26"/>
        <v>是</v>
      </c>
    </row>
    <row r="532" ht="18.95" customHeight="1" spans="1:13">
      <c r="A532" s="22" t="s">
        <v>135</v>
      </c>
      <c r="B532" s="23" t="s">
        <v>135</v>
      </c>
      <c r="C532" s="23" t="s">
        <v>1023</v>
      </c>
      <c r="D532" s="24" t="s">
        <v>1026</v>
      </c>
      <c r="E532" s="23" t="s">
        <v>147</v>
      </c>
      <c r="F532" s="49" t="s">
        <v>143</v>
      </c>
      <c r="G532" s="29">
        <v>548</v>
      </c>
      <c r="H532" s="33" t="e">
        <f>VLOOKUP(F532,#REF!,2,0)</f>
        <v>#REF!</v>
      </c>
      <c r="I532" s="29"/>
      <c r="J532" s="29">
        <f>VLOOKUP(F532,'数据-全省决算数!'!$B:$C,2,0)</f>
        <v>10673</v>
      </c>
      <c r="K532" s="35" t="str">
        <f t="shared" si="24"/>
        <v/>
      </c>
      <c r="L532" s="31" t="e">
        <f t="shared" si="25"/>
        <v>#REF!</v>
      </c>
      <c r="M532" s="31" t="str">
        <f t="shared" si="26"/>
        <v>是</v>
      </c>
    </row>
    <row r="533" ht="18.95" customHeight="1" spans="1:13">
      <c r="A533" s="22" t="s">
        <v>135</v>
      </c>
      <c r="B533" s="23" t="s">
        <v>135</v>
      </c>
      <c r="C533" s="23" t="s">
        <v>1023</v>
      </c>
      <c r="D533" s="24" t="s">
        <v>1027</v>
      </c>
      <c r="E533" s="23" t="s">
        <v>147</v>
      </c>
      <c r="F533" s="49" t="s">
        <v>145</v>
      </c>
      <c r="G533" s="29">
        <v>199</v>
      </c>
      <c r="H533" s="33" t="e">
        <f>VLOOKUP(F533,#REF!,2,0)</f>
        <v>#REF!</v>
      </c>
      <c r="I533" s="29"/>
      <c r="J533" s="29">
        <f>VLOOKUP(F533,'数据-全省决算数!'!$B:$C,2,0)</f>
        <v>802</v>
      </c>
      <c r="K533" s="35" t="str">
        <f t="shared" si="24"/>
        <v/>
      </c>
      <c r="L533" s="31" t="e">
        <f t="shared" si="25"/>
        <v>#REF!</v>
      </c>
      <c r="M533" s="31" t="str">
        <f t="shared" si="26"/>
        <v>是</v>
      </c>
    </row>
    <row r="534" ht="18.95" customHeight="1" spans="1:13">
      <c r="A534" s="22" t="s">
        <v>135</v>
      </c>
      <c r="B534" s="23" t="s">
        <v>135</v>
      </c>
      <c r="C534" s="23" t="s">
        <v>1023</v>
      </c>
      <c r="D534" s="24" t="s">
        <v>1028</v>
      </c>
      <c r="E534" s="23" t="s">
        <v>147</v>
      </c>
      <c r="F534" s="49" t="s">
        <v>1029</v>
      </c>
      <c r="G534" s="29">
        <v>783</v>
      </c>
      <c r="H534" s="33" t="e">
        <f>VLOOKUP(F534,#REF!,2,0)</f>
        <v>#REF!</v>
      </c>
      <c r="I534" s="29"/>
      <c r="J534" s="29">
        <f>VLOOKUP(F534,'数据-全省决算数!'!$B:$C,2,0)</f>
        <v>650</v>
      </c>
      <c r="K534" s="35" t="str">
        <f t="shared" si="24"/>
        <v/>
      </c>
      <c r="L534" s="31" t="e">
        <f t="shared" si="25"/>
        <v>#REF!</v>
      </c>
      <c r="M534" s="31" t="str">
        <f t="shared" si="26"/>
        <v>是</v>
      </c>
    </row>
    <row r="535" ht="18.95" customHeight="1" spans="1:13">
      <c r="A535" s="22" t="s">
        <v>135</v>
      </c>
      <c r="B535" s="23" t="s">
        <v>135</v>
      </c>
      <c r="C535" s="23" t="s">
        <v>1023</v>
      </c>
      <c r="D535" s="24" t="s">
        <v>1030</v>
      </c>
      <c r="E535" s="23" t="s">
        <v>147</v>
      </c>
      <c r="F535" s="49" t="s">
        <v>1031</v>
      </c>
      <c r="G535" s="29">
        <v>17039</v>
      </c>
      <c r="H535" s="33" t="e">
        <f>VLOOKUP(F535,#REF!,2,0)</f>
        <v>#REF!</v>
      </c>
      <c r="I535" s="29"/>
      <c r="J535" s="29">
        <f>VLOOKUP(F535,'数据-全省决算数!'!$B:$C,2,0)</f>
        <v>18214</v>
      </c>
      <c r="K535" s="35" t="str">
        <f t="shared" si="24"/>
        <v/>
      </c>
      <c r="L535" s="31" t="e">
        <f t="shared" si="25"/>
        <v>#REF!</v>
      </c>
      <c r="M535" s="31" t="str">
        <f t="shared" si="26"/>
        <v>是</v>
      </c>
    </row>
    <row r="536" ht="18.95" customHeight="1" spans="1:13">
      <c r="A536" s="22" t="s">
        <v>135</v>
      </c>
      <c r="B536" s="23"/>
      <c r="C536" s="23" t="s">
        <v>1023</v>
      </c>
      <c r="D536" s="24" t="s">
        <v>1032</v>
      </c>
      <c r="E536" s="23" t="s">
        <v>147</v>
      </c>
      <c r="F536" s="49" t="s">
        <v>1033</v>
      </c>
      <c r="G536" s="29">
        <v>129</v>
      </c>
      <c r="H536" s="33" t="e">
        <f>VLOOKUP(F536,#REF!,2,0)</f>
        <v>#REF!</v>
      </c>
      <c r="I536" s="29"/>
      <c r="J536" s="29">
        <f>VLOOKUP(F536,'数据-全省决算数!'!$B:$C,2,0)</f>
        <v>112</v>
      </c>
      <c r="K536" s="35" t="str">
        <f t="shared" si="24"/>
        <v/>
      </c>
      <c r="L536" s="31" t="e">
        <f t="shared" si="25"/>
        <v>#REF!</v>
      </c>
      <c r="M536" s="31" t="str">
        <f t="shared" si="26"/>
        <v>是</v>
      </c>
    </row>
    <row r="537" ht="18.95" customHeight="1" spans="1:13">
      <c r="A537" s="22" t="s">
        <v>135</v>
      </c>
      <c r="B537" s="23" t="s">
        <v>135</v>
      </c>
      <c r="C537" s="23" t="s">
        <v>1023</v>
      </c>
      <c r="D537" s="24" t="s">
        <v>1034</v>
      </c>
      <c r="E537" s="23" t="s">
        <v>147</v>
      </c>
      <c r="F537" s="49" t="s">
        <v>1035</v>
      </c>
      <c r="G537" s="29">
        <v>207</v>
      </c>
      <c r="H537" s="33" t="e">
        <f>VLOOKUP(F537,#REF!,2,0)</f>
        <v>#REF!</v>
      </c>
      <c r="I537" s="29"/>
      <c r="J537" s="29">
        <f>VLOOKUP(F537,'数据-全省决算数!'!$B:$C,2,0)</f>
        <v>203</v>
      </c>
      <c r="K537" s="35" t="str">
        <f t="shared" si="24"/>
        <v/>
      </c>
      <c r="L537" s="31" t="e">
        <f t="shared" si="25"/>
        <v>#REF!</v>
      </c>
      <c r="M537" s="31" t="str">
        <f t="shared" si="26"/>
        <v>是</v>
      </c>
    </row>
    <row r="538" ht="18.95" customHeight="1" spans="1:13">
      <c r="A538" s="22" t="s">
        <v>135</v>
      </c>
      <c r="B538" s="23" t="s">
        <v>135</v>
      </c>
      <c r="C538" s="23" t="s">
        <v>1023</v>
      </c>
      <c r="D538" s="24" t="s">
        <v>1036</v>
      </c>
      <c r="E538" s="23" t="s">
        <v>147</v>
      </c>
      <c r="F538" s="49" t="s">
        <v>1037</v>
      </c>
      <c r="G538" s="29">
        <v>2233</v>
      </c>
      <c r="H538" s="33" t="e">
        <f>VLOOKUP(F538,#REF!,2,0)</f>
        <v>#REF!</v>
      </c>
      <c r="I538" s="29"/>
      <c r="J538" s="29">
        <f>VLOOKUP(F538,'数据-全省决算数!'!$B:$C,2,0)</f>
        <v>3573</v>
      </c>
      <c r="K538" s="35" t="str">
        <f t="shared" si="24"/>
        <v/>
      </c>
      <c r="L538" s="31" t="e">
        <f t="shared" si="25"/>
        <v>#REF!</v>
      </c>
      <c r="M538" s="31" t="str">
        <f t="shared" si="26"/>
        <v>是</v>
      </c>
    </row>
    <row r="539" ht="18.95" customHeight="1" spans="1:13">
      <c r="A539" s="22"/>
      <c r="B539" s="477" t="s">
        <v>951</v>
      </c>
      <c r="C539" s="23" t="s">
        <v>135</v>
      </c>
      <c r="D539" s="24" t="s">
        <v>1038</v>
      </c>
      <c r="E539" s="23" t="s">
        <v>135</v>
      </c>
      <c r="F539" s="50" t="s">
        <v>3029</v>
      </c>
      <c r="G539" s="28">
        <f>SUMIF($C538:$C1838,$D539,$G538:$G1838)</f>
        <v>69004</v>
      </c>
      <c r="H539" s="33" t="e">
        <f>VLOOKUP(F539,#REF!,2,0)</f>
        <v>#REF!</v>
      </c>
      <c r="I539" s="28"/>
      <c r="J539" s="29" t="e">
        <f>VLOOKUP(F539,'数据-全省决算数!'!$B:$C,2,0)</f>
        <v>#N/A</v>
      </c>
      <c r="K539" s="30" t="str">
        <f t="shared" si="24"/>
        <v/>
      </c>
      <c r="L539" s="31" t="e">
        <f t="shared" si="25"/>
        <v>#REF!</v>
      </c>
      <c r="M539" s="31" t="str">
        <f t="shared" si="26"/>
        <v>是</v>
      </c>
    </row>
    <row r="540" ht="18.95" customHeight="1" spans="1:13">
      <c r="A540" s="22" t="s">
        <v>135</v>
      </c>
      <c r="B540" s="23"/>
      <c r="C540" s="477" t="s">
        <v>1038</v>
      </c>
      <c r="D540" s="24" t="s">
        <v>1040</v>
      </c>
      <c r="E540" s="23" t="s">
        <v>147</v>
      </c>
      <c r="F540" s="49" t="s">
        <v>1041</v>
      </c>
      <c r="G540" s="29">
        <v>5036</v>
      </c>
      <c r="H540" s="33" t="e">
        <f>VLOOKUP(F540,#REF!,2,0)</f>
        <v>#REF!</v>
      </c>
      <c r="I540" s="29"/>
      <c r="J540" s="29">
        <f>VLOOKUP(F540,'数据-全省决算数!'!$B:$C,2,0)</f>
        <v>5146</v>
      </c>
      <c r="K540" s="35" t="str">
        <f t="shared" si="24"/>
        <v/>
      </c>
      <c r="L540" s="31" t="e">
        <f t="shared" si="25"/>
        <v>#REF!</v>
      </c>
      <c r="M540" s="31" t="str">
        <f t="shared" si="26"/>
        <v>是</v>
      </c>
    </row>
    <row r="541" ht="18.95" customHeight="1" spans="1:13">
      <c r="A541" s="22" t="s">
        <v>135</v>
      </c>
      <c r="B541" s="23" t="s">
        <v>135</v>
      </c>
      <c r="C541" s="477" t="s">
        <v>1038</v>
      </c>
      <c r="D541" s="24" t="s">
        <v>1042</v>
      </c>
      <c r="E541" s="23" t="s">
        <v>147</v>
      </c>
      <c r="F541" s="49" t="s">
        <v>1043</v>
      </c>
      <c r="G541" s="29">
        <v>3664</v>
      </c>
      <c r="H541" s="33" t="e">
        <f>VLOOKUP(F541,#REF!,2,0)</f>
        <v>#REF!</v>
      </c>
      <c r="I541" s="29"/>
      <c r="J541" s="29">
        <f>VLOOKUP(F541,'数据-全省决算数!'!$B:$C,2,0)</f>
        <v>31493</v>
      </c>
      <c r="K541" s="35" t="str">
        <f t="shared" si="24"/>
        <v/>
      </c>
      <c r="L541" s="31" t="e">
        <f t="shared" si="25"/>
        <v>#REF!</v>
      </c>
      <c r="M541" s="31" t="str">
        <f t="shared" si="26"/>
        <v>是</v>
      </c>
    </row>
    <row r="542" ht="18.95" customHeight="1" spans="1:13">
      <c r="A542" s="22" t="s">
        <v>135</v>
      </c>
      <c r="B542" s="23" t="s">
        <v>135</v>
      </c>
      <c r="C542" s="477" t="s">
        <v>1038</v>
      </c>
      <c r="D542" s="24" t="s">
        <v>1044</v>
      </c>
      <c r="E542" s="23" t="s">
        <v>147</v>
      </c>
      <c r="F542" s="49" t="s">
        <v>4630</v>
      </c>
      <c r="G542" s="29">
        <v>60304</v>
      </c>
      <c r="H542" s="33" t="e">
        <f>VLOOKUP(F542,#REF!,2,0)</f>
        <v>#REF!</v>
      </c>
      <c r="I542" s="29"/>
      <c r="J542" s="29" t="e">
        <f>VLOOKUP(F542,'数据-全省决算数!'!$B:$C,2,0)</f>
        <v>#N/A</v>
      </c>
      <c r="K542" s="35" t="str">
        <f t="shared" si="24"/>
        <v/>
      </c>
      <c r="L542" s="31" t="e">
        <f t="shared" si="25"/>
        <v>#REF!</v>
      </c>
      <c r="M542" s="31" t="str">
        <f t="shared" si="26"/>
        <v>是</v>
      </c>
    </row>
    <row r="543" ht="18.95" customHeight="1" spans="1:13">
      <c r="A543" s="22" t="s">
        <v>134</v>
      </c>
      <c r="B543" s="23" t="s">
        <v>135</v>
      </c>
      <c r="C543" s="23"/>
      <c r="D543" s="24" t="s">
        <v>1046</v>
      </c>
      <c r="E543" s="23"/>
      <c r="F543" s="50" t="s">
        <v>3033</v>
      </c>
      <c r="G543" s="26">
        <f>SUMIF($B544:$B$1301,$D543,$G544:$G$1301)</f>
        <v>5840838</v>
      </c>
      <c r="H543" s="33" t="e">
        <f>VLOOKUP(F543,#REF!,2,0)</f>
        <v>#REF!</v>
      </c>
      <c r="I543" s="28"/>
      <c r="J543" s="29" t="e">
        <f>VLOOKUP(F543,'数据-全省决算数!'!$B:$C,2,0)</f>
        <v>#N/A</v>
      </c>
      <c r="K543" s="30" t="str">
        <f t="shared" si="24"/>
        <v/>
      </c>
      <c r="L543" s="31" t="e">
        <f t="shared" si="25"/>
        <v>#REF!</v>
      </c>
      <c r="M543" s="31" t="str">
        <f t="shared" si="26"/>
        <v>是</v>
      </c>
    </row>
    <row r="544" ht="18.95" customHeight="1" spans="1:13">
      <c r="A544" s="22" t="s">
        <v>135</v>
      </c>
      <c r="B544" s="477" t="s">
        <v>1046</v>
      </c>
      <c r="C544" s="23"/>
      <c r="D544" s="24" t="s">
        <v>1048</v>
      </c>
      <c r="E544" s="23"/>
      <c r="F544" s="50" t="s">
        <v>1049</v>
      </c>
      <c r="G544" s="28">
        <f>SUMIF($C543:$C1843,$D544,$G543:$G1843)</f>
        <v>125037</v>
      </c>
      <c r="H544" s="33" t="e">
        <f>VLOOKUP(F544,#REF!,2,0)</f>
        <v>#REF!</v>
      </c>
      <c r="I544" s="28"/>
      <c r="J544" s="29">
        <f>VLOOKUP(F544,'数据-全省决算数!'!$B:$C,2,0)</f>
        <v>164342</v>
      </c>
      <c r="K544" s="30" t="str">
        <f t="shared" si="24"/>
        <v/>
      </c>
      <c r="L544" s="31" t="e">
        <f t="shared" si="25"/>
        <v>#REF!</v>
      </c>
      <c r="M544" s="31" t="str">
        <f t="shared" si="26"/>
        <v>是</v>
      </c>
    </row>
    <row r="545" ht="18.95" customHeight="1" spans="1:13">
      <c r="A545" s="22" t="s">
        <v>135</v>
      </c>
      <c r="B545" s="23" t="s">
        <v>135</v>
      </c>
      <c r="C545" s="23" t="s">
        <v>1048</v>
      </c>
      <c r="D545" s="24" t="s">
        <v>1050</v>
      </c>
      <c r="E545" s="23" t="s">
        <v>147</v>
      </c>
      <c r="F545" s="49" t="s">
        <v>141</v>
      </c>
      <c r="G545" s="29">
        <v>49293</v>
      </c>
      <c r="H545" s="33" t="e">
        <f>VLOOKUP(F545,#REF!,2,0)</f>
        <v>#REF!</v>
      </c>
      <c r="I545" s="29"/>
      <c r="J545" s="29">
        <f>VLOOKUP(F545,'数据-全省决算数!'!$B:$C,2,0)</f>
        <v>75262</v>
      </c>
      <c r="K545" s="35" t="str">
        <f t="shared" si="24"/>
        <v/>
      </c>
      <c r="L545" s="31" t="e">
        <f t="shared" si="25"/>
        <v>#REF!</v>
      </c>
      <c r="M545" s="31" t="str">
        <f t="shared" si="26"/>
        <v>是</v>
      </c>
    </row>
    <row r="546" ht="18.95" customHeight="1" spans="1:13">
      <c r="A546" s="22" t="s">
        <v>135</v>
      </c>
      <c r="B546" s="23" t="s">
        <v>135</v>
      </c>
      <c r="C546" s="23" t="s">
        <v>1048</v>
      </c>
      <c r="D546" s="24" t="s">
        <v>1051</v>
      </c>
      <c r="E546" s="23" t="s">
        <v>147</v>
      </c>
      <c r="F546" s="49" t="s">
        <v>143</v>
      </c>
      <c r="G546" s="29">
        <v>5175</v>
      </c>
      <c r="H546" s="33" t="e">
        <f>VLOOKUP(F546,#REF!,2,0)</f>
        <v>#REF!</v>
      </c>
      <c r="I546" s="29"/>
      <c r="J546" s="29">
        <f>VLOOKUP(F546,'数据-全省决算数!'!$B:$C,2,0)</f>
        <v>10673</v>
      </c>
      <c r="K546" s="35" t="str">
        <f t="shared" si="24"/>
        <v/>
      </c>
      <c r="L546" s="31" t="e">
        <f t="shared" si="25"/>
        <v>#REF!</v>
      </c>
      <c r="M546" s="31" t="str">
        <f t="shared" si="26"/>
        <v>是</v>
      </c>
    </row>
    <row r="547" ht="18.95" customHeight="1" spans="1:13">
      <c r="A547" s="22" t="s">
        <v>135</v>
      </c>
      <c r="B547" s="23" t="s">
        <v>135</v>
      </c>
      <c r="C547" s="23" t="s">
        <v>1048</v>
      </c>
      <c r="D547" s="24" t="s">
        <v>1052</v>
      </c>
      <c r="E547" s="23" t="s">
        <v>147</v>
      </c>
      <c r="F547" s="51" t="s">
        <v>145</v>
      </c>
      <c r="G547" s="29">
        <v>739</v>
      </c>
      <c r="H547" s="33" t="e">
        <f>VLOOKUP(F547,#REF!,2,0)</f>
        <v>#REF!</v>
      </c>
      <c r="I547" s="29"/>
      <c r="J547" s="29">
        <f>VLOOKUP(F547,'数据-全省决算数!'!$B:$C,2,0)</f>
        <v>802</v>
      </c>
      <c r="K547" s="35" t="str">
        <f t="shared" si="24"/>
        <v/>
      </c>
      <c r="L547" s="31" t="e">
        <f t="shared" si="25"/>
        <v>#REF!</v>
      </c>
      <c r="M547" s="31" t="str">
        <f t="shared" si="26"/>
        <v>是</v>
      </c>
    </row>
    <row r="548" ht="18.95" customHeight="1" spans="1:13">
      <c r="A548" s="22" t="s">
        <v>135</v>
      </c>
      <c r="B548" s="23" t="s">
        <v>135</v>
      </c>
      <c r="C548" s="23" t="s">
        <v>1048</v>
      </c>
      <c r="D548" s="24" t="s">
        <v>1053</v>
      </c>
      <c r="E548" s="23" t="s">
        <v>147</v>
      </c>
      <c r="F548" s="51" t="s">
        <v>1054</v>
      </c>
      <c r="G548" s="29">
        <v>2018</v>
      </c>
      <c r="H548" s="33" t="e">
        <f>VLOOKUP(F548,#REF!,2,0)</f>
        <v>#REF!</v>
      </c>
      <c r="I548" s="29"/>
      <c r="J548" s="29">
        <f>VLOOKUP(F548,'数据-全省决算数!'!$B:$C,2,0)</f>
        <v>1938</v>
      </c>
      <c r="K548" s="35" t="str">
        <f t="shared" si="24"/>
        <v/>
      </c>
      <c r="L548" s="31" t="e">
        <f t="shared" si="25"/>
        <v>#REF!</v>
      </c>
      <c r="M548" s="31" t="str">
        <f t="shared" si="26"/>
        <v>是</v>
      </c>
    </row>
    <row r="549" ht="18.95" customHeight="1" spans="1:13">
      <c r="A549" s="22" t="s">
        <v>135</v>
      </c>
      <c r="B549" s="23" t="s">
        <v>135</v>
      </c>
      <c r="C549" s="23" t="s">
        <v>1048</v>
      </c>
      <c r="D549" s="24" t="s">
        <v>1055</v>
      </c>
      <c r="E549" s="23" t="s">
        <v>147</v>
      </c>
      <c r="F549" s="51" t="s">
        <v>1056</v>
      </c>
      <c r="G549" s="29">
        <v>1024</v>
      </c>
      <c r="H549" s="33" t="e">
        <f>VLOOKUP(F549,#REF!,2,0)</f>
        <v>#REF!</v>
      </c>
      <c r="I549" s="29"/>
      <c r="J549" s="29">
        <f>VLOOKUP(F549,'数据-全省决算数!'!$B:$C,2,0)</f>
        <v>1261</v>
      </c>
      <c r="K549" s="35" t="str">
        <f t="shared" si="24"/>
        <v/>
      </c>
      <c r="L549" s="31" t="e">
        <f t="shared" si="25"/>
        <v>#REF!</v>
      </c>
      <c r="M549" s="31" t="str">
        <f t="shared" si="26"/>
        <v>是</v>
      </c>
    </row>
    <row r="550" ht="18.95" customHeight="1" spans="1:13">
      <c r="A550" s="22" t="s">
        <v>135</v>
      </c>
      <c r="B550" s="23" t="s">
        <v>135</v>
      </c>
      <c r="C550" s="23" t="s">
        <v>1048</v>
      </c>
      <c r="D550" s="24" t="s">
        <v>1057</v>
      </c>
      <c r="E550" s="23" t="s">
        <v>147</v>
      </c>
      <c r="F550" s="51" t="s">
        <v>1058</v>
      </c>
      <c r="G550" s="29">
        <v>2551</v>
      </c>
      <c r="H550" s="33" t="e">
        <f>VLOOKUP(F550,#REF!,2,0)</f>
        <v>#REF!</v>
      </c>
      <c r="I550" s="29"/>
      <c r="J550" s="29">
        <f>VLOOKUP(F550,'数据-全省决算数!'!$B:$C,2,0)</f>
        <v>3450</v>
      </c>
      <c r="K550" s="35" t="str">
        <f t="shared" si="24"/>
        <v/>
      </c>
      <c r="L550" s="31" t="e">
        <f t="shared" si="25"/>
        <v>#REF!</v>
      </c>
      <c r="M550" s="31" t="str">
        <f t="shared" si="26"/>
        <v>是</v>
      </c>
    </row>
    <row r="551" ht="18.95" customHeight="1" spans="1:13">
      <c r="A551" s="22" t="s">
        <v>135</v>
      </c>
      <c r="B551" s="23" t="s">
        <v>135</v>
      </c>
      <c r="C551" s="23" t="s">
        <v>1048</v>
      </c>
      <c r="D551" s="24" t="s">
        <v>1059</v>
      </c>
      <c r="E551" s="23" t="s">
        <v>147</v>
      </c>
      <c r="F551" s="51" t="s">
        <v>1060</v>
      </c>
      <c r="G551" s="29">
        <v>5717</v>
      </c>
      <c r="H551" s="33" t="e">
        <f>VLOOKUP(F551,#REF!,2,0)</f>
        <v>#REF!</v>
      </c>
      <c r="I551" s="29"/>
      <c r="J551" s="29">
        <f>VLOOKUP(F551,'数据-全省决算数!'!$B:$C,2,0)</f>
        <v>6331</v>
      </c>
      <c r="K551" s="35" t="str">
        <f t="shared" si="24"/>
        <v/>
      </c>
      <c r="L551" s="31" t="e">
        <f t="shared" si="25"/>
        <v>#REF!</v>
      </c>
      <c r="M551" s="31" t="str">
        <f t="shared" si="26"/>
        <v>是</v>
      </c>
    </row>
    <row r="552" ht="18.95" customHeight="1" spans="1:13">
      <c r="A552" s="22" t="s">
        <v>135</v>
      </c>
      <c r="B552" s="23" t="s">
        <v>135</v>
      </c>
      <c r="C552" s="23" t="s">
        <v>1048</v>
      </c>
      <c r="D552" s="471" t="s">
        <v>1061</v>
      </c>
      <c r="E552" s="23" t="s">
        <v>147</v>
      </c>
      <c r="F552" s="51" t="s">
        <v>248</v>
      </c>
      <c r="G552" s="29">
        <v>3754</v>
      </c>
      <c r="H552" s="33" t="e">
        <f>VLOOKUP(F552,#REF!,2,0)</f>
        <v>#REF!</v>
      </c>
      <c r="I552" s="29"/>
      <c r="J552" s="29">
        <f>VLOOKUP(F552,'数据-全省决算数!'!$B:$C,2,0)</f>
        <v>5267</v>
      </c>
      <c r="K552" s="35" t="str">
        <f t="shared" si="24"/>
        <v/>
      </c>
      <c r="L552" s="31" t="e">
        <f t="shared" si="25"/>
        <v>#REF!</v>
      </c>
      <c r="M552" s="31" t="str">
        <f t="shared" si="26"/>
        <v>是</v>
      </c>
    </row>
    <row r="553" ht="18.95" customHeight="1" spans="1:13">
      <c r="A553" s="22" t="s">
        <v>135</v>
      </c>
      <c r="B553" s="23" t="s">
        <v>135</v>
      </c>
      <c r="C553" s="23" t="s">
        <v>1048</v>
      </c>
      <c r="D553" s="24" t="s">
        <v>1062</v>
      </c>
      <c r="E553" s="23" t="s">
        <v>147</v>
      </c>
      <c r="F553" s="51" t="s">
        <v>1063</v>
      </c>
      <c r="G553" s="29">
        <v>35958</v>
      </c>
      <c r="H553" s="33" t="e">
        <f>VLOOKUP(F553,#REF!,2,0)</f>
        <v>#REF!</v>
      </c>
      <c r="I553" s="29"/>
      <c r="J553" s="29">
        <f>VLOOKUP(F553,'数据-全省决算数!'!$B:$C,2,0)</f>
        <v>42706</v>
      </c>
      <c r="K553" s="35" t="str">
        <f t="shared" si="24"/>
        <v/>
      </c>
      <c r="L553" s="31" t="e">
        <f t="shared" si="25"/>
        <v>#REF!</v>
      </c>
      <c r="M553" s="31" t="str">
        <f t="shared" si="26"/>
        <v>是</v>
      </c>
    </row>
    <row r="554" ht="18.95" customHeight="1" spans="1:13">
      <c r="A554" s="22" t="s">
        <v>135</v>
      </c>
      <c r="B554" s="23"/>
      <c r="C554" s="23" t="s">
        <v>1048</v>
      </c>
      <c r="D554" s="24" t="s">
        <v>1064</v>
      </c>
      <c r="E554" s="23" t="s">
        <v>147</v>
      </c>
      <c r="F554" s="51" t="s">
        <v>1065</v>
      </c>
      <c r="G554" s="29">
        <v>158</v>
      </c>
      <c r="H554" s="33" t="e">
        <f>VLOOKUP(F554,#REF!,2,0)</f>
        <v>#REF!</v>
      </c>
      <c r="I554" s="29"/>
      <c r="J554" s="29">
        <f>VLOOKUP(F554,'数据-全省决算数!'!$B:$C,2,0)</f>
        <v>143</v>
      </c>
      <c r="K554" s="35" t="str">
        <f t="shared" si="24"/>
        <v/>
      </c>
      <c r="L554" s="31" t="e">
        <f t="shared" si="25"/>
        <v>#REF!</v>
      </c>
      <c r="M554" s="31" t="str">
        <f t="shared" si="26"/>
        <v>是</v>
      </c>
    </row>
    <row r="555" ht="18.95" customHeight="1" spans="1:13">
      <c r="A555" s="22" t="s">
        <v>135</v>
      </c>
      <c r="B555" s="23" t="s">
        <v>135</v>
      </c>
      <c r="C555" s="23" t="s">
        <v>1048</v>
      </c>
      <c r="D555" s="24" t="s">
        <v>1066</v>
      </c>
      <c r="E555" s="23" t="s">
        <v>147</v>
      </c>
      <c r="F555" s="49" t="s">
        <v>1067</v>
      </c>
      <c r="G555" s="29">
        <v>907</v>
      </c>
      <c r="H555" s="33" t="e">
        <f>VLOOKUP(F555,#REF!,2,0)</f>
        <v>#REF!</v>
      </c>
      <c r="I555" s="29"/>
      <c r="J555" s="29">
        <f>VLOOKUP(F555,'数据-全省决算数!'!$B:$C,2,0)</f>
        <v>1018</v>
      </c>
      <c r="K555" s="35" t="str">
        <f t="shared" si="24"/>
        <v/>
      </c>
      <c r="L555" s="31" t="e">
        <f t="shared" si="25"/>
        <v>#REF!</v>
      </c>
      <c r="M555" s="31" t="str">
        <f t="shared" si="26"/>
        <v>是</v>
      </c>
    </row>
    <row r="556" ht="18.95" customHeight="1" spans="1:13">
      <c r="A556" s="22" t="s">
        <v>135</v>
      </c>
      <c r="B556" s="23" t="s">
        <v>135</v>
      </c>
      <c r="C556" s="23" t="s">
        <v>1048</v>
      </c>
      <c r="D556" s="24" t="s">
        <v>1068</v>
      </c>
      <c r="E556" s="23" t="s">
        <v>147</v>
      </c>
      <c r="F556" s="49" t="s">
        <v>1069</v>
      </c>
      <c r="G556" s="29">
        <v>243</v>
      </c>
      <c r="H556" s="33" t="e">
        <f>VLOOKUP(F556,#REF!,2,0)</f>
        <v>#REF!</v>
      </c>
      <c r="I556" s="29"/>
      <c r="J556" s="29">
        <f>VLOOKUP(F556,'数据-全省决算数!'!$B:$C,2,0)</f>
        <v>525</v>
      </c>
      <c r="K556" s="35" t="str">
        <f t="shared" si="24"/>
        <v/>
      </c>
      <c r="L556" s="31" t="e">
        <f t="shared" si="25"/>
        <v>#REF!</v>
      </c>
      <c r="M556" s="31" t="str">
        <f t="shared" si="26"/>
        <v>是</v>
      </c>
    </row>
    <row r="557" ht="18.95" customHeight="1" spans="1:13">
      <c r="A557" s="22" t="s">
        <v>135</v>
      </c>
      <c r="B557" s="23" t="s">
        <v>135</v>
      </c>
      <c r="C557" s="23" t="s">
        <v>1048</v>
      </c>
      <c r="D557" s="24" t="s">
        <v>1070</v>
      </c>
      <c r="E557" s="23" t="s">
        <v>147</v>
      </c>
      <c r="F557" s="37" t="s">
        <v>1071</v>
      </c>
      <c r="G557" s="29">
        <v>17500</v>
      </c>
      <c r="H557" s="33" t="e">
        <f>VLOOKUP(F557,#REF!,2,0)</f>
        <v>#REF!</v>
      </c>
      <c r="I557" s="29"/>
      <c r="J557" s="29">
        <f>VLOOKUP(F557,'数据-全省决算数!'!$B:$C,2,0)</f>
        <v>29709</v>
      </c>
      <c r="K557" s="35" t="str">
        <f t="shared" si="24"/>
        <v/>
      </c>
      <c r="L557" s="31" t="e">
        <f t="shared" si="25"/>
        <v>#REF!</v>
      </c>
      <c r="M557" s="31" t="str">
        <f t="shared" si="26"/>
        <v>是</v>
      </c>
    </row>
    <row r="558" ht="18.95" customHeight="1" spans="1:13">
      <c r="A558" s="22" t="s">
        <v>135</v>
      </c>
      <c r="B558" s="477" t="s">
        <v>1046</v>
      </c>
      <c r="C558" s="23"/>
      <c r="D558" s="24" t="s">
        <v>1072</v>
      </c>
      <c r="E558" s="23"/>
      <c r="F558" s="50" t="s">
        <v>1073</v>
      </c>
      <c r="G558" s="28">
        <f>SUMIF($C557:$C1857,$D558,$G557:$G1857)</f>
        <v>172102</v>
      </c>
      <c r="H558" s="33" t="e">
        <f>VLOOKUP(F558,#REF!,2,0)</f>
        <v>#REF!</v>
      </c>
      <c r="I558" s="28"/>
      <c r="J558" s="29">
        <f>VLOOKUP(F558,'数据-全省决算数!'!$B:$C,2,0)</f>
        <v>196914</v>
      </c>
      <c r="K558" s="30" t="str">
        <f t="shared" si="24"/>
        <v/>
      </c>
      <c r="L558" s="31" t="e">
        <f t="shared" si="25"/>
        <v>#REF!</v>
      </c>
      <c r="M558" s="31" t="str">
        <f t="shared" si="26"/>
        <v>是</v>
      </c>
    </row>
    <row r="559" ht="18.95" customHeight="1" spans="1:13">
      <c r="A559" s="22" t="s">
        <v>135</v>
      </c>
      <c r="B559" s="23" t="s">
        <v>135</v>
      </c>
      <c r="C559" s="23" t="s">
        <v>1072</v>
      </c>
      <c r="D559" s="24" t="s">
        <v>1074</v>
      </c>
      <c r="E559" s="23" t="s">
        <v>147</v>
      </c>
      <c r="F559" s="32" t="s">
        <v>141</v>
      </c>
      <c r="G559" s="29">
        <v>34172</v>
      </c>
      <c r="H559" s="33" t="e">
        <f>VLOOKUP(F559,#REF!,2,0)</f>
        <v>#REF!</v>
      </c>
      <c r="I559" s="29"/>
      <c r="J559" s="29">
        <f>VLOOKUP(F559,'数据-全省决算数!'!$B:$C,2,0)</f>
        <v>75262</v>
      </c>
      <c r="K559" s="35" t="str">
        <f t="shared" si="24"/>
        <v/>
      </c>
      <c r="L559" s="31" t="e">
        <f t="shared" si="25"/>
        <v>#REF!</v>
      </c>
      <c r="M559" s="31" t="str">
        <f t="shared" si="26"/>
        <v>是</v>
      </c>
    </row>
    <row r="560" ht="18.95" customHeight="1" spans="1:13">
      <c r="A560" s="22" t="s">
        <v>135</v>
      </c>
      <c r="B560" s="23" t="s">
        <v>135</v>
      </c>
      <c r="C560" s="23" t="s">
        <v>1072</v>
      </c>
      <c r="D560" s="24" t="s">
        <v>1075</v>
      </c>
      <c r="E560" s="23" t="s">
        <v>147</v>
      </c>
      <c r="F560" s="49" t="s">
        <v>143</v>
      </c>
      <c r="G560" s="29">
        <v>4063</v>
      </c>
      <c r="H560" s="33" t="e">
        <f>VLOOKUP(F560,#REF!,2,0)</f>
        <v>#REF!</v>
      </c>
      <c r="I560" s="29"/>
      <c r="J560" s="29">
        <f>VLOOKUP(F560,'数据-全省决算数!'!$B:$C,2,0)</f>
        <v>10673</v>
      </c>
      <c r="K560" s="35" t="str">
        <f t="shared" si="24"/>
        <v/>
      </c>
      <c r="L560" s="31" t="e">
        <f t="shared" si="25"/>
        <v>#REF!</v>
      </c>
      <c r="M560" s="31" t="str">
        <f t="shared" si="26"/>
        <v>是</v>
      </c>
    </row>
    <row r="561" ht="18.95" customHeight="1" spans="1:13">
      <c r="A561" s="22" t="s">
        <v>135</v>
      </c>
      <c r="B561" s="23" t="s">
        <v>135</v>
      </c>
      <c r="C561" s="23" t="s">
        <v>1072</v>
      </c>
      <c r="D561" s="24" t="s">
        <v>1076</v>
      </c>
      <c r="E561" s="23" t="s">
        <v>147</v>
      </c>
      <c r="F561" s="49" t="s">
        <v>145</v>
      </c>
      <c r="G561" s="29">
        <v>643</v>
      </c>
      <c r="H561" s="33" t="e">
        <f>VLOOKUP(F561,#REF!,2,0)</f>
        <v>#REF!</v>
      </c>
      <c r="I561" s="29"/>
      <c r="J561" s="29">
        <f>VLOOKUP(F561,'数据-全省决算数!'!$B:$C,2,0)</f>
        <v>802</v>
      </c>
      <c r="K561" s="35" t="str">
        <f t="shared" si="24"/>
        <v/>
      </c>
      <c r="L561" s="31" t="e">
        <f t="shared" si="25"/>
        <v>#REF!</v>
      </c>
      <c r="M561" s="31" t="str">
        <f t="shared" si="26"/>
        <v>是</v>
      </c>
    </row>
    <row r="562" ht="18.95" customHeight="1" spans="1:13">
      <c r="A562" s="22" t="s">
        <v>135</v>
      </c>
      <c r="B562" s="23" t="s">
        <v>135</v>
      </c>
      <c r="C562" s="23" t="s">
        <v>1072</v>
      </c>
      <c r="D562" s="24" t="s">
        <v>1077</v>
      </c>
      <c r="E562" s="23" t="s">
        <v>147</v>
      </c>
      <c r="F562" s="49" t="s">
        <v>1078</v>
      </c>
      <c r="G562" s="29">
        <v>5514</v>
      </c>
      <c r="H562" s="33" t="e">
        <f>VLOOKUP(F562,#REF!,2,0)</f>
        <v>#REF!</v>
      </c>
      <c r="I562" s="29"/>
      <c r="J562" s="29">
        <f>VLOOKUP(F562,'数据-全省决算数!'!$B:$C,2,0)</f>
        <v>6949</v>
      </c>
      <c r="K562" s="35" t="str">
        <f t="shared" si="24"/>
        <v/>
      </c>
      <c r="L562" s="31" t="e">
        <f t="shared" si="25"/>
        <v>#REF!</v>
      </c>
      <c r="M562" s="31" t="str">
        <f t="shared" si="26"/>
        <v>是</v>
      </c>
    </row>
    <row r="563" ht="18.95" customHeight="1" spans="1:13">
      <c r="A563" s="22" t="s">
        <v>135</v>
      </c>
      <c r="B563" s="23" t="s">
        <v>135</v>
      </c>
      <c r="C563" s="23" t="s">
        <v>1072</v>
      </c>
      <c r="D563" s="24" t="s">
        <v>1079</v>
      </c>
      <c r="E563" s="23" t="s">
        <v>147</v>
      </c>
      <c r="F563" s="49" t="s">
        <v>1080</v>
      </c>
      <c r="G563" s="29">
        <v>63579</v>
      </c>
      <c r="H563" s="33" t="e">
        <f>VLOOKUP(F563,#REF!,2,0)</f>
        <v>#REF!</v>
      </c>
      <c r="I563" s="29"/>
      <c r="J563" s="29">
        <f>VLOOKUP(F563,'数据-全省决算数!'!$B:$C,2,0)</f>
        <v>66191</v>
      </c>
      <c r="K563" s="35" t="str">
        <f t="shared" si="24"/>
        <v/>
      </c>
      <c r="L563" s="31" t="e">
        <f t="shared" si="25"/>
        <v>#REF!</v>
      </c>
      <c r="M563" s="31" t="str">
        <f t="shared" si="26"/>
        <v>是</v>
      </c>
    </row>
    <row r="564" ht="18.95" customHeight="1" spans="1:13">
      <c r="A564" s="22" t="s">
        <v>135</v>
      </c>
      <c r="B564" s="23" t="s">
        <v>135</v>
      </c>
      <c r="C564" s="23" t="s">
        <v>1072</v>
      </c>
      <c r="D564" s="24" t="s">
        <v>1081</v>
      </c>
      <c r="E564" s="23" t="s">
        <v>147</v>
      </c>
      <c r="F564" s="49" t="s">
        <v>1082</v>
      </c>
      <c r="G564" s="29">
        <v>210</v>
      </c>
      <c r="H564" s="33" t="e">
        <f>VLOOKUP(F564,#REF!,2,0)</f>
        <v>#REF!</v>
      </c>
      <c r="I564" s="29"/>
      <c r="J564" s="29">
        <f>VLOOKUP(F564,'数据-全省决算数!'!$B:$C,2,0)</f>
        <v>199</v>
      </c>
      <c r="K564" s="35" t="str">
        <f t="shared" si="24"/>
        <v/>
      </c>
      <c r="L564" s="31" t="e">
        <f t="shared" si="25"/>
        <v>#REF!</v>
      </c>
      <c r="M564" s="31" t="str">
        <f t="shared" si="26"/>
        <v>是</v>
      </c>
    </row>
    <row r="565" ht="18.95" customHeight="1" spans="1:13">
      <c r="A565" s="22" t="s">
        <v>135</v>
      </c>
      <c r="B565" s="23"/>
      <c r="C565" s="23" t="s">
        <v>1072</v>
      </c>
      <c r="D565" s="24" t="s">
        <v>1083</v>
      </c>
      <c r="E565" s="23" t="s">
        <v>147</v>
      </c>
      <c r="F565" s="49" t="s">
        <v>1084</v>
      </c>
      <c r="G565" s="29">
        <v>891</v>
      </c>
      <c r="H565" s="33" t="e">
        <f>VLOOKUP(F565,#REF!,2,0)</f>
        <v>#REF!</v>
      </c>
      <c r="I565" s="29"/>
      <c r="J565" s="29">
        <f>VLOOKUP(F565,'数据-全省决算数!'!$B:$C,2,0)</f>
        <v>7243</v>
      </c>
      <c r="K565" s="35" t="str">
        <f t="shared" si="24"/>
        <v/>
      </c>
      <c r="L565" s="31" t="e">
        <f t="shared" si="25"/>
        <v>#REF!</v>
      </c>
      <c r="M565" s="31" t="str">
        <f t="shared" si="26"/>
        <v>是</v>
      </c>
    </row>
    <row r="566" ht="18.95" customHeight="1" spans="1:13">
      <c r="A566" s="22" t="s">
        <v>135</v>
      </c>
      <c r="B566" s="23" t="s">
        <v>135</v>
      </c>
      <c r="C566" s="23" t="s">
        <v>1072</v>
      </c>
      <c r="D566" s="24" t="s">
        <v>1085</v>
      </c>
      <c r="E566" s="23" t="s">
        <v>147</v>
      </c>
      <c r="F566" s="49" t="s">
        <v>1086</v>
      </c>
      <c r="G566" s="29">
        <v>23466</v>
      </c>
      <c r="H566" s="33" t="e">
        <f>VLOOKUP(F566,#REF!,2,0)</f>
        <v>#REF!</v>
      </c>
      <c r="I566" s="29"/>
      <c r="J566" s="29">
        <f>VLOOKUP(F566,'数据-全省决算数!'!$B:$C,2,0)</f>
        <v>33419</v>
      </c>
      <c r="K566" s="35" t="str">
        <f t="shared" si="24"/>
        <v/>
      </c>
      <c r="L566" s="31" t="e">
        <f t="shared" si="25"/>
        <v>#REF!</v>
      </c>
      <c r="M566" s="31" t="str">
        <f t="shared" si="26"/>
        <v>是</v>
      </c>
    </row>
    <row r="567" ht="18.95" customHeight="1" spans="1:13">
      <c r="A567" s="22" t="s">
        <v>135</v>
      </c>
      <c r="B567" s="23" t="s">
        <v>135</v>
      </c>
      <c r="C567" s="23" t="s">
        <v>1072</v>
      </c>
      <c r="D567" s="24" t="s">
        <v>1087</v>
      </c>
      <c r="E567" s="23" t="s">
        <v>147</v>
      </c>
      <c r="F567" s="49" t="s">
        <v>1088</v>
      </c>
      <c r="G567" s="29">
        <v>2578</v>
      </c>
      <c r="H567" s="33" t="e">
        <f>VLOOKUP(F567,#REF!,2,0)</f>
        <v>#REF!</v>
      </c>
      <c r="I567" s="29"/>
      <c r="J567" s="29">
        <f>VLOOKUP(F567,'数据-全省决算数!'!$B:$C,2,0)</f>
        <v>2409</v>
      </c>
      <c r="K567" s="35" t="str">
        <f t="shared" si="24"/>
        <v/>
      </c>
      <c r="L567" s="31" t="e">
        <f t="shared" si="25"/>
        <v>#REF!</v>
      </c>
      <c r="M567" s="31" t="str">
        <f t="shared" si="26"/>
        <v>是</v>
      </c>
    </row>
    <row r="568" ht="18.95" customHeight="1" spans="1:13">
      <c r="A568" s="22" t="s">
        <v>135</v>
      </c>
      <c r="B568" s="23" t="s">
        <v>135</v>
      </c>
      <c r="C568" s="23" t="s">
        <v>1072</v>
      </c>
      <c r="D568" s="24" t="s">
        <v>1089</v>
      </c>
      <c r="E568" s="23" t="s">
        <v>147</v>
      </c>
      <c r="F568" s="49" t="s">
        <v>1090</v>
      </c>
      <c r="G568" s="29">
        <v>36986</v>
      </c>
      <c r="H568" s="33" t="e">
        <f>VLOOKUP(F568,#REF!,2,0)</f>
        <v>#REF!</v>
      </c>
      <c r="I568" s="29"/>
      <c r="J568" s="29">
        <f>VLOOKUP(F568,'数据-全省决算数!'!$B:$C,2,0)</f>
        <v>32115</v>
      </c>
      <c r="K568" s="35" t="str">
        <f t="shared" si="24"/>
        <v/>
      </c>
      <c r="L568" s="31" t="e">
        <f t="shared" si="25"/>
        <v>#REF!</v>
      </c>
      <c r="M568" s="31" t="str">
        <f t="shared" si="26"/>
        <v>是</v>
      </c>
    </row>
    <row r="569" ht="18.95" customHeight="1" spans="1:13">
      <c r="A569" s="22" t="s">
        <v>135</v>
      </c>
      <c r="B569" s="477" t="s">
        <v>1046</v>
      </c>
      <c r="C569" s="23"/>
      <c r="D569" s="24" t="s">
        <v>1091</v>
      </c>
      <c r="E569" s="23"/>
      <c r="F569" s="50" t="s">
        <v>1092</v>
      </c>
      <c r="G569" s="28">
        <f>SUMIF($C568:$C1868,$D569,$G568:$G1868)</f>
        <v>1246695</v>
      </c>
      <c r="H569" s="33" t="e">
        <f>VLOOKUP(F569,#REF!,2,0)</f>
        <v>#REF!</v>
      </c>
      <c r="I569" s="28"/>
      <c r="J569" s="29">
        <f>VLOOKUP(F569,'数据-全省决算数!'!$B:$C,2,0)</f>
        <v>1546603</v>
      </c>
      <c r="K569" s="30" t="str">
        <f t="shared" si="24"/>
        <v/>
      </c>
      <c r="L569" s="31" t="e">
        <f t="shared" si="25"/>
        <v>#REF!</v>
      </c>
      <c r="M569" s="31" t="str">
        <f t="shared" si="26"/>
        <v>是</v>
      </c>
    </row>
    <row r="570" ht="18.95" customHeight="1" spans="1:13">
      <c r="A570" s="22" t="s">
        <v>135</v>
      </c>
      <c r="B570" s="23" t="s">
        <v>135</v>
      </c>
      <c r="C570" s="23" t="s">
        <v>1091</v>
      </c>
      <c r="D570" s="24" t="s">
        <v>1093</v>
      </c>
      <c r="E570" s="23" t="s">
        <v>147</v>
      </c>
      <c r="F570" s="49" t="s">
        <v>1094</v>
      </c>
      <c r="G570" s="29">
        <v>768999</v>
      </c>
      <c r="H570" s="33" t="e">
        <f>VLOOKUP(F570,#REF!,2,0)</f>
        <v>#REF!</v>
      </c>
      <c r="I570" s="29"/>
      <c r="J570" s="29">
        <f>VLOOKUP(F570,'数据-全省决算数!'!$B:$C,2,0)</f>
        <v>901054</v>
      </c>
      <c r="K570" s="35" t="str">
        <f t="shared" si="24"/>
        <v/>
      </c>
      <c r="L570" s="31" t="e">
        <f t="shared" si="25"/>
        <v>#REF!</v>
      </c>
      <c r="M570" s="31" t="str">
        <f t="shared" si="26"/>
        <v>是</v>
      </c>
    </row>
    <row r="571" ht="18.95" customHeight="1" spans="1:13">
      <c r="A571" s="22" t="s">
        <v>135</v>
      </c>
      <c r="B571" s="23" t="s">
        <v>135</v>
      </c>
      <c r="C571" s="23" t="s">
        <v>1091</v>
      </c>
      <c r="D571" s="24" t="s">
        <v>1095</v>
      </c>
      <c r="E571" s="23" t="s">
        <v>147</v>
      </c>
      <c r="F571" s="49" t="s">
        <v>1096</v>
      </c>
      <c r="G571" s="29">
        <v>6867</v>
      </c>
      <c r="H571" s="33" t="e">
        <f>VLOOKUP(F571,#REF!,2,0)</f>
        <v>#REF!</v>
      </c>
      <c r="I571" s="29"/>
      <c r="J571" s="29">
        <f>VLOOKUP(F571,'数据-全省决算数!'!$B:$C,2,0)</f>
        <v>7059</v>
      </c>
      <c r="K571" s="35" t="str">
        <f t="shared" si="24"/>
        <v/>
      </c>
      <c r="L571" s="31" t="e">
        <f t="shared" si="25"/>
        <v>#REF!</v>
      </c>
      <c r="M571" s="31" t="str">
        <f t="shared" si="26"/>
        <v>是</v>
      </c>
    </row>
    <row r="572" ht="18.95" customHeight="1" spans="1:13">
      <c r="A572" s="22" t="s">
        <v>135</v>
      </c>
      <c r="B572" s="23" t="s">
        <v>135</v>
      </c>
      <c r="C572" s="23" t="s">
        <v>1091</v>
      </c>
      <c r="D572" s="471" t="s">
        <v>1097</v>
      </c>
      <c r="E572" s="23" t="s">
        <v>147</v>
      </c>
      <c r="F572" s="49" t="s">
        <v>1098</v>
      </c>
      <c r="G572" s="29">
        <v>10648</v>
      </c>
      <c r="H572" s="33" t="e">
        <f>VLOOKUP(F572,#REF!,2,0)</f>
        <v>#REF!</v>
      </c>
      <c r="I572" s="29"/>
      <c r="J572" s="29">
        <f>VLOOKUP(F572,'数据-全省决算数!'!$B:$C,2,0)</f>
        <v>11887</v>
      </c>
      <c r="K572" s="35" t="str">
        <f t="shared" si="24"/>
        <v/>
      </c>
      <c r="L572" s="31" t="e">
        <f t="shared" si="25"/>
        <v>#REF!</v>
      </c>
      <c r="M572" s="31" t="str">
        <f t="shared" si="26"/>
        <v>是</v>
      </c>
    </row>
    <row r="573" ht="18.95" customHeight="1" spans="1:13">
      <c r="A573" s="22" t="s">
        <v>135</v>
      </c>
      <c r="B573" s="23" t="s">
        <v>135</v>
      </c>
      <c r="C573" s="23" t="s">
        <v>1091</v>
      </c>
      <c r="D573" s="24" t="s">
        <v>1099</v>
      </c>
      <c r="E573" s="23" t="s">
        <v>147</v>
      </c>
      <c r="F573" s="49" t="s">
        <v>1100</v>
      </c>
      <c r="G573" s="29">
        <v>8043</v>
      </c>
      <c r="H573" s="33" t="e">
        <f>VLOOKUP(F573,#REF!,2,0)</f>
        <v>#REF!</v>
      </c>
      <c r="I573" s="29"/>
      <c r="J573" s="29">
        <f>VLOOKUP(F573,'数据-全省决算数!'!$B:$C,2,0)</f>
        <v>9258</v>
      </c>
      <c r="K573" s="35" t="str">
        <f t="shared" si="24"/>
        <v/>
      </c>
      <c r="L573" s="31" t="e">
        <f t="shared" si="25"/>
        <v>#REF!</v>
      </c>
      <c r="M573" s="31" t="str">
        <f t="shared" si="26"/>
        <v>是</v>
      </c>
    </row>
    <row r="574" ht="18.95" customHeight="1" spans="1:13">
      <c r="A574" s="22" t="s">
        <v>135</v>
      </c>
      <c r="B574" s="23"/>
      <c r="C574" s="23" t="s">
        <v>1091</v>
      </c>
      <c r="D574" s="24" t="s">
        <v>1101</v>
      </c>
      <c r="E574" s="23" t="s">
        <v>147</v>
      </c>
      <c r="F574" s="49" t="s">
        <v>1102</v>
      </c>
      <c r="G574" s="29">
        <v>5556</v>
      </c>
      <c r="H574" s="33" t="e">
        <f>VLOOKUP(F574,#REF!,2,0)</f>
        <v>#REF!</v>
      </c>
      <c r="I574" s="29"/>
      <c r="J574" s="29">
        <f>VLOOKUP(F574,'数据-全省决算数!'!$B:$C,2,0)</f>
        <v>7383</v>
      </c>
      <c r="K574" s="35" t="str">
        <f t="shared" si="24"/>
        <v/>
      </c>
      <c r="L574" s="31" t="e">
        <f t="shared" si="25"/>
        <v>#REF!</v>
      </c>
      <c r="M574" s="31" t="str">
        <f t="shared" si="26"/>
        <v>是</v>
      </c>
    </row>
    <row r="575" ht="18.95" customHeight="1" spans="1:13">
      <c r="A575" s="22" t="s">
        <v>135</v>
      </c>
      <c r="B575" s="23" t="s">
        <v>135</v>
      </c>
      <c r="C575" s="23" t="s">
        <v>1091</v>
      </c>
      <c r="D575" s="24" t="s">
        <v>1103</v>
      </c>
      <c r="E575" s="23" t="s">
        <v>147</v>
      </c>
      <c r="F575" s="49" t="s">
        <v>1104</v>
      </c>
      <c r="G575" s="29">
        <v>405910</v>
      </c>
      <c r="H575" s="33" t="e">
        <f>VLOOKUP(F575,#REF!,2,0)</f>
        <v>#REF!</v>
      </c>
      <c r="I575" s="29"/>
      <c r="J575" s="29">
        <f>VLOOKUP(F575,'数据-全省决算数!'!$B:$C,2,0)</f>
        <v>562547</v>
      </c>
      <c r="K575" s="35" t="str">
        <f t="shared" si="24"/>
        <v/>
      </c>
      <c r="L575" s="31" t="e">
        <f t="shared" si="25"/>
        <v>#REF!</v>
      </c>
      <c r="M575" s="31" t="str">
        <f t="shared" si="26"/>
        <v>是</v>
      </c>
    </row>
    <row r="576" ht="18.95" customHeight="1" spans="1:13">
      <c r="A576" s="22" t="s">
        <v>135</v>
      </c>
      <c r="B576" s="23" t="s">
        <v>135</v>
      </c>
      <c r="C576" s="23" t="s">
        <v>1091</v>
      </c>
      <c r="D576" s="24" t="s">
        <v>1105</v>
      </c>
      <c r="E576" s="23" t="s">
        <v>147</v>
      </c>
      <c r="F576" s="49" t="s">
        <v>1106</v>
      </c>
      <c r="G576" s="29">
        <v>40672</v>
      </c>
      <c r="H576" s="33" t="e">
        <f>VLOOKUP(F576,#REF!,2,0)</f>
        <v>#REF!</v>
      </c>
      <c r="I576" s="29"/>
      <c r="J576" s="29">
        <f>VLOOKUP(F576,'数据-全省决算数!'!$B:$C,2,0)</f>
        <v>47415</v>
      </c>
      <c r="K576" s="35" t="str">
        <f t="shared" si="24"/>
        <v/>
      </c>
      <c r="L576" s="31" t="e">
        <f t="shared" si="25"/>
        <v>#REF!</v>
      </c>
      <c r="M576" s="31" t="str">
        <f t="shared" si="26"/>
        <v>是</v>
      </c>
    </row>
    <row r="577" ht="18.95" customHeight="1" spans="1:13">
      <c r="A577" s="22" t="s">
        <v>135</v>
      </c>
      <c r="B577" s="477" t="s">
        <v>1046</v>
      </c>
      <c r="C577" s="23"/>
      <c r="D577" s="24" t="s">
        <v>1107</v>
      </c>
      <c r="E577" s="23"/>
      <c r="F577" s="50" t="s">
        <v>1108</v>
      </c>
      <c r="G577" s="28">
        <f>SUMIF($C576:$C1876,$D577,$G576:$G1876)</f>
        <v>1771692</v>
      </c>
      <c r="H577" s="33" t="e">
        <f>VLOOKUP(F577,#REF!,2,0)</f>
        <v>#REF!</v>
      </c>
      <c r="I577" s="28"/>
      <c r="J577" s="29">
        <f>VLOOKUP(F577,'数据-全省决算数!'!$B:$C,2,0)</f>
        <v>2176634</v>
      </c>
      <c r="K577" s="44" t="str">
        <f t="shared" si="24"/>
        <v/>
      </c>
      <c r="L577" s="31" t="e">
        <f t="shared" si="25"/>
        <v>#REF!</v>
      </c>
      <c r="M577" s="31" t="str">
        <f t="shared" si="26"/>
        <v>是</v>
      </c>
    </row>
    <row r="578" ht="18.95" customHeight="1" spans="1:13">
      <c r="A578" s="22" t="s">
        <v>135</v>
      </c>
      <c r="B578" s="23" t="s">
        <v>135</v>
      </c>
      <c r="C578" s="23" t="s">
        <v>1107</v>
      </c>
      <c r="D578" s="24" t="s">
        <v>1109</v>
      </c>
      <c r="E578" s="23" t="s">
        <v>147</v>
      </c>
      <c r="F578" s="49" t="s">
        <v>1110</v>
      </c>
      <c r="G578" s="29">
        <v>504970</v>
      </c>
      <c r="H578" s="33" t="e">
        <f>VLOOKUP(F578,#REF!,2,0)</f>
        <v>#REF!</v>
      </c>
      <c r="I578" s="29"/>
      <c r="J578" s="29">
        <f>VLOOKUP(F578,'数据-全省决算数!'!$B:$C,2,0)</f>
        <v>624860</v>
      </c>
      <c r="K578" s="35" t="str">
        <f t="shared" si="24"/>
        <v/>
      </c>
      <c r="L578" s="31" t="e">
        <f t="shared" si="25"/>
        <v>#REF!</v>
      </c>
      <c r="M578" s="31" t="str">
        <f t="shared" si="26"/>
        <v>是</v>
      </c>
    </row>
    <row r="579" ht="18.95" customHeight="1" spans="1:13">
      <c r="A579" s="22" t="s">
        <v>135</v>
      </c>
      <c r="B579" s="23"/>
      <c r="C579" s="23" t="s">
        <v>1107</v>
      </c>
      <c r="D579" s="24" t="s">
        <v>1111</v>
      </c>
      <c r="E579" s="23" t="s">
        <v>147</v>
      </c>
      <c r="F579" s="49" t="s">
        <v>1112</v>
      </c>
      <c r="G579" s="29">
        <v>1112594</v>
      </c>
      <c r="H579" s="33" t="e">
        <f>VLOOKUP(F579,#REF!,2,0)</f>
        <v>#REF!</v>
      </c>
      <c r="I579" s="29"/>
      <c r="J579" s="29">
        <f>VLOOKUP(F579,'数据-全省决算数!'!$B:$C,2,0)</f>
        <v>1398332</v>
      </c>
      <c r="K579" s="35" t="str">
        <f t="shared" si="24"/>
        <v/>
      </c>
      <c r="L579" s="31" t="e">
        <f t="shared" si="25"/>
        <v>#REF!</v>
      </c>
      <c r="M579" s="31" t="str">
        <f t="shared" si="26"/>
        <v>是</v>
      </c>
    </row>
    <row r="580" ht="18.95" customHeight="1" spans="1:13">
      <c r="A580" s="22" t="s">
        <v>135</v>
      </c>
      <c r="B580" s="23" t="s">
        <v>135</v>
      </c>
      <c r="C580" s="23" t="s">
        <v>1107</v>
      </c>
      <c r="D580" s="24" t="s">
        <v>1113</v>
      </c>
      <c r="E580" s="23" t="s">
        <v>147</v>
      </c>
      <c r="F580" s="49" t="s">
        <v>1114</v>
      </c>
      <c r="G580" s="29">
        <v>15009</v>
      </c>
      <c r="H580" s="33" t="e">
        <f>VLOOKUP(F580,#REF!,2,0)</f>
        <v>#REF!</v>
      </c>
      <c r="I580" s="29"/>
      <c r="J580" s="29">
        <f>VLOOKUP(F580,'数据-全省决算数!'!$B:$C,2,0)</f>
        <v>18161</v>
      </c>
      <c r="K580" s="35" t="str">
        <f t="shared" ref="K580:K583" si="27">IF(ISERROR(H580/G580-1),"",H580/G580-1)</f>
        <v/>
      </c>
      <c r="L580" s="31" t="e">
        <f t="shared" ref="L580:L643" si="28">IF(F580&lt;&gt;"",IF(SUM(G580:H580)&lt;&gt;0,"是","否"),"空")</f>
        <v>#REF!</v>
      </c>
      <c r="M580" s="31" t="str">
        <f t="shared" ref="M580:M643" si="29">IF(C580&lt;&gt;"",IF(OR(LEFT(C580,3)="205",LEFT(C580,3)="206",LEFT(C580,3)="207",LEFT(C580,3)="208",LEFT(C580,3)="210",LEFT(C580,3)="213"),"是","否"),"是")</f>
        <v>是</v>
      </c>
    </row>
    <row r="581" ht="18.95" customHeight="1" spans="1:13">
      <c r="A581" s="22" t="s">
        <v>135</v>
      </c>
      <c r="B581" s="23" t="s">
        <v>135</v>
      </c>
      <c r="C581" s="23" t="s">
        <v>1107</v>
      </c>
      <c r="D581" s="24" t="s">
        <v>1115</v>
      </c>
      <c r="E581" s="23" t="s">
        <v>147</v>
      </c>
      <c r="F581" s="49" t="s">
        <v>1116</v>
      </c>
      <c r="G581" s="29">
        <v>57884</v>
      </c>
      <c r="H581" s="33" t="e">
        <f>VLOOKUP(F581,#REF!,2,0)</f>
        <v>#REF!</v>
      </c>
      <c r="I581" s="29"/>
      <c r="J581" s="29">
        <f>VLOOKUP(F581,'数据-全省决算数!'!$B:$C,2,0)</f>
        <v>76142</v>
      </c>
      <c r="K581" s="35" t="str">
        <f t="shared" si="27"/>
        <v/>
      </c>
      <c r="L581" s="31" t="e">
        <f t="shared" si="28"/>
        <v>#REF!</v>
      </c>
      <c r="M581" s="31" t="str">
        <f t="shared" si="29"/>
        <v>是</v>
      </c>
    </row>
    <row r="582" ht="18.95" customHeight="1" spans="1:13">
      <c r="A582" s="22" t="s">
        <v>135</v>
      </c>
      <c r="B582" s="23" t="s">
        <v>135</v>
      </c>
      <c r="C582" s="23" t="s">
        <v>1107</v>
      </c>
      <c r="D582" s="24" t="s">
        <v>1117</v>
      </c>
      <c r="E582" s="23" t="s">
        <v>147</v>
      </c>
      <c r="F582" s="49" t="s">
        <v>1118</v>
      </c>
      <c r="G582" s="29">
        <v>81235</v>
      </c>
      <c r="H582" s="33" t="e">
        <f>VLOOKUP(F582,#REF!,2,0)</f>
        <v>#REF!</v>
      </c>
      <c r="I582" s="29"/>
      <c r="J582" s="29">
        <f>VLOOKUP(F582,'数据-全省决算数!'!$B:$C,2,0)</f>
        <v>59139</v>
      </c>
      <c r="K582" s="35" t="str">
        <f t="shared" si="27"/>
        <v/>
      </c>
      <c r="L582" s="31" t="e">
        <f t="shared" si="28"/>
        <v>#REF!</v>
      </c>
      <c r="M582" s="31" t="str">
        <f t="shared" si="29"/>
        <v>是</v>
      </c>
    </row>
    <row r="583" ht="18.95" customHeight="1" spans="1:13">
      <c r="A583" s="22" t="s">
        <v>135</v>
      </c>
      <c r="B583" s="23" t="s">
        <v>1046</v>
      </c>
      <c r="C583" s="23" t="s">
        <v>135</v>
      </c>
      <c r="D583" s="24" t="s">
        <v>1119</v>
      </c>
      <c r="E583" s="23" t="s">
        <v>135</v>
      </c>
      <c r="F583" s="50" t="s">
        <v>1120</v>
      </c>
      <c r="G583" s="28">
        <f>SUMIF($C582:$C1882,$D583,$G582:$G1882)</f>
        <v>38965</v>
      </c>
      <c r="H583" s="33" t="e">
        <f>VLOOKUP(F583,#REF!,2,0)</f>
        <v>#REF!</v>
      </c>
      <c r="I583" s="28"/>
      <c r="J583" s="29">
        <f>VLOOKUP(F583,'数据-全省决算数!'!$B:$C,2,0)</f>
        <v>3584</v>
      </c>
      <c r="K583" s="30" t="str">
        <f t="shared" si="27"/>
        <v/>
      </c>
      <c r="L583" s="31" t="e">
        <f t="shared" si="28"/>
        <v>#REF!</v>
      </c>
      <c r="M583" s="31" t="str">
        <f t="shared" si="29"/>
        <v>是</v>
      </c>
    </row>
    <row r="584" ht="18.95" customHeight="1" spans="1:13">
      <c r="A584" s="22" t="s">
        <v>135</v>
      </c>
      <c r="B584" s="23" t="s">
        <v>135</v>
      </c>
      <c r="C584" s="477" t="s">
        <v>1119</v>
      </c>
      <c r="D584" s="24" t="s">
        <v>1121</v>
      </c>
      <c r="E584" s="23" t="s">
        <v>147</v>
      </c>
      <c r="F584" s="49" t="s">
        <v>1122</v>
      </c>
      <c r="G584" s="29">
        <v>31745</v>
      </c>
      <c r="H584" s="33" t="e">
        <f>VLOOKUP(F584,#REF!,2,0)</f>
        <v>#REF!</v>
      </c>
      <c r="I584" s="29"/>
      <c r="J584" s="29">
        <f>VLOOKUP(F584,'数据-全省决算数!'!$B:$C,2,0)</f>
        <v>3004</v>
      </c>
      <c r="K584" s="35" t="str">
        <f t="shared" ref="K584:K647" si="30">IF(ISERROR(H584/G584-1),"",H584/G584-1)</f>
        <v/>
      </c>
      <c r="L584" s="31" t="e">
        <f t="shared" si="28"/>
        <v>#REF!</v>
      </c>
      <c r="M584" s="31" t="str">
        <f t="shared" si="29"/>
        <v>是</v>
      </c>
    </row>
    <row r="585" ht="18.95" customHeight="1" spans="1:13">
      <c r="A585" s="22" t="s">
        <v>135</v>
      </c>
      <c r="B585" s="23" t="s">
        <v>135</v>
      </c>
      <c r="C585" s="477" t="s">
        <v>1119</v>
      </c>
      <c r="D585" s="24" t="s">
        <v>1123</v>
      </c>
      <c r="E585" s="23" t="s">
        <v>147</v>
      </c>
      <c r="F585" s="49" t="s">
        <v>1124</v>
      </c>
      <c r="G585" s="29">
        <v>0</v>
      </c>
      <c r="H585" s="29">
        <v>0</v>
      </c>
      <c r="I585" s="29"/>
      <c r="J585" s="29"/>
      <c r="K585" s="35" t="str">
        <f t="shared" si="30"/>
        <v/>
      </c>
      <c r="L585" s="31" t="str">
        <f t="shared" si="28"/>
        <v>否</v>
      </c>
      <c r="M585" s="31" t="str">
        <f t="shared" si="29"/>
        <v>是</v>
      </c>
    </row>
    <row r="586" ht="18.95" customHeight="1" spans="1:13">
      <c r="A586" s="22" t="s">
        <v>135</v>
      </c>
      <c r="B586" s="23" t="s">
        <v>135</v>
      </c>
      <c r="C586" s="477" t="s">
        <v>1119</v>
      </c>
      <c r="D586" s="24" t="s">
        <v>1125</v>
      </c>
      <c r="E586" s="23" t="s">
        <v>147</v>
      </c>
      <c r="F586" s="49" t="s">
        <v>1126</v>
      </c>
      <c r="G586" s="29">
        <v>7220</v>
      </c>
      <c r="H586" s="33" t="e">
        <f>VLOOKUP(F586,#REF!,2,0)</f>
        <v>#REF!</v>
      </c>
      <c r="I586" s="29"/>
      <c r="J586" s="29">
        <f>VLOOKUP(F586,'数据-全省决算数!'!$B:$C,2,0)</f>
        <v>580</v>
      </c>
      <c r="K586" s="39" t="str">
        <f t="shared" si="30"/>
        <v/>
      </c>
      <c r="L586" s="31" t="e">
        <f t="shared" si="28"/>
        <v>#REF!</v>
      </c>
      <c r="M586" s="31" t="str">
        <f t="shared" si="29"/>
        <v>是</v>
      </c>
    </row>
    <row r="587" ht="18.95" customHeight="1" spans="1:13">
      <c r="A587" s="22" t="s">
        <v>135</v>
      </c>
      <c r="B587" s="477" t="s">
        <v>1046</v>
      </c>
      <c r="C587" s="23"/>
      <c r="D587" s="24" t="s">
        <v>1127</v>
      </c>
      <c r="E587" s="23"/>
      <c r="F587" s="50" t="s">
        <v>1128</v>
      </c>
      <c r="G587" s="28">
        <f>SUMIF($C586:$C1886,$D587,$G586:$G1886)</f>
        <v>199874</v>
      </c>
      <c r="H587" s="33" t="e">
        <f>VLOOKUP(F587,#REF!,2,0)</f>
        <v>#REF!</v>
      </c>
      <c r="I587" s="28"/>
      <c r="J587" s="29">
        <f>VLOOKUP(F587,'数据-全省决算数!'!$B:$C,2,0)</f>
        <v>243783</v>
      </c>
      <c r="K587" s="30" t="str">
        <f t="shared" si="30"/>
        <v/>
      </c>
      <c r="L587" s="31" t="e">
        <f t="shared" si="28"/>
        <v>#REF!</v>
      </c>
      <c r="M587" s="31" t="str">
        <f t="shared" si="29"/>
        <v>是</v>
      </c>
    </row>
    <row r="588" ht="18.95" customHeight="1" spans="1:13">
      <c r="A588" s="22" t="s">
        <v>135</v>
      </c>
      <c r="B588" s="23" t="s">
        <v>135</v>
      </c>
      <c r="C588" s="23" t="s">
        <v>1127</v>
      </c>
      <c r="D588" s="24" t="s">
        <v>1129</v>
      </c>
      <c r="E588" s="23" t="s">
        <v>147</v>
      </c>
      <c r="F588" s="49" t="s">
        <v>1130</v>
      </c>
      <c r="G588" s="29">
        <v>453</v>
      </c>
      <c r="H588" s="33" t="e">
        <f>VLOOKUP(F588,#REF!,2,0)</f>
        <v>#REF!</v>
      </c>
      <c r="I588" s="29"/>
      <c r="J588" s="29">
        <f>VLOOKUP(F588,'数据-全省决算数!'!$B:$C,2,0)</f>
        <v>429</v>
      </c>
      <c r="K588" s="35" t="str">
        <f t="shared" si="30"/>
        <v/>
      </c>
      <c r="L588" s="31" t="e">
        <f t="shared" si="28"/>
        <v>#REF!</v>
      </c>
      <c r="M588" s="31" t="str">
        <f t="shared" si="29"/>
        <v>是</v>
      </c>
    </row>
    <row r="589" ht="18.95" customHeight="1" spans="1:13">
      <c r="A589" s="22" t="s">
        <v>135</v>
      </c>
      <c r="B589" s="23" t="s">
        <v>135</v>
      </c>
      <c r="C589" s="23" t="s">
        <v>1127</v>
      </c>
      <c r="D589" s="24" t="s">
        <v>1131</v>
      </c>
      <c r="E589" s="23" t="s">
        <v>147</v>
      </c>
      <c r="F589" s="49" t="s">
        <v>1132</v>
      </c>
      <c r="G589" s="29">
        <v>2724</v>
      </c>
      <c r="H589" s="33" t="e">
        <f>VLOOKUP(F589,#REF!,2,0)</f>
        <v>#REF!</v>
      </c>
      <c r="I589" s="29"/>
      <c r="J589" s="29">
        <f>VLOOKUP(F589,'数据-全省决算数!'!$B:$C,2,0)</f>
        <v>2459</v>
      </c>
      <c r="K589" s="35" t="str">
        <f t="shared" si="30"/>
        <v/>
      </c>
      <c r="L589" s="31" t="e">
        <f t="shared" si="28"/>
        <v>#REF!</v>
      </c>
      <c r="M589" s="31" t="str">
        <f t="shared" si="29"/>
        <v>是</v>
      </c>
    </row>
    <row r="590" ht="18.95" customHeight="1" spans="1:13">
      <c r="A590" s="22" t="s">
        <v>135</v>
      </c>
      <c r="B590" s="23" t="s">
        <v>135</v>
      </c>
      <c r="C590" s="23" t="s">
        <v>1127</v>
      </c>
      <c r="D590" s="24" t="s">
        <v>1133</v>
      </c>
      <c r="E590" s="23" t="s">
        <v>147</v>
      </c>
      <c r="F590" s="49" t="s">
        <v>1134</v>
      </c>
      <c r="G590" s="29">
        <v>0</v>
      </c>
      <c r="H590" s="33" t="e">
        <f>VLOOKUP(F590,#REF!,2,0)</f>
        <v>#REF!</v>
      </c>
      <c r="I590" s="29"/>
      <c r="J590" s="29">
        <f>VLOOKUP(F590,'数据-全省决算数!'!$B:$C,2,0)</f>
        <v>7</v>
      </c>
      <c r="K590" s="35" t="str">
        <f t="shared" si="30"/>
        <v/>
      </c>
      <c r="L590" s="31" t="e">
        <f t="shared" si="28"/>
        <v>#REF!</v>
      </c>
      <c r="M590" s="31" t="str">
        <f t="shared" si="29"/>
        <v>是</v>
      </c>
    </row>
    <row r="591" ht="18.95" customHeight="1" spans="1:13">
      <c r="A591" s="22" t="s">
        <v>135</v>
      </c>
      <c r="B591" s="23" t="s">
        <v>135</v>
      </c>
      <c r="C591" s="23" t="s">
        <v>1127</v>
      </c>
      <c r="D591" s="24" t="s">
        <v>1135</v>
      </c>
      <c r="E591" s="23" t="s">
        <v>147</v>
      </c>
      <c r="F591" s="37" t="s">
        <v>1136</v>
      </c>
      <c r="G591" s="29">
        <v>3740</v>
      </c>
      <c r="H591" s="33" t="e">
        <f>VLOOKUP(F591,#REF!,2,0)</f>
        <v>#REF!</v>
      </c>
      <c r="I591" s="29"/>
      <c r="J591" s="29">
        <f>VLOOKUP(F591,'数据-全省决算数!'!$B:$C,2,0)</f>
        <v>4627</v>
      </c>
      <c r="K591" s="35" t="str">
        <f t="shared" si="30"/>
        <v/>
      </c>
      <c r="L591" s="31" t="e">
        <f t="shared" si="28"/>
        <v>#REF!</v>
      </c>
      <c r="M591" s="31" t="str">
        <f t="shared" si="29"/>
        <v>是</v>
      </c>
    </row>
    <row r="592" ht="18.95" customHeight="1" spans="1:13">
      <c r="A592" s="22" t="s">
        <v>135</v>
      </c>
      <c r="B592" s="23" t="s">
        <v>135</v>
      </c>
      <c r="C592" s="23" t="s">
        <v>1127</v>
      </c>
      <c r="D592" s="24" t="s">
        <v>1137</v>
      </c>
      <c r="E592" s="23" t="s">
        <v>147</v>
      </c>
      <c r="F592" s="49" t="s">
        <v>1138</v>
      </c>
      <c r="G592" s="29">
        <v>6174</v>
      </c>
      <c r="H592" s="33" t="e">
        <f>VLOOKUP(F592,#REF!,2,0)</f>
        <v>#REF!</v>
      </c>
      <c r="I592" s="29"/>
      <c r="J592" s="29">
        <f>VLOOKUP(F592,'数据-全省决算数!'!$B:$C,2,0)</f>
        <v>7261</v>
      </c>
      <c r="K592" s="35" t="str">
        <f t="shared" si="30"/>
        <v/>
      </c>
      <c r="L592" s="31" t="e">
        <f t="shared" si="28"/>
        <v>#REF!</v>
      </c>
      <c r="M592" s="31" t="str">
        <f t="shared" si="29"/>
        <v>是</v>
      </c>
    </row>
    <row r="593" ht="18.95" customHeight="1" spans="1:13">
      <c r="A593" s="22" t="s">
        <v>135</v>
      </c>
      <c r="B593" s="23" t="s">
        <v>135</v>
      </c>
      <c r="C593" s="23" t="s">
        <v>1127</v>
      </c>
      <c r="D593" s="24" t="s">
        <v>1139</v>
      </c>
      <c r="E593" s="23" t="s">
        <v>147</v>
      </c>
      <c r="F593" s="37" t="s">
        <v>1140</v>
      </c>
      <c r="G593" s="29">
        <v>92146</v>
      </c>
      <c r="H593" s="33" t="e">
        <f>VLOOKUP(F593,#REF!,2,0)</f>
        <v>#REF!</v>
      </c>
      <c r="I593" s="29"/>
      <c r="J593" s="29">
        <f>VLOOKUP(F593,'数据-全省决算数!'!$B:$C,2,0)</f>
        <v>123107</v>
      </c>
      <c r="K593" s="35" t="str">
        <f t="shared" si="30"/>
        <v/>
      </c>
      <c r="L593" s="31" t="e">
        <f t="shared" si="28"/>
        <v>#REF!</v>
      </c>
      <c r="M593" s="31" t="str">
        <f t="shared" si="29"/>
        <v>是</v>
      </c>
    </row>
    <row r="594" ht="18.95" customHeight="1" spans="1:13">
      <c r="A594" s="22" t="s">
        <v>135</v>
      </c>
      <c r="B594" s="23" t="s">
        <v>135</v>
      </c>
      <c r="C594" s="23" t="s">
        <v>1127</v>
      </c>
      <c r="D594" s="471" t="s">
        <v>1141</v>
      </c>
      <c r="E594" s="23" t="s">
        <v>147</v>
      </c>
      <c r="F594" s="49" t="s">
        <v>1142</v>
      </c>
      <c r="G594" s="29">
        <v>6171</v>
      </c>
      <c r="H594" s="33" t="e">
        <f>VLOOKUP(F594,#REF!,2,0)</f>
        <v>#REF!</v>
      </c>
      <c r="I594" s="29"/>
      <c r="J594" s="29">
        <f>VLOOKUP(F594,'数据-全省决算数!'!$B:$C,2,0)</f>
        <v>3291</v>
      </c>
      <c r="K594" s="35" t="str">
        <f t="shared" si="30"/>
        <v/>
      </c>
      <c r="L594" s="31" t="e">
        <f t="shared" si="28"/>
        <v>#REF!</v>
      </c>
      <c r="M594" s="31" t="str">
        <f t="shared" si="29"/>
        <v>是</v>
      </c>
    </row>
    <row r="595" ht="18.95" customHeight="1" spans="1:13">
      <c r="A595" s="22" t="s">
        <v>135</v>
      </c>
      <c r="B595" s="23" t="s">
        <v>135</v>
      </c>
      <c r="C595" s="23" t="s">
        <v>1127</v>
      </c>
      <c r="D595" s="24" t="s">
        <v>1143</v>
      </c>
      <c r="E595" s="23" t="s">
        <v>147</v>
      </c>
      <c r="F595" s="49" t="s">
        <v>1144</v>
      </c>
      <c r="G595" s="29">
        <v>20</v>
      </c>
      <c r="H595" s="33" t="e">
        <f>VLOOKUP(F595,#REF!,2,0)</f>
        <v>#REF!</v>
      </c>
      <c r="I595" s="29"/>
      <c r="J595" s="29">
        <f>VLOOKUP(F595,'数据-全省决算数!'!$B:$C,2,0)</f>
        <v>41</v>
      </c>
      <c r="K595" s="35" t="str">
        <f t="shared" si="30"/>
        <v/>
      </c>
      <c r="L595" s="31" t="e">
        <f t="shared" si="28"/>
        <v>#REF!</v>
      </c>
      <c r="M595" s="31" t="str">
        <f t="shared" si="29"/>
        <v>是</v>
      </c>
    </row>
    <row r="596" ht="18.95" customHeight="1" spans="1:13">
      <c r="A596" s="22" t="s">
        <v>135</v>
      </c>
      <c r="B596" s="23"/>
      <c r="C596" s="23" t="s">
        <v>1127</v>
      </c>
      <c r="D596" s="24" t="s">
        <v>1145</v>
      </c>
      <c r="E596" s="23" t="s">
        <v>147</v>
      </c>
      <c r="F596" s="49" t="s">
        <v>1146</v>
      </c>
      <c r="G596" s="29">
        <v>0</v>
      </c>
      <c r="H596" s="29">
        <v>0</v>
      </c>
      <c r="I596" s="29"/>
      <c r="J596" s="29"/>
      <c r="K596" s="35" t="str">
        <f t="shared" si="30"/>
        <v/>
      </c>
      <c r="L596" s="31" t="str">
        <f t="shared" si="28"/>
        <v>否</v>
      </c>
      <c r="M596" s="31" t="str">
        <f t="shared" si="29"/>
        <v>是</v>
      </c>
    </row>
    <row r="597" ht="18.95" customHeight="1" spans="1:13">
      <c r="A597" s="22" t="s">
        <v>135</v>
      </c>
      <c r="B597" s="23" t="s">
        <v>135</v>
      </c>
      <c r="C597" s="23" t="s">
        <v>1127</v>
      </c>
      <c r="D597" s="24" t="s">
        <v>1147</v>
      </c>
      <c r="E597" s="23" t="s">
        <v>147</v>
      </c>
      <c r="F597" s="49" t="s">
        <v>1148</v>
      </c>
      <c r="G597" s="29">
        <v>4287</v>
      </c>
      <c r="H597" s="33" t="e">
        <f>VLOOKUP(F597,#REF!,2,0)</f>
        <v>#REF!</v>
      </c>
      <c r="I597" s="29"/>
      <c r="J597" s="29">
        <f>VLOOKUP(F597,'数据-全省决算数!'!$B:$C,2,0)</f>
        <v>5814</v>
      </c>
      <c r="K597" s="39" t="str">
        <f t="shared" si="30"/>
        <v/>
      </c>
      <c r="L597" s="31" t="e">
        <f t="shared" si="28"/>
        <v>#REF!</v>
      </c>
      <c r="M597" s="31" t="str">
        <f t="shared" si="29"/>
        <v>是</v>
      </c>
    </row>
    <row r="598" ht="18.95" customHeight="1" spans="1:13">
      <c r="A598" s="22" t="s">
        <v>135</v>
      </c>
      <c r="B598" s="23" t="s">
        <v>135</v>
      </c>
      <c r="C598" s="23" t="s">
        <v>1127</v>
      </c>
      <c r="D598" s="24" t="s">
        <v>1149</v>
      </c>
      <c r="E598" s="23" t="s">
        <v>147</v>
      </c>
      <c r="F598" s="49" t="s">
        <v>1150</v>
      </c>
      <c r="G598" s="29">
        <v>2240</v>
      </c>
      <c r="H598" s="33" t="e">
        <f>VLOOKUP(F598,#REF!,2,0)</f>
        <v>#REF!</v>
      </c>
      <c r="I598" s="29"/>
      <c r="J598" s="29">
        <f>VLOOKUP(F598,'数据-全省决算数!'!$B:$C,2,0)</f>
        <v>4354</v>
      </c>
      <c r="K598" s="35" t="str">
        <f t="shared" si="30"/>
        <v/>
      </c>
      <c r="L598" s="31" t="e">
        <f t="shared" si="28"/>
        <v>#REF!</v>
      </c>
      <c r="M598" s="31" t="str">
        <f t="shared" si="29"/>
        <v>是</v>
      </c>
    </row>
    <row r="599" ht="18.95" customHeight="1" spans="1:13">
      <c r="A599" s="22" t="s">
        <v>135</v>
      </c>
      <c r="B599" s="23" t="s">
        <v>135</v>
      </c>
      <c r="C599" s="23" t="s">
        <v>1127</v>
      </c>
      <c r="D599" s="24" t="s">
        <v>1151</v>
      </c>
      <c r="E599" s="23" t="s">
        <v>147</v>
      </c>
      <c r="F599" s="49" t="s">
        <v>1152</v>
      </c>
      <c r="G599" s="29">
        <v>0</v>
      </c>
      <c r="H599" s="33" t="e">
        <f>VLOOKUP(F599,#REF!,2,0)</f>
        <v>#REF!</v>
      </c>
      <c r="I599" s="29"/>
      <c r="J599" s="29">
        <f>VLOOKUP(F599,'数据-全省决算数!'!$B:$C,2,0)</f>
        <v>9</v>
      </c>
      <c r="K599" s="35" t="str">
        <f t="shared" si="30"/>
        <v/>
      </c>
      <c r="L599" s="31" t="e">
        <f t="shared" si="28"/>
        <v>#REF!</v>
      </c>
      <c r="M599" s="31" t="str">
        <f t="shared" si="29"/>
        <v>是</v>
      </c>
    </row>
    <row r="600" ht="18.95" customHeight="1" spans="1:13">
      <c r="A600" s="22" t="s">
        <v>135</v>
      </c>
      <c r="B600" s="23" t="s">
        <v>135</v>
      </c>
      <c r="C600" s="23" t="s">
        <v>1127</v>
      </c>
      <c r="D600" s="24" t="s">
        <v>1153</v>
      </c>
      <c r="E600" s="23" t="s">
        <v>147</v>
      </c>
      <c r="F600" s="49" t="s">
        <v>1154</v>
      </c>
      <c r="G600" s="29">
        <v>81919</v>
      </c>
      <c r="H600" s="33" t="e">
        <f>VLOOKUP(F600,#REF!,2,0)</f>
        <v>#REF!</v>
      </c>
      <c r="I600" s="29"/>
      <c r="J600" s="29">
        <f>VLOOKUP(F600,'数据-全省决算数!'!$B:$C,2,0)</f>
        <v>92384</v>
      </c>
      <c r="K600" s="39" t="str">
        <f t="shared" si="30"/>
        <v/>
      </c>
      <c r="L600" s="31" t="e">
        <f t="shared" si="28"/>
        <v>#REF!</v>
      </c>
      <c r="M600" s="31" t="str">
        <f t="shared" si="29"/>
        <v>是</v>
      </c>
    </row>
    <row r="601" ht="18.95" customHeight="1" spans="1:13">
      <c r="A601" s="22" t="s">
        <v>135</v>
      </c>
      <c r="B601" s="477" t="s">
        <v>1046</v>
      </c>
      <c r="C601" s="23"/>
      <c r="D601" s="24" t="s">
        <v>1155</v>
      </c>
      <c r="E601" s="23"/>
      <c r="F601" s="50" t="s">
        <v>1156</v>
      </c>
      <c r="G601" s="28">
        <f>SUMIF($C600:$C1900,$D601,$G600:$G1900)</f>
        <v>199182</v>
      </c>
      <c r="H601" s="33" t="e">
        <f>VLOOKUP(F601,#REF!,2,0)</f>
        <v>#REF!</v>
      </c>
      <c r="I601" s="28"/>
      <c r="J601" s="29">
        <f>VLOOKUP(F601,'数据-全省决算数!'!$B:$C,2,0)</f>
        <v>227407</v>
      </c>
      <c r="K601" s="30" t="str">
        <f t="shared" si="30"/>
        <v/>
      </c>
      <c r="L601" s="31" t="e">
        <f t="shared" si="28"/>
        <v>#REF!</v>
      </c>
      <c r="M601" s="31" t="str">
        <f t="shared" si="29"/>
        <v>是</v>
      </c>
    </row>
    <row r="602" ht="18.95" customHeight="1" spans="1:13">
      <c r="A602" s="22" t="s">
        <v>135</v>
      </c>
      <c r="B602" s="23" t="s">
        <v>135</v>
      </c>
      <c r="C602" s="23" t="s">
        <v>1155</v>
      </c>
      <c r="D602" s="471" t="s">
        <v>1157</v>
      </c>
      <c r="E602" s="23" t="s">
        <v>147</v>
      </c>
      <c r="F602" s="49" t="s">
        <v>1158</v>
      </c>
      <c r="G602" s="29">
        <v>41439</v>
      </c>
      <c r="H602" s="33" t="e">
        <f>VLOOKUP(F602,#REF!,2,0)</f>
        <v>#REF!</v>
      </c>
      <c r="I602" s="29"/>
      <c r="J602" s="29">
        <f>VLOOKUP(F602,'数据-全省决算数!'!$B:$C,2,0)</f>
        <v>47188</v>
      </c>
      <c r="K602" s="35" t="str">
        <f t="shared" si="30"/>
        <v/>
      </c>
      <c r="L602" s="31" t="e">
        <f t="shared" si="28"/>
        <v>#REF!</v>
      </c>
      <c r="M602" s="31" t="str">
        <f t="shared" si="29"/>
        <v>是</v>
      </c>
    </row>
    <row r="603" ht="18.95" customHeight="1" spans="1:13">
      <c r="A603" s="22" t="s">
        <v>135</v>
      </c>
      <c r="B603" s="23" t="s">
        <v>135</v>
      </c>
      <c r="C603" s="23" t="s">
        <v>1155</v>
      </c>
      <c r="D603" s="24" t="s">
        <v>1159</v>
      </c>
      <c r="E603" s="23" t="s">
        <v>147</v>
      </c>
      <c r="F603" s="49" t="s">
        <v>1160</v>
      </c>
      <c r="G603" s="29">
        <v>27103</v>
      </c>
      <c r="H603" s="33" t="e">
        <f>VLOOKUP(F603,#REF!,2,0)</f>
        <v>#REF!</v>
      </c>
      <c r="I603" s="29"/>
      <c r="J603" s="29">
        <f>VLOOKUP(F603,'数据-全省决算数!'!$B:$C,2,0)</f>
        <v>30796</v>
      </c>
      <c r="K603" s="35" t="str">
        <f t="shared" si="30"/>
        <v/>
      </c>
      <c r="L603" s="31" t="e">
        <f t="shared" si="28"/>
        <v>#REF!</v>
      </c>
      <c r="M603" s="31" t="str">
        <f t="shared" si="29"/>
        <v>是</v>
      </c>
    </row>
    <row r="604" ht="18.95" customHeight="1" spans="1:13">
      <c r="A604" s="22" t="s">
        <v>135</v>
      </c>
      <c r="B604" s="23"/>
      <c r="C604" s="23" t="s">
        <v>1155</v>
      </c>
      <c r="D604" s="24" t="s">
        <v>1161</v>
      </c>
      <c r="E604" s="23" t="s">
        <v>147</v>
      </c>
      <c r="F604" s="49" t="s">
        <v>1162</v>
      </c>
      <c r="G604" s="29">
        <v>38897</v>
      </c>
      <c r="H604" s="33" t="e">
        <f>VLOOKUP(F604,#REF!,2,0)</f>
        <v>#REF!</v>
      </c>
      <c r="I604" s="29"/>
      <c r="J604" s="29">
        <f>VLOOKUP(F604,'数据-全省决算数!'!$B:$C,2,0)</f>
        <v>39665</v>
      </c>
      <c r="K604" s="35" t="str">
        <f t="shared" si="30"/>
        <v/>
      </c>
      <c r="L604" s="31" t="e">
        <f t="shared" si="28"/>
        <v>#REF!</v>
      </c>
      <c r="M604" s="31" t="str">
        <f t="shared" si="29"/>
        <v>是</v>
      </c>
    </row>
    <row r="605" ht="18.95" customHeight="1" spans="1:13">
      <c r="A605" s="22" t="s">
        <v>135</v>
      </c>
      <c r="B605" s="23" t="s">
        <v>135</v>
      </c>
      <c r="C605" s="23" t="s">
        <v>1155</v>
      </c>
      <c r="D605" s="24" t="s">
        <v>1163</v>
      </c>
      <c r="E605" s="23" t="s">
        <v>147</v>
      </c>
      <c r="F605" s="49" t="s">
        <v>1164</v>
      </c>
      <c r="G605" s="29">
        <v>7209</v>
      </c>
      <c r="H605" s="33" t="e">
        <f>VLOOKUP(F605,#REF!,2,0)</f>
        <v>#REF!</v>
      </c>
      <c r="I605" s="29"/>
      <c r="J605" s="29">
        <f>VLOOKUP(F605,'数据-全省决算数!'!$B:$C,2,0)</f>
        <v>4818</v>
      </c>
      <c r="K605" s="35" t="str">
        <f t="shared" si="30"/>
        <v/>
      </c>
      <c r="L605" s="31" t="e">
        <f t="shared" si="28"/>
        <v>#REF!</v>
      </c>
      <c r="M605" s="31" t="str">
        <f t="shared" si="29"/>
        <v>是</v>
      </c>
    </row>
    <row r="606" ht="18.95" customHeight="1" spans="1:13">
      <c r="A606" s="22" t="s">
        <v>135</v>
      </c>
      <c r="B606" s="23" t="s">
        <v>135</v>
      </c>
      <c r="C606" s="23" t="s">
        <v>1155</v>
      </c>
      <c r="D606" s="24" t="s">
        <v>1165</v>
      </c>
      <c r="E606" s="23" t="s">
        <v>147</v>
      </c>
      <c r="F606" s="49" t="s">
        <v>1166</v>
      </c>
      <c r="G606" s="29">
        <v>10459</v>
      </c>
      <c r="H606" s="33" t="e">
        <f>VLOOKUP(F606,#REF!,2,0)</f>
        <v>#REF!</v>
      </c>
      <c r="I606" s="29"/>
      <c r="J606" s="29">
        <f>VLOOKUP(F606,'数据-全省决算数!'!$B:$C,2,0)</f>
        <v>11643</v>
      </c>
      <c r="K606" s="35" t="str">
        <f t="shared" si="30"/>
        <v/>
      </c>
      <c r="L606" s="31" t="e">
        <f t="shared" si="28"/>
        <v>#REF!</v>
      </c>
      <c r="M606" s="31" t="str">
        <f t="shared" si="29"/>
        <v>是</v>
      </c>
    </row>
    <row r="607" ht="18.95" customHeight="1" spans="1:13">
      <c r="A607" s="22" t="s">
        <v>135</v>
      </c>
      <c r="B607" s="23" t="s">
        <v>135</v>
      </c>
      <c r="C607" s="23" t="s">
        <v>1155</v>
      </c>
      <c r="D607" s="24" t="s">
        <v>1167</v>
      </c>
      <c r="E607" s="23" t="s">
        <v>147</v>
      </c>
      <c r="F607" s="49" t="s">
        <v>1168</v>
      </c>
      <c r="G607" s="29">
        <v>349</v>
      </c>
      <c r="H607" s="33" t="e">
        <f>VLOOKUP(F607,#REF!,2,0)</f>
        <v>#REF!</v>
      </c>
      <c r="I607" s="29"/>
      <c r="J607" s="29">
        <f>VLOOKUP(F607,'数据-全省决算数!'!$B:$C,2,0)</f>
        <v>908</v>
      </c>
      <c r="K607" s="35" t="str">
        <f t="shared" si="30"/>
        <v/>
      </c>
      <c r="L607" s="31" t="e">
        <f t="shared" si="28"/>
        <v>#REF!</v>
      </c>
      <c r="M607" s="31" t="str">
        <f t="shared" si="29"/>
        <v>是</v>
      </c>
    </row>
    <row r="608" ht="18.95" customHeight="1" spans="1:13">
      <c r="A608" s="22" t="s">
        <v>135</v>
      </c>
      <c r="B608" s="23" t="s">
        <v>135</v>
      </c>
      <c r="C608" s="23" t="s">
        <v>1155</v>
      </c>
      <c r="D608" s="471" t="s">
        <v>1169</v>
      </c>
      <c r="E608" s="23" t="s">
        <v>147</v>
      </c>
      <c r="F608" s="49" t="s">
        <v>1170</v>
      </c>
      <c r="G608" s="29">
        <v>73726</v>
      </c>
      <c r="H608" s="33" t="e">
        <f>VLOOKUP(F608,#REF!,2,0)</f>
        <v>#REF!</v>
      </c>
      <c r="I608" s="29"/>
      <c r="J608" s="29">
        <f>VLOOKUP(F608,'数据-全省决算数!'!$B:$C,2,0)</f>
        <v>92389</v>
      </c>
      <c r="K608" s="35" t="str">
        <f t="shared" si="30"/>
        <v/>
      </c>
      <c r="L608" s="31" t="e">
        <f t="shared" si="28"/>
        <v>#REF!</v>
      </c>
      <c r="M608" s="31" t="str">
        <f t="shared" si="29"/>
        <v>是</v>
      </c>
    </row>
    <row r="609" ht="18.95" customHeight="1" spans="1:13">
      <c r="A609" s="22" t="s">
        <v>135</v>
      </c>
      <c r="B609" s="477" t="s">
        <v>1046</v>
      </c>
      <c r="C609" s="23"/>
      <c r="D609" s="24" t="s">
        <v>1171</v>
      </c>
      <c r="E609" s="23"/>
      <c r="F609" s="50" t="s">
        <v>1172</v>
      </c>
      <c r="G609" s="28">
        <f>SUMIF($C608:$C1908,$D609,$G608:$G1908)</f>
        <v>113283</v>
      </c>
      <c r="H609" s="33" t="e">
        <f>VLOOKUP(F609,#REF!,2,0)</f>
        <v>#REF!</v>
      </c>
      <c r="I609" s="28"/>
      <c r="J609" s="29">
        <f>VLOOKUP(F609,'数据-全省决算数!'!$B:$C,2,0)</f>
        <v>128232</v>
      </c>
      <c r="K609" s="30" t="str">
        <f t="shared" si="30"/>
        <v/>
      </c>
      <c r="L609" s="31" t="e">
        <f t="shared" si="28"/>
        <v>#REF!</v>
      </c>
      <c r="M609" s="31" t="str">
        <f t="shared" si="29"/>
        <v>是</v>
      </c>
    </row>
    <row r="610" ht="18.95" customHeight="1" spans="1:13">
      <c r="A610" s="22" t="s">
        <v>135</v>
      </c>
      <c r="B610" s="23"/>
      <c r="C610" s="477" t="s">
        <v>1171</v>
      </c>
      <c r="D610" s="24" t="s">
        <v>1173</v>
      </c>
      <c r="E610" s="23" t="s">
        <v>147</v>
      </c>
      <c r="F610" s="49" t="s">
        <v>1174</v>
      </c>
      <c r="G610" s="29">
        <v>20974</v>
      </c>
      <c r="H610" s="33" t="e">
        <f>VLOOKUP(F610,#REF!,2,0)</f>
        <v>#REF!</v>
      </c>
      <c r="I610" s="29"/>
      <c r="J610" s="29">
        <f>VLOOKUP(F610,'数据-全省决算数!'!$B:$C,2,0)</f>
        <v>22414</v>
      </c>
      <c r="K610" s="35" t="str">
        <f t="shared" si="30"/>
        <v/>
      </c>
      <c r="L610" s="31" t="e">
        <f t="shared" si="28"/>
        <v>#REF!</v>
      </c>
      <c r="M610" s="31" t="str">
        <f t="shared" si="29"/>
        <v>是</v>
      </c>
    </row>
    <row r="611" ht="18.95" customHeight="1" spans="1:13">
      <c r="A611" s="22" t="s">
        <v>135</v>
      </c>
      <c r="B611" s="23" t="s">
        <v>135</v>
      </c>
      <c r="C611" s="477" t="s">
        <v>1171</v>
      </c>
      <c r="D611" s="24" t="s">
        <v>1175</v>
      </c>
      <c r="E611" s="23" t="s">
        <v>147</v>
      </c>
      <c r="F611" s="49" t="s">
        <v>1176</v>
      </c>
      <c r="G611" s="29">
        <v>82177</v>
      </c>
      <c r="H611" s="33" t="e">
        <f>VLOOKUP(F611,#REF!,2,0)</f>
        <v>#REF!</v>
      </c>
      <c r="I611" s="29"/>
      <c r="J611" s="29">
        <f>VLOOKUP(F611,'数据-全省决算数!'!$B:$C,2,0)</f>
        <v>95591</v>
      </c>
      <c r="K611" s="35" t="str">
        <f t="shared" si="30"/>
        <v/>
      </c>
      <c r="L611" s="31" t="e">
        <f t="shared" si="28"/>
        <v>#REF!</v>
      </c>
      <c r="M611" s="31" t="str">
        <f t="shared" si="29"/>
        <v>是</v>
      </c>
    </row>
    <row r="612" ht="18.95" customHeight="1" spans="1:13">
      <c r="A612" s="22" t="s">
        <v>135</v>
      </c>
      <c r="B612" s="23" t="s">
        <v>135</v>
      </c>
      <c r="C612" s="477" t="s">
        <v>1171</v>
      </c>
      <c r="D612" s="24" t="s">
        <v>1177</v>
      </c>
      <c r="E612" s="23" t="s">
        <v>147</v>
      </c>
      <c r="F612" s="49" t="s">
        <v>1178</v>
      </c>
      <c r="G612" s="29">
        <v>5653</v>
      </c>
      <c r="H612" s="33" t="e">
        <f>VLOOKUP(F612,#REF!,2,0)</f>
        <v>#REF!</v>
      </c>
      <c r="I612" s="29"/>
      <c r="J612" s="29">
        <f>VLOOKUP(F612,'数据-全省决算数!'!$B:$C,2,0)</f>
        <v>6244</v>
      </c>
      <c r="K612" s="35" t="str">
        <f t="shared" si="30"/>
        <v/>
      </c>
      <c r="L612" s="31" t="e">
        <f t="shared" si="28"/>
        <v>#REF!</v>
      </c>
      <c r="M612" s="31" t="str">
        <f t="shared" si="29"/>
        <v>是</v>
      </c>
    </row>
    <row r="613" ht="18.95" customHeight="1" spans="1:13">
      <c r="A613" s="22" t="s">
        <v>135</v>
      </c>
      <c r="B613" s="23" t="s">
        <v>135</v>
      </c>
      <c r="C613" s="477" t="s">
        <v>1171</v>
      </c>
      <c r="D613" s="24" t="s">
        <v>1179</v>
      </c>
      <c r="E613" s="23" t="s">
        <v>147</v>
      </c>
      <c r="F613" s="49" t="s">
        <v>1180</v>
      </c>
      <c r="G613" s="29">
        <v>1798</v>
      </c>
      <c r="H613" s="33" t="e">
        <f>VLOOKUP(F613,#REF!,2,0)</f>
        <v>#REF!</v>
      </c>
      <c r="I613" s="29"/>
      <c r="J613" s="29">
        <f>VLOOKUP(F613,'数据-全省决算数!'!$B:$C,2,0)</f>
        <v>2305</v>
      </c>
      <c r="K613" s="35" t="str">
        <f t="shared" si="30"/>
        <v/>
      </c>
      <c r="L613" s="31" t="e">
        <f t="shared" si="28"/>
        <v>#REF!</v>
      </c>
      <c r="M613" s="31" t="str">
        <f t="shared" si="29"/>
        <v>是</v>
      </c>
    </row>
    <row r="614" ht="18.95" customHeight="1" spans="1:13">
      <c r="A614" s="22" t="s">
        <v>135</v>
      </c>
      <c r="B614" s="23" t="s">
        <v>135</v>
      </c>
      <c r="C614" s="477" t="s">
        <v>1171</v>
      </c>
      <c r="D614" s="24" t="s">
        <v>1181</v>
      </c>
      <c r="E614" s="23" t="s">
        <v>147</v>
      </c>
      <c r="F614" s="51" t="s">
        <v>1182</v>
      </c>
      <c r="G614" s="29">
        <v>2681</v>
      </c>
      <c r="H614" s="33" t="e">
        <f>VLOOKUP(F614,#REF!,2,0)</f>
        <v>#REF!</v>
      </c>
      <c r="I614" s="29"/>
      <c r="J614" s="29">
        <f>VLOOKUP(F614,'数据-全省决算数!'!$B:$C,2,0)</f>
        <v>1678</v>
      </c>
      <c r="K614" s="35" t="str">
        <f t="shared" si="30"/>
        <v/>
      </c>
      <c r="L614" s="31" t="e">
        <f t="shared" si="28"/>
        <v>#REF!</v>
      </c>
      <c r="M614" s="31" t="str">
        <f t="shared" si="29"/>
        <v>是</v>
      </c>
    </row>
    <row r="615" ht="18.95" customHeight="1" spans="1:13">
      <c r="A615" s="22" t="s">
        <v>135</v>
      </c>
      <c r="B615" s="477" t="s">
        <v>1046</v>
      </c>
      <c r="C615" s="23"/>
      <c r="D615" s="24" t="s">
        <v>1183</v>
      </c>
      <c r="E615" s="23"/>
      <c r="F615" s="50" t="s">
        <v>1184</v>
      </c>
      <c r="G615" s="28">
        <f>SUMIF($C614:$C1914,$D615,$G614:$G1914)</f>
        <v>95652</v>
      </c>
      <c r="H615" s="33" t="e">
        <f>VLOOKUP(F615,#REF!,2,0)</f>
        <v>#REF!</v>
      </c>
      <c r="I615" s="28"/>
      <c r="J615" s="29">
        <f>VLOOKUP(F615,'数据-全省决算数!'!$B:$C,2,0)</f>
        <v>104551</v>
      </c>
      <c r="K615" s="30" t="str">
        <f t="shared" si="30"/>
        <v/>
      </c>
      <c r="L615" s="31" t="e">
        <f t="shared" si="28"/>
        <v>#REF!</v>
      </c>
      <c r="M615" s="31" t="str">
        <f t="shared" si="29"/>
        <v>是</v>
      </c>
    </row>
    <row r="616" ht="18.95" customHeight="1" spans="1:13">
      <c r="A616" s="22" t="s">
        <v>135</v>
      </c>
      <c r="B616" s="23" t="s">
        <v>135</v>
      </c>
      <c r="C616" s="23" t="s">
        <v>1183</v>
      </c>
      <c r="D616" s="24" t="s">
        <v>1185</v>
      </c>
      <c r="E616" s="23" t="s">
        <v>147</v>
      </c>
      <c r="F616" s="37" t="s">
        <v>1186</v>
      </c>
      <c r="G616" s="29">
        <v>22883</v>
      </c>
      <c r="H616" s="33" t="e">
        <f>VLOOKUP(F616,#REF!,2,0)</f>
        <v>#REF!</v>
      </c>
      <c r="I616" s="29"/>
      <c r="J616" s="29">
        <f>VLOOKUP(F616,'数据-全省决算数!'!$B:$C,2,0)</f>
        <v>24317</v>
      </c>
      <c r="K616" s="35" t="str">
        <f t="shared" si="30"/>
        <v/>
      </c>
      <c r="L616" s="31" t="e">
        <f t="shared" si="28"/>
        <v>#REF!</v>
      </c>
      <c r="M616" s="31" t="str">
        <f t="shared" si="29"/>
        <v>是</v>
      </c>
    </row>
    <row r="617" ht="18.95" customHeight="1" spans="1:13">
      <c r="A617" s="22" t="s">
        <v>135</v>
      </c>
      <c r="B617" s="23"/>
      <c r="C617" s="23" t="s">
        <v>1183</v>
      </c>
      <c r="D617" s="24" t="s">
        <v>1187</v>
      </c>
      <c r="E617" s="23" t="s">
        <v>147</v>
      </c>
      <c r="F617" s="49" t="s">
        <v>1188</v>
      </c>
      <c r="G617" s="29">
        <v>35971</v>
      </c>
      <c r="H617" s="33" t="e">
        <f>VLOOKUP(F617,#REF!,2,0)</f>
        <v>#REF!</v>
      </c>
      <c r="I617" s="29"/>
      <c r="J617" s="29">
        <f>VLOOKUP(F617,'数据-全省决算数!'!$B:$C,2,0)</f>
        <v>39154</v>
      </c>
      <c r="K617" s="35" t="str">
        <f t="shared" si="30"/>
        <v/>
      </c>
      <c r="L617" s="31" t="e">
        <f t="shared" si="28"/>
        <v>#REF!</v>
      </c>
      <c r="M617" s="31" t="str">
        <f t="shared" si="29"/>
        <v>是</v>
      </c>
    </row>
    <row r="618" ht="18.95" customHeight="1" spans="1:13">
      <c r="A618" s="22" t="s">
        <v>135</v>
      </c>
      <c r="B618" s="23" t="s">
        <v>135</v>
      </c>
      <c r="C618" s="23" t="s">
        <v>1183</v>
      </c>
      <c r="D618" s="24" t="s">
        <v>1189</v>
      </c>
      <c r="E618" s="23" t="s">
        <v>147</v>
      </c>
      <c r="F618" s="49" t="s">
        <v>1190</v>
      </c>
      <c r="G618" s="29">
        <v>5</v>
      </c>
      <c r="H618" s="33" t="e">
        <f>VLOOKUP(F618,#REF!,2,0)</f>
        <v>#REF!</v>
      </c>
      <c r="I618" s="29"/>
      <c r="J618" s="29">
        <f>VLOOKUP(F618,'数据-全省决算数!'!$B:$C,2,0)</f>
        <v>13</v>
      </c>
      <c r="K618" s="35" t="str">
        <f t="shared" si="30"/>
        <v/>
      </c>
      <c r="L618" s="31" t="e">
        <f t="shared" si="28"/>
        <v>#REF!</v>
      </c>
      <c r="M618" s="31" t="str">
        <f t="shared" si="29"/>
        <v>是</v>
      </c>
    </row>
    <row r="619" ht="18.95" customHeight="1" spans="1:13">
      <c r="A619" s="22" t="s">
        <v>135</v>
      </c>
      <c r="B619" s="23" t="s">
        <v>135</v>
      </c>
      <c r="C619" s="23" t="s">
        <v>1183</v>
      </c>
      <c r="D619" s="24" t="s">
        <v>1191</v>
      </c>
      <c r="E619" s="23" t="s">
        <v>147</v>
      </c>
      <c r="F619" s="49" t="s">
        <v>1192</v>
      </c>
      <c r="G619" s="29">
        <v>24144</v>
      </c>
      <c r="H619" s="33" t="e">
        <f>VLOOKUP(F619,#REF!,2,0)</f>
        <v>#REF!</v>
      </c>
      <c r="I619" s="29"/>
      <c r="J619" s="29">
        <f>VLOOKUP(F619,'数据-全省决算数!'!$B:$C,2,0)</f>
        <v>26557</v>
      </c>
      <c r="K619" s="35" t="str">
        <f t="shared" si="30"/>
        <v/>
      </c>
      <c r="L619" s="31" t="e">
        <f t="shared" si="28"/>
        <v>#REF!</v>
      </c>
      <c r="M619" s="31" t="str">
        <f t="shared" si="29"/>
        <v>是</v>
      </c>
    </row>
    <row r="620" ht="18.95" customHeight="1" spans="1:13">
      <c r="A620" s="22" t="s">
        <v>135</v>
      </c>
      <c r="B620" s="23" t="s">
        <v>135</v>
      </c>
      <c r="C620" s="23" t="s">
        <v>1183</v>
      </c>
      <c r="D620" s="24" t="s">
        <v>1193</v>
      </c>
      <c r="E620" s="23" t="s">
        <v>147</v>
      </c>
      <c r="F620" s="49" t="s">
        <v>1194</v>
      </c>
      <c r="G620" s="29">
        <v>8450</v>
      </c>
      <c r="H620" s="33" t="e">
        <f>VLOOKUP(F620,#REF!,2,0)</f>
        <v>#REF!</v>
      </c>
      <c r="I620" s="29"/>
      <c r="J620" s="29">
        <f>VLOOKUP(F620,'数据-全省决算数!'!$B:$C,2,0)</f>
        <v>11338</v>
      </c>
      <c r="K620" s="35" t="str">
        <f t="shared" si="30"/>
        <v/>
      </c>
      <c r="L620" s="31" t="e">
        <f t="shared" si="28"/>
        <v>#REF!</v>
      </c>
      <c r="M620" s="31" t="str">
        <f t="shared" si="29"/>
        <v>是</v>
      </c>
    </row>
    <row r="621" ht="18.95" customHeight="1" spans="1:13">
      <c r="A621" s="22" t="s">
        <v>135</v>
      </c>
      <c r="B621" s="23" t="s">
        <v>135</v>
      </c>
      <c r="C621" s="23" t="s">
        <v>1183</v>
      </c>
      <c r="D621" s="24" t="s">
        <v>1195</v>
      </c>
      <c r="E621" s="23" t="s">
        <v>147</v>
      </c>
      <c r="F621" s="49" t="s">
        <v>1196</v>
      </c>
      <c r="G621" s="29">
        <v>4199</v>
      </c>
      <c r="H621" s="33" t="e">
        <f>VLOOKUP(F621,#REF!,2,0)</f>
        <v>#REF!</v>
      </c>
      <c r="I621" s="29"/>
      <c r="J621" s="29">
        <f>VLOOKUP(F621,'数据-全省决算数!'!$B:$C,2,0)</f>
        <v>3172</v>
      </c>
      <c r="K621" s="35" t="str">
        <f t="shared" si="30"/>
        <v/>
      </c>
      <c r="L621" s="31" t="e">
        <f t="shared" si="28"/>
        <v>#REF!</v>
      </c>
      <c r="M621" s="31" t="str">
        <f t="shared" si="29"/>
        <v>是</v>
      </c>
    </row>
    <row r="622" ht="18.95" customHeight="1" spans="1:13">
      <c r="A622" s="22" t="s">
        <v>135</v>
      </c>
      <c r="B622" s="477" t="s">
        <v>1046</v>
      </c>
      <c r="C622" s="23"/>
      <c r="D622" s="24" t="s">
        <v>1197</v>
      </c>
      <c r="E622" s="23"/>
      <c r="F622" s="50" t="s">
        <v>1198</v>
      </c>
      <c r="G622" s="28">
        <f>SUMIF($C621:$C1921,$D622,$G621:$G1921)</f>
        <v>29596</v>
      </c>
      <c r="H622" s="33" t="e">
        <f>VLOOKUP(F622,#REF!,2,0)</f>
        <v>#REF!</v>
      </c>
      <c r="I622" s="28"/>
      <c r="J622" s="29">
        <f>VLOOKUP(F622,'数据-全省决算数!'!$B:$C,2,0)</f>
        <v>56855</v>
      </c>
      <c r="K622" s="30" t="str">
        <f t="shared" si="30"/>
        <v/>
      </c>
      <c r="L622" s="31" t="e">
        <f t="shared" si="28"/>
        <v>#REF!</v>
      </c>
      <c r="M622" s="31" t="str">
        <f t="shared" si="29"/>
        <v>是</v>
      </c>
    </row>
    <row r="623" ht="18.95" customHeight="1" spans="1:13">
      <c r="A623" s="22" t="s">
        <v>135</v>
      </c>
      <c r="B623" s="23" t="s">
        <v>135</v>
      </c>
      <c r="C623" s="23" t="s">
        <v>1197</v>
      </c>
      <c r="D623" s="24" t="s">
        <v>1199</v>
      </c>
      <c r="E623" s="23" t="s">
        <v>147</v>
      </c>
      <c r="F623" s="49" t="s">
        <v>141</v>
      </c>
      <c r="G623" s="29">
        <v>10773</v>
      </c>
      <c r="H623" s="33" t="e">
        <f>VLOOKUP(F623,#REF!,2,0)</f>
        <v>#REF!</v>
      </c>
      <c r="I623" s="29"/>
      <c r="J623" s="29">
        <f>VLOOKUP(F623,'数据-全省决算数!'!$B:$C,2,0)</f>
        <v>75262</v>
      </c>
      <c r="K623" s="35" t="str">
        <f t="shared" si="30"/>
        <v/>
      </c>
      <c r="L623" s="31" t="e">
        <f t="shared" si="28"/>
        <v>#REF!</v>
      </c>
      <c r="M623" s="31" t="str">
        <f t="shared" si="29"/>
        <v>是</v>
      </c>
    </row>
    <row r="624" ht="18.95" customHeight="1" spans="1:13">
      <c r="A624" s="22" t="s">
        <v>135</v>
      </c>
      <c r="B624" s="23" t="s">
        <v>135</v>
      </c>
      <c r="C624" s="23" t="s">
        <v>1197</v>
      </c>
      <c r="D624" s="24" t="s">
        <v>1200</v>
      </c>
      <c r="E624" s="23" t="s">
        <v>147</v>
      </c>
      <c r="F624" s="49" t="s">
        <v>143</v>
      </c>
      <c r="G624" s="29">
        <v>937</v>
      </c>
      <c r="H624" s="33" t="e">
        <f>VLOOKUP(F624,#REF!,2,0)</f>
        <v>#REF!</v>
      </c>
      <c r="I624" s="29"/>
      <c r="J624" s="29">
        <f>VLOOKUP(F624,'数据-全省决算数!'!$B:$C,2,0)</f>
        <v>10673</v>
      </c>
      <c r="K624" s="35" t="str">
        <f t="shared" si="30"/>
        <v/>
      </c>
      <c r="L624" s="31" t="e">
        <f t="shared" si="28"/>
        <v>#REF!</v>
      </c>
      <c r="M624" s="31" t="str">
        <f t="shared" si="29"/>
        <v>是</v>
      </c>
    </row>
    <row r="625" ht="18.95" customHeight="1" spans="1:13">
      <c r="A625" s="22" t="s">
        <v>135</v>
      </c>
      <c r="B625" s="23"/>
      <c r="C625" s="23" t="s">
        <v>1197</v>
      </c>
      <c r="D625" s="24" t="s">
        <v>1201</v>
      </c>
      <c r="E625" s="23" t="s">
        <v>147</v>
      </c>
      <c r="F625" s="49" t="s">
        <v>145</v>
      </c>
      <c r="G625" s="29">
        <v>230</v>
      </c>
      <c r="H625" s="33" t="e">
        <f>VLOOKUP(F625,#REF!,2,0)</f>
        <v>#REF!</v>
      </c>
      <c r="I625" s="29"/>
      <c r="J625" s="29">
        <f>VLOOKUP(F625,'数据-全省决算数!'!$B:$C,2,0)</f>
        <v>802</v>
      </c>
      <c r="K625" s="35" t="str">
        <f t="shared" si="30"/>
        <v/>
      </c>
      <c r="L625" s="31" t="e">
        <f t="shared" si="28"/>
        <v>#REF!</v>
      </c>
      <c r="M625" s="31" t="str">
        <f t="shared" si="29"/>
        <v>是</v>
      </c>
    </row>
    <row r="626" ht="18.95" customHeight="1" spans="1:13">
      <c r="A626" s="22" t="s">
        <v>135</v>
      </c>
      <c r="B626" s="23" t="s">
        <v>135</v>
      </c>
      <c r="C626" s="23" t="s">
        <v>1197</v>
      </c>
      <c r="D626" s="471" t="s">
        <v>1202</v>
      </c>
      <c r="E626" s="23" t="s">
        <v>147</v>
      </c>
      <c r="F626" s="49" t="s">
        <v>1203</v>
      </c>
      <c r="G626" s="29">
        <v>4597</v>
      </c>
      <c r="H626" s="33" t="e">
        <f>VLOOKUP(F626,#REF!,2,0)</f>
        <v>#REF!</v>
      </c>
      <c r="I626" s="29"/>
      <c r="J626" s="29">
        <f>VLOOKUP(F626,'数据-全省决算数!'!$B:$C,2,0)</f>
        <v>8129</v>
      </c>
      <c r="K626" s="35" t="str">
        <f t="shared" si="30"/>
        <v/>
      </c>
      <c r="L626" s="31" t="e">
        <f t="shared" si="28"/>
        <v>#REF!</v>
      </c>
      <c r="M626" s="31" t="str">
        <f t="shared" si="29"/>
        <v>是</v>
      </c>
    </row>
    <row r="627" ht="18.95" customHeight="1" spans="1:13">
      <c r="A627" s="22" t="s">
        <v>135</v>
      </c>
      <c r="B627" s="23" t="s">
        <v>135</v>
      </c>
      <c r="C627" s="23" t="s">
        <v>1197</v>
      </c>
      <c r="D627" s="471" t="s">
        <v>1204</v>
      </c>
      <c r="E627" s="23" t="s">
        <v>147</v>
      </c>
      <c r="F627" s="51" t="s">
        <v>1205</v>
      </c>
      <c r="G627" s="29">
        <v>2020</v>
      </c>
      <c r="H627" s="33" t="e">
        <f>VLOOKUP(F627,#REF!,2,0)</f>
        <v>#REF!</v>
      </c>
      <c r="I627" s="29"/>
      <c r="J627" s="29">
        <f>VLOOKUP(F627,'数据-全省决算数!'!$B:$C,2,0)</f>
        <v>11185</v>
      </c>
      <c r="K627" s="35" t="str">
        <f t="shared" si="30"/>
        <v/>
      </c>
      <c r="L627" s="31" t="e">
        <f t="shared" si="28"/>
        <v>#REF!</v>
      </c>
      <c r="M627" s="31" t="str">
        <f t="shared" si="29"/>
        <v>是</v>
      </c>
    </row>
    <row r="628" ht="18.95" customHeight="1" spans="1:13">
      <c r="A628" s="22" t="s">
        <v>135</v>
      </c>
      <c r="B628" s="23"/>
      <c r="C628" s="23" t="s">
        <v>1197</v>
      </c>
      <c r="D628" s="24" t="s">
        <v>1206</v>
      </c>
      <c r="E628" s="23" t="s">
        <v>147</v>
      </c>
      <c r="F628" s="49" t="s">
        <v>1207</v>
      </c>
      <c r="G628" s="29">
        <v>1610</v>
      </c>
      <c r="H628" s="33" t="e">
        <f>VLOOKUP(F628,#REF!,2,0)</f>
        <v>#REF!</v>
      </c>
      <c r="I628" s="29"/>
      <c r="J628" s="29">
        <f>VLOOKUP(F628,'数据-全省决算数!'!$B:$C,2,0)</f>
        <v>2897</v>
      </c>
      <c r="K628" s="35" t="str">
        <f t="shared" si="30"/>
        <v/>
      </c>
      <c r="L628" s="31" t="e">
        <f t="shared" si="28"/>
        <v>#REF!</v>
      </c>
      <c r="M628" s="31" t="str">
        <f t="shared" si="29"/>
        <v>是</v>
      </c>
    </row>
    <row r="629" ht="18.95" customHeight="1" spans="1:13">
      <c r="A629" s="22" t="s">
        <v>135</v>
      </c>
      <c r="B629" s="23" t="s">
        <v>135</v>
      </c>
      <c r="C629" s="23" t="s">
        <v>1197</v>
      </c>
      <c r="D629" s="471" t="s">
        <v>1208</v>
      </c>
      <c r="E629" s="23" t="s">
        <v>147</v>
      </c>
      <c r="F629" s="49" t="s">
        <v>1209</v>
      </c>
      <c r="G629" s="29">
        <v>9429</v>
      </c>
      <c r="H629" s="33" t="e">
        <f>VLOOKUP(F629,#REF!,2,0)</f>
        <v>#REF!</v>
      </c>
      <c r="I629" s="29"/>
      <c r="J629" s="29">
        <f>VLOOKUP(F629,'数据-全省决算数!'!$B:$C,2,0)</f>
        <v>18584</v>
      </c>
      <c r="K629" s="35" t="str">
        <f t="shared" si="30"/>
        <v/>
      </c>
      <c r="L629" s="31" t="e">
        <f t="shared" si="28"/>
        <v>#REF!</v>
      </c>
      <c r="M629" s="31" t="str">
        <f t="shared" si="29"/>
        <v>是</v>
      </c>
    </row>
    <row r="630" ht="18.95" customHeight="1" spans="1:13">
      <c r="A630" s="22" t="s">
        <v>135</v>
      </c>
      <c r="B630" s="477" t="s">
        <v>1046</v>
      </c>
      <c r="C630" s="23"/>
      <c r="D630" s="471" t="s">
        <v>1210</v>
      </c>
      <c r="E630" s="23"/>
      <c r="F630" s="50" t="s">
        <v>1211</v>
      </c>
      <c r="G630" s="28">
        <f>SUMIF($C629:$C1929,$D630,$G629:$G1929)</f>
        <v>620523</v>
      </c>
      <c r="H630" s="33" t="e">
        <f>VLOOKUP(F630,#REF!,2,0)</f>
        <v>#REF!</v>
      </c>
      <c r="I630" s="28"/>
      <c r="J630" s="29">
        <f>VLOOKUP(F630,'数据-全省决算数!'!$B:$C,2,0)</f>
        <v>279995</v>
      </c>
      <c r="K630" s="30" t="str">
        <f t="shared" si="30"/>
        <v/>
      </c>
      <c r="L630" s="31" t="e">
        <f t="shared" si="28"/>
        <v>#REF!</v>
      </c>
      <c r="M630" s="31" t="str">
        <f t="shared" si="29"/>
        <v>是</v>
      </c>
    </row>
    <row r="631" ht="18.95" customHeight="1" spans="1:13">
      <c r="A631" s="22" t="s">
        <v>135</v>
      </c>
      <c r="B631" s="23"/>
      <c r="C631" s="477" t="s">
        <v>1210</v>
      </c>
      <c r="D631" s="471" t="s">
        <v>1212</v>
      </c>
      <c r="E631" s="23" t="s">
        <v>147</v>
      </c>
      <c r="F631" s="49" t="s">
        <v>1213</v>
      </c>
      <c r="G631" s="29">
        <v>435903</v>
      </c>
      <c r="H631" s="33" t="e">
        <f>VLOOKUP(F631,#REF!,2,0)</f>
        <v>#REF!</v>
      </c>
      <c r="I631" s="29"/>
      <c r="J631" s="29">
        <f>VLOOKUP(F631,'数据-全省决算数!'!$B:$C,2,0)</f>
        <v>69538</v>
      </c>
      <c r="K631" s="35" t="str">
        <f t="shared" si="30"/>
        <v/>
      </c>
      <c r="L631" s="31" t="e">
        <f t="shared" si="28"/>
        <v>#REF!</v>
      </c>
      <c r="M631" s="31" t="str">
        <f t="shared" si="29"/>
        <v>是</v>
      </c>
    </row>
    <row r="632" ht="18.95" customHeight="1" spans="1:13">
      <c r="A632" s="22" t="s">
        <v>135</v>
      </c>
      <c r="B632" s="23" t="s">
        <v>135</v>
      </c>
      <c r="C632" s="477" t="s">
        <v>1210</v>
      </c>
      <c r="D632" s="471" t="s">
        <v>1214</v>
      </c>
      <c r="E632" s="23" t="s">
        <v>147</v>
      </c>
      <c r="F632" s="49" t="s">
        <v>1215</v>
      </c>
      <c r="G632" s="29">
        <v>49772</v>
      </c>
      <c r="H632" s="33" t="e">
        <f>VLOOKUP(F632,#REF!,2,0)</f>
        <v>#REF!</v>
      </c>
      <c r="I632" s="29"/>
      <c r="J632" s="29">
        <f>VLOOKUP(F632,'数据-全省决算数!'!$B:$C,2,0)</f>
        <v>14121</v>
      </c>
      <c r="K632" s="35" t="str">
        <f t="shared" si="30"/>
        <v/>
      </c>
      <c r="L632" s="31" t="e">
        <f t="shared" si="28"/>
        <v>#REF!</v>
      </c>
      <c r="M632" s="31" t="str">
        <f t="shared" si="29"/>
        <v>是</v>
      </c>
    </row>
    <row r="633" ht="18.95" customHeight="1" spans="1:13">
      <c r="A633" s="22" t="s">
        <v>135</v>
      </c>
      <c r="B633" s="23" t="s">
        <v>135</v>
      </c>
      <c r="C633" s="477" t="s">
        <v>1210</v>
      </c>
      <c r="D633" s="471" t="s">
        <v>1216</v>
      </c>
      <c r="E633" s="23" t="s">
        <v>147</v>
      </c>
      <c r="F633" s="49" t="s">
        <v>1217</v>
      </c>
      <c r="G633" s="29">
        <v>125457</v>
      </c>
      <c r="H633" s="33" t="e">
        <f>VLOOKUP(F633,#REF!,2,0)</f>
        <v>#REF!</v>
      </c>
      <c r="I633" s="29"/>
      <c r="J633" s="29">
        <f>VLOOKUP(F633,'数据-全省决算数!'!$B:$C,2,0)</f>
        <v>191401</v>
      </c>
      <c r="K633" s="35" t="str">
        <f t="shared" si="30"/>
        <v/>
      </c>
      <c r="L633" s="31" t="e">
        <f t="shared" si="28"/>
        <v>#REF!</v>
      </c>
      <c r="M633" s="31" t="str">
        <f t="shared" si="29"/>
        <v>是</v>
      </c>
    </row>
    <row r="634" ht="18.95" customHeight="1" spans="1:13">
      <c r="A634" s="22" t="s">
        <v>135</v>
      </c>
      <c r="B634" s="23" t="s">
        <v>135</v>
      </c>
      <c r="C634" s="477" t="s">
        <v>1210</v>
      </c>
      <c r="D634" s="471" t="s">
        <v>1218</v>
      </c>
      <c r="E634" s="23" t="s">
        <v>147</v>
      </c>
      <c r="F634" s="49" t="s">
        <v>1219</v>
      </c>
      <c r="G634" s="29">
        <v>9391</v>
      </c>
      <c r="H634" s="33" t="e">
        <f>VLOOKUP(F634,#REF!,2,0)</f>
        <v>#REF!</v>
      </c>
      <c r="I634" s="29"/>
      <c r="J634" s="29">
        <f>VLOOKUP(F634,'数据-全省决算数!'!$B:$C,2,0)</f>
        <v>4935</v>
      </c>
      <c r="K634" s="35" t="str">
        <f t="shared" si="30"/>
        <v/>
      </c>
      <c r="L634" s="31" t="e">
        <f t="shared" si="28"/>
        <v>#REF!</v>
      </c>
      <c r="M634" s="31" t="str">
        <f t="shared" si="29"/>
        <v>是</v>
      </c>
    </row>
    <row r="635" ht="18.95" customHeight="1" spans="1:13">
      <c r="A635" s="22" t="s">
        <v>135</v>
      </c>
      <c r="B635" s="477" t="s">
        <v>1046</v>
      </c>
      <c r="C635" s="23"/>
      <c r="D635" s="471" t="s">
        <v>1220</v>
      </c>
      <c r="E635" s="23"/>
      <c r="F635" s="50" t="s">
        <v>1221</v>
      </c>
      <c r="G635" s="28">
        <f>SUMIF($C634:$C1934,$D635,$G634:$G1934)</f>
        <v>11166</v>
      </c>
      <c r="H635" s="33" t="e">
        <f>VLOOKUP(F635,#REF!,2,0)</f>
        <v>#REF!</v>
      </c>
      <c r="I635" s="28"/>
      <c r="J635" s="29">
        <f>VLOOKUP(F635,'数据-全省决算数!'!$B:$C,2,0)</f>
        <v>11072</v>
      </c>
      <c r="K635" s="30" t="str">
        <f t="shared" si="30"/>
        <v/>
      </c>
      <c r="L635" s="31" t="e">
        <f t="shared" si="28"/>
        <v>#REF!</v>
      </c>
      <c r="M635" s="31" t="str">
        <f t="shared" si="29"/>
        <v>是</v>
      </c>
    </row>
    <row r="636" ht="18.95" customHeight="1" spans="1:13">
      <c r="A636" s="22" t="s">
        <v>135</v>
      </c>
      <c r="B636" s="23" t="s">
        <v>135</v>
      </c>
      <c r="C636" s="477" t="s">
        <v>1220</v>
      </c>
      <c r="D636" s="471" t="s">
        <v>1222</v>
      </c>
      <c r="E636" s="23" t="s">
        <v>147</v>
      </c>
      <c r="F636" s="49" t="s">
        <v>141</v>
      </c>
      <c r="G636" s="29">
        <v>4743</v>
      </c>
      <c r="H636" s="33" t="e">
        <f>VLOOKUP(F636,#REF!,2,0)</f>
        <v>#REF!</v>
      </c>
      <c r="I636" s="29"/>
      <c r="J636" s="29">
        <f>VLOOKUP(F636,'数据-全省决算数!'!$B:$C,2,0)</f>
        <v>75262</v>
      </c>
      <c r="K636" s="35" t="str">
        <f t="shared" si="30"/>
        <v/>
      </c>
      <c r="L636" s="31" t="e">
        <f t="shared" si="28"/>
        <v>#REF!</v>
      </c>
      <c r="M636" s="31" t="str">
        <f t="shared" si="29"/>
        <v>是</v>
      </c>
    </row>
    <row r="637" ht="18.95" customHeight="1" spans="1:13">
      <c r="A637" s="22" t="s">
        <v>135</v>
      </c>
      <c r="B637" s="23" t="s">
        <v>135</v>
      </c>
      <c r="C637" s="477" t="s">
        <v>1220</v>
      </c>
      <c r="D637" s="471" t="s">
        <v>1223</v>
      </c>
      <c r="E637" s="23" t="s">
        <v>147</v>
      </c>
      <c r="F637" s="49" t="s">
        <v>143</v>
      </c>
      <c r="G637" s="29">
        <v>2732</v>
      </c>
      <c r="H637" s="33" t="e">
        <f>VLOOKUP(F637,#REF!,2,0)</f>
        <v>#REF!</v>
      </c>
      <c r="I637" s="29"/>
      <c r="J637" s="29">
        <f>VLOOKUP(F637,'数据-全省决算数!'!$B:$C,2,0)</f>
        <v>10673</v>
      </c>
      <c r="K637" s="35" t="str">
        <f t="shared" si="30"/>
        <v/>
      </c>
      <c r="L637" s="31" t="e">
        <f t="shared" si="28"/>
        <v>#REF!</v>
      </c>
      <c r="M637" s="31" t="str">
        <f t="shared" si="29"/>
        <v>是</v>
      </c>
    </row>
    <row r="638" ht="18.95" customHeight="1" spans="1:13">
      <c r="A638" s="22" t="s">
        <v>135</v>
      </c>
      <c r="B638" s="23"/>
      <c r="C638" s="477" t="s">
        <v>1220</v>
      </c>
      <c r="D638" s="24" t="s">
        <v>1224</v>
      </c>
      <c r="E638" s="23" t="s">
        <v>147</v>
      </c>
      <c r="F638" s="49" t="s">
        <v>145</v>
      </c>
      <c r="G638" s="29">
        <v>70</v>
      </c>
      <c r="H638" s="33" t="e">
        <f>VLOOKUP(F638,#REF!,2,0)</f>
        <v>#REF!</v>
      </c>
      <c r="I638" s="29"/>
      <c r="J638" s="29">
        <f>VLOOKUP(F638,'数据-全省决算数!'!$B:$C,2,0)</f>
        <v>802</v>
      </c>
      <c r="K638" s="35" t="str">
        <f t="shared" si="30"/>
        <v/>
      </c>
      <c r="L638" s="31" t="e">
        <f t="shared" si="28"/>
        <v>#REF!</v>
      </c>
      <c r="M638" s="31" t="str">
        <f t="shared" si="29"/>
        <v>是</v>
      </c>
    </row>
    <row r="639" ht="18.95" customHeight="1" spans="1:13">
      <c r="A639" s="22" t="s">
        <v>135</v>
      </c>
      <c r="B639" s="23" t="s">
        <v>135</v>
      </c>
      <c r="C639" s="477" t="s">
        <v>1220</v>
      </c>
      <c r="D639" s="24" t="s">
        <v>1225</v>
      </c>
      <c r="E639" s="23" t="s">
        <v>147</v>
      </c>
      <c r="F639" s="49" t="s">
        <v>1226</v>
      </c>
      <c r="G639" s="29">
        <v>3621</v>
      </c>
      <c r="H639" s="33" t="e">
        <f>VLOOKUP(F639,#REF!,2,0)</f>
        <v>#REF!</v>
      </c>
      <c r="I639" s="29"/>
      <c r="J639" s="29">
        <f>VLOOKUP(F639,'数据-全省决算数!'!$B:$C,2,0)</f>
        <v>3372</v>
      </c>
      <c r="K639" s="35" t="str">
        <f t="shared" si="30"/>
        <v/>
      </c>
      <c r="L639" s="31" t="e">
        <f t="shared" si="28"/>
        <v>#REF!</v>
      </c>
      <c r="M639" s="31" t="str">
        <f t="shared" si="29"/>
        <v>是</v>
      </c>
    </row>
    <row r="640" ht="18.95" customHeight="1" spans="1:13">
      <c r="A640" s="22" t="s">
        <v>135</v>
      </c>
      <c r="B640" s="477" t="s">
        <v>1046</v>
      </c>
      <c r="C640" s="23"/>
      <c r="D640" s="471" t="s">
        <v>1227</v>
      </c>
      <c r="E640" s="23"/>
      <c r="F640" s="50" t="s">
        <v>1228</v>
      </c>
      <c r="G640" s="28">
        <f>SUMIF($C639:$C1939,$D640,$G639:$G1939)</f>
        <v>1010137</v>
      </c>
      <c r="H640" s="33" t="e">
        <f>VLOOKUP(F640,#REF!,2,0)</f>
        <v>#REF!</v>
      </c>
      <c r="I640" s="28"/>
      <c r="J640" s="29">
        <f>VLOOKUP(F640,'数据-全省决算数!'!$B:$C,2,0)</f>
        <v>1129624</v>
      </c>
      <c r="K640" s="30" t="str">
        <f t="shared" si="30"/>
        <v/>
      </c>
      <c r="L640" s="31" t="e">
        <f t="shared" si="28"/>
        <v>#REF!</v>
      </c>
      <c r="M640" s="31" t="str">
        <f t="shared" si="29"/>
        <v>是</v>
      </c>
    </row>
    <row r="641" ht="18.95" customHeight="1" spans="1:13">
      <c r="A641" s="22" t="s">
        <v>135</v>
      </c>
      <c r="B641" s="23"/>
      <c r="C641" s="477" t="s">
        <v>1227</v>
      </c>
      <c r="D641" s="471" t="s">
        <v>1229</v>
      </c>
      <c r="E641" s="23" t="s">
        <v>147</v>
      </c>
      <c r="F641" s="49" t="s">
        <v>1230</v>
      </c>
      <c r="G641" s="29">
        <v>324964</v>
      </c>
      <c r="H641" s="33" t="e">
        <f>VLOOKUP(F641,#REF!,2,0)</f>
        <v>#REF!</v>
      </c>
      <c r="I641" s="29"/>
      <c r="J641" s="29">
        <f>VLOOKUP(F641,'数据-全省决算数!'!$B:$C,2,0)</f>
        <v>363372</v>
      </c>
      <c r="K641" s="35" t="str">
        <f t="shared" si="30"/>
        <v/>
      </c>
      <c r="L641" s="31" t="e">
        <f t="shared" si="28"/>
        <v>#REF!</v>
      </c>
      <c r="M641" s="31" t="str">
        <f t="shared" si="29"/>
        <v>是</v>
      </c>
    </row>
    <row r="642" ht="18.95" customHeight="1" spans="1:13">
      <c r="A642" s="22" t="s">
        <v>135</v>
      </c>
      <c r="B642" s="23" t="s">
        <v>135</v>
      </c>
      <c r="C642" s="477" t="s">
        <v>1227</v>
      </c>
      <c r="D642" s="471" t="s">
        <v>1231</v>
      </c>
      <c r="E642" s="23" t="s">
        <v>147</v>
      </c>
      <c r="F642" s="49" t="s">
        <v>1232</v>
      </c>
      <c r="G642" s="29">
        <v>685173</v>
      </c>
      <c r="H642" s="33" t="e">
        <f>VLOOKUP(F642,#REF!,2,0)</f>
        <v>#REF!</v>
      </c>
      <c r="I642" s="29"/>
      <c r="J642" s="29">
        <f>VLOOKUP(F642,'数据-全省决算数!'!$B:$C,2,0)</f>
        <v>766252</v>
      </c>
      <c r="K642" s="35" t="str">
        <f t="shared" si="30"/>
        <v/>
      </c>
      <c r="L642" s="31" t="e">
        <f t="shared" si="28"/>
        <v>#REF!</v>
      </c>
      <c r="M642" s="31" t="str">
        <f t="shared" si="29"/>
        <v>是</v>
      </c>
    </row>
    <row r="643" ht="18.95" customHeight="1" spans="1:13">
      <c r="A643" s="22" t="s">
        <v>135</v>
      </c>
      <c r="B643" s="477" t="s">
        <v>1046</v>
      </c>
      <c r="C643" s="23"/>
      <c r="D643" s="471" t="s">
        <v>1233</v>
      </c>
      <c r="E643" s="23"/>
      <c r="F643" s="50" t="s">
        <v>1234</v>
      </c>
      <c r="G643" s="28">
        <f>SUMIF($C642:$C1942,$D643,$G642:$G1942)</f>
        <v>8497</v>
      </c>
      <c r="H643" s="33" t="e">
        <f>VLOOKUP(F643,#REF!,2,0)</f>
        <v>#REF!</v>
      </c>
      <c r="I643" s="28"/>
      <c r="J643" s="29">
        <f>VLOOKUP(F643,'数据-全省决算数!'!$B:$C,2,0)</f>
        <v>40628</v>
      </c>
      <c r="K643" s="30" t="str">
        <f t="shared" si="30"/>
        <v/>
      </c>
      <c r="L643" s="31" t="e">
        <f t="shared" si="28"/>
        <v>#REF!</v>
      </c>
      <c r="M643" s="31" t="str">
        <f t="shared" si="29"/>
        <v>是</v>
      </c>
    </row>
    <row r="644" ht="18.95" customHeight="1" spans="1:13">
      <c r="A644" s="22" t="s">
        <v>135</v>
      </c>
      <c r="B644" s="23"/>
      <c r="C644" s="477" t="s">
        <v>1233</v>
      </c>
      <c r="D644" s="471" t="s">
        <v>1235</v>
      </c>
      <c r="E644" s="23" t="s">
        <v>147</v>
      </c>
      <c r="F644" s="49" t="s">
        <v>1236</v>
      </c>
      <c r="G644" s="29">
        <v>2894</v>
      </c>
      <c r="H644" s="33" t="e">
        <f>VLOOKUP(F644,#REF!,2,0)</f>
        <v>#REF!</v>
      </c>
      <c r="I644" s="29"/>
      <c r="J644" s="29">
        <f>VLOOKUP(F644,'数据-全省决算数!'!$B:$C,2,0)</f>
        <v>34527</v>
      </c>
      <c r="K644" s="35" t="str">
        <f t="shared" si="30"/>
        <v/>
      </c>
      <c r="L644" s="31" t="e">
        <f t="shared" ref="L644:L707" si="31">IF(F644&lt;&gt;"",IF(SUM(G644:H644)&lt;&gt;0,"是","否"),"空")</f>
        <v>#REF!</v>
      </c>
      <c r="M644" s="31" t="str">
        <f t="shared" ref="M644:M707" si="32">IF(C644&lt;&gt;"",IF(OR(LEFT(C644,3)="205",LEFT(C644,3)="206",LEFT(C644,3)="207",LEFT(C644,3)="208",LEFT(C644,3)="210",LEFT(C644,3)="213"),"是","否"),"是")</f>
        <v>是</v>
      </c>
    </row>
    <row r="645" ht="18.95" customHeight="1" spans="1:13">
      <c r="A645" s="22"/>
      <c r="B645" s="23" t="s">
        <v>135</v>
      </c>
      <c r="C645" s="477" t="s">
        <v>1233</v>
      </c>
      <c r="D645" s="473" t="s">
        <v>1237</v>
      </c>
      <c r="E645" s="23" t="s">
        <v>147</v>
      </c>
      <c r="F645" s="49" t="s">
        <v>1238</v>
      </c>
      <c r="G645" s="29">
        <v>5603</v>
      </c>
      <c r="H645" s="33" t="e">
        <f>VLOOKUP(F645,#REF!,2,0)</f>
        <v>#REF!</v>
      </c>
      <c r="I645" s="29"/>
      <c r="J645" s="29">
        <f>VLOOKUP(F645,'数据-全省决算数!'!$B:$C,2,0)</f>
        <v>6101</v>
      </c>
      <c r="K645" s="35" t="str">
        <f t="shared" si="30"/>
        <v/>
      </c>
      <c r="L645" s="31" t="e">
        <f t="shared" si="31"/>
        <v>#REF!</v>
      </c>
      <c r="M645" s="31" t="str">
        <f t="shared" si="32"/>
        <v>是</v>
      </c>
    </row>
    <row r="646" ht="18.95" customHeight="1" spans="1:13">
      <c r="A646" s="22" t="s">
        <v>135</v>
      </c>
      <c r="B646" s="477" t="s">
        <v>1046</v>
      </c>
      <c r="C646" s="23" t="s">
        <v>135</v>
      </c>
      <c r="D646" s="471" t="s">
        <v>1239</v>
      </c>
      <c r="E646" s="23" t="s">
        <v>135</v>
      </c>
      <c r="F646" s="50" t="s">
        <v>1240</v>
      </c>
      <c r="G646" s="28">
        <f>SUMIF($C645:$C1945,$D646,$G645:$G1945)</f>
        <v>33980</v>
      </c>
      <c r="H646" s="33" t="e">
        <f>VLOOKUP(F646,#REF!,2,0)</f>
        <v>#REF!</v>
      </c>
      <c r="I646" s="28"/>
      <c r="J646" s="29">
        <f>VLOOKUP(F646,'数据-全省决算数!'!$B:$C,2,0)</f>
        <v>33141</v>
      </c>
      <c r="K646" s="30" t="str">
        <f t="shared" si="30"/>
        <v/>
      </c>
      <c r="L646" s="31" t="e">
        <f t="shared" si="31"/>
        <v>#REF!</v>
      </c>
      <c r="M646" s="31" t="str">
        <f t="shared" si="32"/>
        <v>是</v>
      </c>
    </row>
    <row r="647" ht="18.95" customHeight="1" spans="1:13">
      <c r="A647" s="22" t="s">
        <v>135</v>
      </c>
      <c r="B647" s="23" t="s">
        <v>135</v>
      </c>
      <c r="C647" s="477" t="s">
        <v>1239</v>
      </c>
      <c r="D647" s="471" t="s">
        <v>1241</v>
      </c>
      <c r="E647" s="23" t="s">
        <v>147</v>
      </c>
      <c r="F647" s="49" t="s">
        <v>1242</v>
      </c>
      <c r="G647" s="29">
        <v>0</v>
      </c>
      <c r="H647" s="33" t="e">
        <f>VLOOKUP(F647,#REF!,2,0)</f>
        <v>#REF!</v>
      </c>
      <c r="I647" s="29"/>
      <c r="J647" s="29">
        <f>VLOOKUP(F647,'数据-全省决算数!'!$B:$C,2,0)</f>
        <v>609</v>
      </c>
      <c r="K647" s="30" t="str">
        <f t="shared" si="30"/>
        <v/>
      </c>
      <c r="L647" s="31" t="e">
        <f t="shared" si="31"/>
        <v>#REF!</v>
      </c>
      <c r="M647" s="31" t="str">
        <f t="shared" si="32"/>
        <v>是</v>
      </c>
    </row>
    <row r="648" ht="18.95" customHeight="1" spans="1:13">
      <c r="A648" s="22" t="s">
        <v>135</v>
      </c>
      <c r="B648" s="23" t="s">
        <v>135</v>
      </c>
      <c r="C648" s="477" t="s">
        <v>1239</v>
      </c>
      <c r="D648" s="471" t="s">
        <v>1243</v>
      </c>
      <c r="E648" s="23" t="s">
        <v>147</v>
      </c>
      <c r="F648" s="49" t="s">
        <v>1244</v>
      </c>
      <c r="G648" s="29">
        <v>33980</v>
      </c>
      <c r="H648" s="33" t="e">
        <f>VLOOKUP(F648,#REF!,2,0)</f>
        <v>#REF!</v>
      </c>
      <c r="I648" s="29"/>
      <c r="J648" s="29">
        <f>VLOOKUP(F648,'数据-全省决算数!'!$B:$C,2,0)</f>
        <v>32532</v>
      </c>
      <c r="K648" s="35" t="str">
        <f t="shared" ref="K648:K711" si="33">IF(ISERROR(H648/G648-1),"",H648/G648-1)</f>
        <v/>
      </c>
      <c r="L648" s="31" t="e">
        <f t="shared" si="31"/>
        <v>#REF!</v>
      </c>
      <c r="M648" s="31" t="str">
        <f t="shared" si="32"/>
        <v>是</v>
      </c>
    </row>
    <row r="649" ht="18.95" customHeight="1" spans="1:13">
      <c r="A649" s="22" t="s">
        <v>135</v>
      </c>
      <c r="B649" s="477" t="s">
        <v>1046</v>
      </c>
      <c r="C649" s="23"/>
      <c r="D649" s="471" t="s">
        <v>1245</v>
      </c>
      <c r="E649" s="23"/>
      <c r="F649" s="50" t="s">
        <v>1246</v>
      </c>
      <c r="G649" s="28">
        <f>SUMIF($C648:$C1948,$D649,$G648:$G1948)</f>
        <v>5100</v>
      </c>
      <c r="H649" s="33" t="e">
        <f>VLOOKUP(F649,#REF!,2,0)</f>
        <v>#REF!</v>
      </c>
      <c r="I649" s="28"/>
      <c r="J649" s="29">
        <f>VLOOKUP(F649,'数据-全省决算数!'!$B:$C,2,0)</f>
        <v>3050</v>
      </c>
      <c r="K649" s="30" t="str">
        <f t="shared" si="33"/>
        <v/>
      </c>
      <c r="L649" s="31" t="e">
        <f t="shared" si="31"/>
        <v>#REF!</v>
      </c>
      <c r="M649" s="31" t="str">
        <f t="shared" si="32"/>
        <v>是</v>
      </c>
    </row>
    <row r="650" ht="18.95" customHeight="1" spans="1:13">
      <c r="A650" s="22"/>
      <c r="B650" s="23" t="s">
        <v>135</v>
      </c>
      <c r="C650" s="477" t="s">
        <v>1245</v>
      </c>
      <c r="D650" s="52">
        <v>2082401</v>
      </c>
      <c r="E650" s="23" t="s">
        <v>147</v>
      </c>
      <c r="F650" s="49" t="s">
        <v>1247</v>
      </c>
      <c r="G650" s="29">
        <v>5050</v>
      </c>
      <c r="H650" s="33" t="e">
        <f>VLOOKUP(F650,#REF!,2,0)</f>
        <v>#REF!</v>
      </c>
      <c r="I650" s="29"/>
      <c r="J650" s="29">
        <f>VLOOKUP(F650,'数据-全省决算数!'!$B:$C,2,0)</f>
        <v>3000</v>
      </c>
      <c r="K650" s="35" t="str">
        <f t="shared" si="33"/>
        <v/>
      </c>
      <c r="L650" s="31" t="e">
        <f t="shared" si="31"/>
        <v>#REF!</v>
      </c>
      <c r="M650" s="31" t="str">
        <f t="shared" si="32"/>
        <v>是</v>
      </c>
    </row>
    <row r="651" ht="18.95" customHeight="1" spans="1:13">
      <c r="A651" s="22"/>
      <c r="B651" s="23"/>
      <c r="C651" s="477" t="s">
        <v>1245</v>
      </c>
      <c r="D651" s="471" t="s">
        <v>1248</v>
      </c>
      <c r="E651" s="23" t="s">
        <v>147</v>
      </c>
      <c r="F651" s="49" t="s">
        <v>1249</v>
      </c>
      <c r="G651" s="29">
        <v>50</v>
      </c>
      <c r="H651" s="33" t="e">
        <f>VLOOKUP(F651,#REF!,2,0)</f>
        <v>#REF!</v>
      </c>
      <c r="I651" s="29"/>
      <c r="J651" s="29">
        <f>VLOOKUP(F651,'数据-全省决算数!'!$B:$C,2,0)</f>
        <v>50</v>
      </c>
      <c r="K651" s="35" t="str">
        <f t="shared" si="33"/>
        <v/>
      </c>
      <c r="L651" s="31" t="e">
        <f t="shared" si="31"/>
        <v>#REF!</v>
      </c>
      <c r="M651" s="31" t="str">
        <f t="shared" si="32"/>
        <v>是</v>
      </c>
    </row>
    <row r="652" ht="18.95" customHeight="1" spans="1:13">
      <c r="A652" s="22" t="s">
        <v>135</v>
      </c>
      <c r="B652" s="477" t="s">
        <v>1046</v>
      </c>
      <c r="C652" s="23"/>
      <c r="D652" s="471" t="s">
        <v>1250</v>
      </c>
      <c r="E652" s="23"/>
      <c r="F652" s="50" t="s">
        <v>1251</v>
      </c>
      <c r="G652" s="28">
        <f>SUMIF($C651:$C1951,$D652,$G651:$G1951)</f>
        <v>37618</v>
      </c>
      <c r="H652" s="33" t="e">
        <f>VLOOKUP(F652,#REF!,2,0)</f>
        <v>#REF!</v>
      </c>
      <c r="I652" s="28"/>
      <c r="J652" s="29">
        <f>VLOOKUP(F652,'数据-全省决算数!'!$B:$C,2,0)</f>
        <v>19913</v>
      </c>
      <c r="K652" s="30" t="str">
        <f t="shared" si="33"/>
        <v/>
      </c>
      <c r="L652" s="31" t="e">
        <f t="shared" si="31"/>
        <v>#REF!</v>
      </c>
      <c r="M652" s="31" t="str">
        <f t="shared" si="32"/>
        <v>是</v>
      </c>
    </row>
    <row r="653" ht="18.95" customHeight="1" spans="1:13">
      <c r="A653" s="22" t="s">
        <v>135</v>
      </c>
      <c r="B653" s="23" t="s">
        <v>135</v>
      </c>
      <c r="C653" s="477" t="s">
        <v>1250</v>
      </c>
      <c r="D653" s="471" t="s">
        <v>1252</v>
      </c>
      <c r="E653" s="23" t="s">
        <v>147</v>
      </c>
      <c r="F653" s="49" t="s">
        <v>1253</v>
      </c>
      <c r="G653" s="29">
        <v>3590</v>
      </c>
      <c r="H653" s="33" t="e">
        <f>VLOOKUP(F653,#REF!,2,0)</f>
        <v>#REF!</v>
      </c>
      <c r="I653" s="29"/>
      <c r="J653" s="29">
        <f>VLOOKUP(F653,'数据-全省决算数!'!$B:$C,2,0)</f>
        <v>1765</v>
      </c>
      <c r="K653" s="35" t="str">
        <f t="shared" si="33"/>
        <v/>
      </c>
      <c r="L653" s="31" t="e">
        <f t="shared" si="31"/>
        <v>#REF!</v>
      </c>
      <c r="M653" s="31" t="str">
        <f t="shared" si="32"/>
        <v>是</v>
      </c>
    </row>
    <row r="654" ht="18.95" customHeight="1" spans="1:13">
      <c r="A654" s="22" t="s">
        <v>135</v>
      </c>
      <c r="B654" s="23" t="s">
        <v>135</v>
      </c>
      <c r="C654" s="477" t="s">
        <v>1250</v>
      </c>
      <c r="D654" s="471" t="s">
        <v>1254</v>
      </c>
      <c r="E654" s="23" t="s">
        <v>147</v>
      </c>
      <c r="F654" s="49" t="s">
        <v>1255</v>
      </c>
      <c r="G654" s="29">
        <v>34028</v>
      </c>
      <c r="H654" s="33" t="e">
        <f>VLOOKUP(F654,#REF!,2,0)</f>
        <v>#REF!</v>
      </c>
      <c r="I654" s="29"/>
      <c r="J654" s="29">
        <f>VLOOKUP(F654,'数据-全省决算数!'!$B:$C,2,0)</f>
        <v>18148</v>
      </c>
      <c r="K654" s="35" t="str">
        <f t="shared" si="33"/>
        <v/>
      </c>
      <c r="L654" s="31" t="e">
        <f t="shared" si="31"/>
        <v>#REF!</v>
      </c>
      <c r="M654" s="31" t="str">
        <f t="shared" si="32"/>
        <v>是</v>
      </c>
    </row>
    <row r="655" ht="18.95" customHeight="1" spans="1:13">
      <c r="A655" s="22" t="s">
        <v>135</v>
      </c>
      <c r="B655" s="477" t="s">
        <v>1046</v>
      </c>
      <c r="C655" s="23"/>
      <c r="D655" s="471" t="s">
        <v>1256</v>
      </c>
      <c r="E655" s="53"/>
      <c r="F655" s="50" t="s">
        <v>3127</v>
      </c>
      <c r="G655" s="28">
        <f>SUMIF($C654:$C1954,$D655,$G654:$G1954)</f>
        <v>121739</v>
      </c>
      <c r="H655" s="33" t="e">
        <f>VLOOKUP(F655,#REF!,2,0)</f>
        <v>#REF!</v>
      </c>
      <c r="I655" s="28"/>
      <c r="J655" s="29" t="e">
        <f>VLOOKUP(F655,'数据-全省决算数!'!$B:$C,2,0)</f>
        <v>#N/A</v>
      </c>
      <c r="K655" s="30" t="str">
        <f t="shared" si="33"/>
        <v/>
      </c>
      <c r="L655" s="31" t="e">
        <f t="shared" si="31"/>
        <v>#REF!</v>
      </c>
      <c r="M655" s="31" t="str">
        <f t="shared" si="32"/>
        <v>是</v>
      </c>
    </row>
    <row r="656" ht="18.95" customHeight="1" spans="1:13">
      <c r="A656" s="22" t="s">
        <v>135</v>
      </c>
      <c r="B656" s="23"/>
      <c r="C656" s="477" t="s">
        <v>1256</v>
      </c>
      <c r="D656" s="471" t="s">
        <v>1258</v>
      </c>
      <c r="E656" s="23" t="s">
        <v>147</v>
      </c>
      <c r="F656" s="49" t="s">
        <v>4631</v>
      </c>
      <c r="G656" s="29">
        <v>121739</v>
      </c>
      <c r="H656" s="33" t="e">
        <f>VLOOKUP(F656,#REF!,2,0)</f>
        <v>#REF!</v>
      </c>
      <c r="I656" s="29"/>
      <c r="J656" s="29" t="e">
        <f>VLOOKUP(F656,'数据-全省决算数!'!$B:$C,2,0)</f>
        <v>#N/A</v>
      </c>
      <c r="K656" s="35" t="str">
        <f t="shared" si="33"/>
        <v/>
      </c>
      <c r="L656" s="31" t="e">
        <f t="shared" si="31"/>
        <v>#REF!</v>
      </c>
      <c r="M656" s="31" t="str">
        <f t="shared" si="32"/>
        <v>是</v>
      </c>
    </row>
    <row r="657" ht="18.95" customHeight="1" spans="1:13">
      <c r="A657" s="22" t="s">
        <v>134</v>
      </c>
      <c r="B657" s="23" t="s">
        <v>135</v>
      </c>
      <c r="C657" s="23"/>
      <c r="D657" s="24" t="s">
        <v>1260</v>
      </c>
      <c r="E657" s="23"/>
      <c r="F657" s="50" t="s">
        <v>1261</v>
      </c>
      <c r="G657" s="26">
        <f>SUMIF($B658:$B$1301,$D657,$G658:$G$1301)</f>
        <v>3524060</v>
      </c>
      <c r="H657" s="33" t="e">
        <f>VLOOKUP(F657,#REF!,2,0)</f>
        <v>#REF!</v>
      </c>
      <c r="I657" s="28"/>
      <c r="J657" s="29" t="e">
        <f>VLOOKUP(F657,'数据-全省决算数!'!$B:$C,2,0)</f>
        <v>#N/A</v>
      </c>
      <c r="K657" s="30" t="str">
        <f t="shared" si="33"/>
        <v/>
      </c>
      <c r="L657" s="31" t="e">
        <f t="shared" si="31"/>
        <v>#REF!</v>
      </c>
      <c r="M657" s="31" t="str">
        <f t="shared" si="32"/>
        <v>是</v>
      </c>
    </row>
    <row r="658" ht="18.95" customHeight="1" spans="1:13">
      <c r="A658" s="22" t="s">
        <v>135</v>
      </c>
      <c r="B658" s="23" t="s">
        <v>1260</v>
      </c>
      <c r="C658" s="23" t="s">
        <v>135</v>
      </c>
      <c r="D658" s="24" t="s">
        <v>1262</v>
      </c>
      <c r="E658" s="23" t="s">
        <v>135</v>
      </c>
      <c r="F658" s="50" t="s">
        <v>1263</v>
      </c>
      <c r="G658" s="28">
        <f>SUMIF($C657:$C1957,$D658,$G657:$G1957)</f>
        <v>42443</v>
      </c>
      <c r="H658" s="33" t="e">
        <f>VLOOKUP(F658,#REF!,2,0)</f>
        <v>#REF!</v>
      </c>
      <c r="I658" s="28"/>
      <c r="J658" s="29">
        <f>VLOOKUP(F658,'数据-全省决算数!'!$B:$C,2,0)</f>
        <v>71020</v>
      </c>
      <c r="K658" s="30" t="str">
        <f t="shared" si="33"/>
        <v/>
      </c>
      <c r="L658" s="31" t="e">
        <f t="shared" si="31"/>
        <v>#REF!</v>
      </c>
      <c r="M658" s="31" t="str">
        <f t="shared" si="32"/>
        <v>是</v>
      </c>
    </row>
    <row r="659" ht="18.95" customHeight="1" spans="1:13">
      <c r="A659" s="22" t="s">
        <v>135</v>
      </c>
      <c r="B659" s="23" t="s">
        <v>135</v>
      </c>
      <c r="C659" s="477" t="s">
        <v>1262</v>
      </c>
      <c r="D659" s="24" t="s">
        <v>1264</v>
      </c>
      <c r="E659" s="23" t="s">
        <v>147</v>
      </c>
      <c r="F659" s="49" t="s">
        <v>141</v>
      </c>
      <c r="G659" s="29">
        <v>24626</v>
      </c>
      <c r="H659" s="33" t="e">
        <f>VLOOKUP(F659,#REF!,2,0)</f>
        <v>#REF!</v>
      </c>
      <c r="I659" s="29"/>
      <c r="J659" s="29">
        <f>VLOOKUP(F659,'数据-全省决算数!'!$B:$C,2,0)</f>
        <v>75262</v>
      </c>
      <c r="K659" s="35" t="str">
        <f t="shared" si="33"/>
        <v/>
      </c>
      <c r="L659" s="31" t="e">
        <f t="shared" si="31"/>
        <v>#REF!</v>
      </c>
      <c r="M659" s="31" t="str">
        <f t="shared" si="32"/>
        <v>是</v>
      </c>
    </row>
    <row r="660" ht="18.95" customHeight="1" spans="1:13">
      <c r="A660" s="22" t="s">
        <v>135</v>
      </c>
      <c r="B660" s="23" t="s">
        <v>135</v>
      </c>
      <c r="C660" s="477" t="s">
        <v>1262</v>
      </c>
      <c r="D660" s="24" t="s">
        <v>1265</v>
      </c>
      <c r="E660" s="23" t="s">
        <v>147</v>
      </c>
      <c r="F660" s="49" t="s">
        <v>143</v>
      </c>
      <c r="G660" s="29">
        <v>5316</v>
      </c>
      <c r="H660" s="33" t="e">
        <f>VLOOKUP(F660,#REF!,2,0)</f>
        <v>#REF!</v>
      </c>
      <c r="I660" s="29"/>
      <c r="J660" s="29">
        <f>VLOOKUP(F660,'数据-全省决算数!'!$B:$C,2,0)</f>
        <v>10673</v>
      </c>
      <c r="K660" s="35" t="str">
        <f t="shared" si="33"/>
        <v/>
      </c>
      <c r="L660" s="31" t="e">
        <f t="shared" si="31"/>
        <v>#REF!</v>
      </c>
      <c r="M660" s="31" t="str">
        <f t="shared" si="32"/>
        <v>是</v>
      </c>
    </row>
    <row r="661" ht="18.95" customHeight="1" spans="1:13">
      <c r="A661" s="22" t="s">
        <v>135</v>
      </c>
      <c r="B661" s="23" t="s">
        <v>135</v>
      </c>
      <c r="C661" s="477" t="s">
        <v>1262</v>
      </c>
      <c r="D661" s="24" t="s">
        <v>1266</v>
      </c>
      <c r="E661" s="23" t="s">
        <v>147</v>
      </c>
      <c r="F661" s="49" t="s">
        <v>145</v>
      </c>
      <c r="G661" s="29">
        <v>513</v>
      </c>
      <c r="H661" s="33" t="e">
        <f>VLOOKUP(F661,#REF!,2,0)</f>
        <v>#REF!</v>
      </c>
      <c r="I661" s="29"/>
      <c r="J661" s="29">
        <f>VLOOKUP(F661,'数据-全省决算数!'!$B:$C,2,0)</f>
        <v>802</v>
      </c>
      <c r="K661" s="35" t="str">
        <f t="shared" si="33"/>
        <v/>
      </c>
      <c r="L661" s="31" t="e">
        <f t="shared" si="31"/>
        <v>#REF!</v>
      </c>
      <c r="M661" s="31" t="str">
        <f t="shared" si="32"/>
        <v>是</v>
      </c>
    </row>
    <row r="662" ht="18.95" customHeight="1" spans="1:13">
      <c r="A662" s="22" t="s">
        <v>135</v>
      </c>
      <c r="B662" s="23" t="s">
        <v>135</v>
      </c>
      <c r="C662" s="477" t="s">
        <v>1262</v>
      </c>
      <c r="D662" s="24" t="s">
        <v>1267</v>
      </c>
      <c r="E662" s="23" t="s">
        <v>147</v>
      </c>
      <c r="F662" s="49" t="s">
        <v>1268</v>
      </c>
      <c r="G662" s="29">
        <v>11988</v>
      </c>
      <c r="H662" s="33" t="e">
        <f>VLOOKUP(F662,#REF!,2,0)</f>
        <v>#REF!</v>
      </c>
      <c r="I662" s="29"/>
      <c r="J662" s="29">
        <f>VLOOKUP(F662,'数据-全省决算数!'!$B:$C,2,0)</f>
        <v>15490</v>
      </c>
      <c r="K662" s="35" t="str">
        <f t="shared" si="33"/>
        <v/>
      </c>
      <c r="L662" s="31" t="e">
        <f t="shared" si="31"/>
        <v>#REF!</v>
      </c>
      <c r="M662" s="31" t="str">
        <f t="shared" si="32"/>
        <v>是</v>
      </c>
    </row>
    <row r="663" ht="18.95" customHeight="1" spans="1:13">
      <c r="A663" s="22" t="s">
        <v>135</v>
      </c>
      <c r="B663" s="477" t="s">
        <v>1260</v>
      </c>
      <c r="C663" s="23"/>
      <c r="D663" s="24" t="s">
        <v>1269</v>
      </c>
      <c r="E663" s="23"/>
      <c r="F663" s="50" t="s">
        <v>1270</v>
      </c>
      <c r="G663" s="28">
        <f>SUMIF($C662:$C1962,$D663,$G662:$G1962)</f>
        <v>425657</v>
      </c>
      <c r="H663" s="33" t="e">
        <f>VLOOKUP(F663,#REF!,2,0)</f>
        <v>#REF!</v>
      </c>
      <c r="I663" s="28"/>
      <c r="J663" s="29">
        <f>VLOOKUP(F663,'数据-全省决算数!'!$B:$C,2,0)</f>
        <v>589280</v>
      </c>
      <c r="K663" s="30" t="str">
        <f t="shared" si="33"/>
        <v/>
      </c>
      <c r="L663" s="31" t="e">
        <f t="shared" si="31"/>
        <v>#REF!</v>
      </c>
      <c r="M663" s="31" t="str">
        <f t="shared" si="32"/>
        <v>是</v>
      </c>
    </row>
    <row r="664" ht="18.95" customHeight="1" spans="1:13">
      <c r="A664" s="22" t="s">
        <v>135</v>
      </c>
      <c r="B664" s="23" t="s">
        <v>135</v>
      </c>
      <c r="C664" s="477" t="s">
        <v>1269</v>
      </c>
      <c r="D664" s="24" t="s">
        <v>1271</v>
      </c>
      <c r="E664" s="23" t="s">
        <v>147</v>
      </c>
      <c r="F664" s="49" t="s">
        <v>1272</v>
      </c>
      <c r="G664" s="29">
        <v>294321</v>
      </c>
      <c r="H664" s="33" t="e">
        <f>VLOOKUP(F664,#REF!,2,0)</f>
        <v>#REF!</v>
      </c>
      <c r="I664" s="29"/>
      <c r="J664" s="29">
        <f>VLOOKUP(F664,'数据-全省决算数!'!$B:$C,2,0)</f>
        <v>380596</v>
      </c>
      <c r="K664" s="35" t="str">
        <f t="shared" si="33"/>
        <v/>
      </c>
      <c r="L664" s="31" t="e">
        <f t="shared" si="31"/>
        <v>#REF!</v>
      </c>
      <c r="M664" s="31" t="str">
        <f t="shared" si="32"/>
        <v>是</v>
      </c>
    </row>
    <row r="665" ht="18.95" customHeight="1" spans="1:13">
      <c r="A665" s="22" t="s">
        <v>135</v>
      </c>
      <c r="B665" s="23" t="s">
        <v>135</v>
      </c>
      <c r="C665" s="477" t="s">
        <v>1269</v>
      </c>
      <c r="D665" s="24" t="s">
        <v>1273</v>
      </c>
      <c r="E665" s="23" t="s">
        <v>147</v>
      </c>
      <c r="F665" s="49" t="s">
        <v>4632</v>
      </c>
      <c r="G665" s="29">
        <v>65753</v>
      </c>
      <c r="H665" s="33" t="e">
        <f>VLOOKUP(F665,#REF!,2,0)</f>
        <v>#REF!</v>
      </c>
      <c r="I665" s="29"/>
      <c r="J665" s="29" t="e">
        <f>VLOOKUP(F665,'数据-全省决算数!'!$B:$C,2,0)</f>
        <v>#N/A</v>
      </c>
      <c r="K665" s="35" t="str">
        <f t="shared" si="33"/>
        <v/>
      </c>
      <c r="L665" s="31" t="e">
        <f t="shared" si="31"/>
        <v>#REF!</v>
      </c>
      <c r="M665" s="31" t="str">
        <f t="shared" si="32"/>
        <v>是</v>
      </c>
    </row>
    <row r="666" ht="18.95" customHeight="1" spans="1:13">
      <c r="A666" s="22" t="s">
        <v>135</v>
      </c>
      <c r="B666" s="23" t="s">
        <v>135</v>
      </c>
      <c r="C666" s="477" t="s">
        <v>1269</v>
      </c>
      <c r="D666" s="24" t="s">
        <v>1275</v>
      </c>
      <c r="E666" s="23" t="s">
        <v>147</v>
      </c>
      <c r="F666" s="49" t="s">
        <v>1276</v>
      </c>
      <c r="G666" s="29">
        <v>7183</v>
      </c>
      <c r="H666" s="33" t="e">
        <f>VLOOKUP(F666,#REF!,2,0)</f>
        <v>#REF!</v>
      </c>
      <c r="I666" s="29"/>
      <c r="J666" s="29">
        <f>VLOOKUP(F666,'数据-全省决算数!'!$B:$C,2,0)</f>
        <v>7684</v>
      </c>
      <c r="K666" s="35" t="str">
        <f t="shared" si="33"/>
        <v/>
      </c>
      <c r="L666" s="31" t="e">
        <f t="shared" si="31"/>
        <v>#REF!</v>
      </c>
      <c r="M666" s="31" t="str">
        <f t="shared" si="32"/>
        <v>是</v>
      </c>
    </row>
    <row r="667" ht="18.95" customHeight="1" spans="1:13">
      <c r="A667" s="22" t="s">
        <v>135</v>
      </c>
      <c r="B667" s="23" t="s">
        <v>135</v>
      </c>
      <c r="C667" s="477" t="s">
        <v>1269</v>
      </c>
      <c r="D667" s="24" t="s">
        <v>1277</v>
      </c>
      <c r="E667" s="23" t="s">
        <v>147</v>
      </c>
      <c r="F667" s="49" t="s">
        <v>1278</v>
      </c>
      <c r="G667" s="29">
        <v>0</v>
      </c>
      <c r="H667" s="33" t="e">
        <f>VLOOKUP(F667,#REF!,2,0)</f>
        <v>#REF!</v>
      </c>
      <c r="I667" s="29"/>
      <c r="J667" s="29">
        <f>VLOOKUP(F667,'数据-全省决算数!'!$B:$C,2,0)</f>
        <v>1045</v>
      </c>
      <c r="K667" s="39" t="str">
        <f t="shared" si="33"/>
        <v/>
      </c>
      <c r="L667" s="31" t="e">
        <f t="shared" si="31"/>
        <v>#REF!</v>
      </c>
      <c r="M667" s="31" t="str">
        <f t="shared" si="32"/>
        <v>是</v>
      </c>
    </row>
    <row r="668" ht="18.95" customHeight="1" spans="1:13">
      <c r="A668" s="22" t="s">
        <v>135</v>
      </c>
      <c r="B668" s="23" t="s">
        <v>135</v>
      </c>
      <c r="C668" s="477" t="s">
        <v>1269</v>
      </c>
      <c r="D668" s="24" t="s">
        <v>1279</v>
      </c>
      <c r="E668" s="23" t="s">
        <v>147</v>
      </c>
      <c r="F668" s="49" t="s">
        <v>1280</v>
      </c>
      <c r="G668" s="29">
        <v>10772</v>
      </c>
      <c r="H668" s="33" t="e">
        <f>VLOOKUP(F668,#REF!,2,0)</f>
        <v>#REF!</v>
      </c>
      <c r="I668" s="29"/>
      <c r="J668" s="29">
        <f>VLOOKUP(F668,'数据-全省决算数!'!$B:$C,2,0)</f>
        <v>13639</v>
      </c>
      <c r="K668" s="35" t="str">
        <f t="shared" si="33"/>
        <v/>
      </c>
      <c r="L668" s="31" t="e">
        <f t="shared" si="31"/>
        <v>#REF!</v>
      </c>
      <c r="M668" s="31" t="str">
        <f t="shared" si="32"/>
        <v>是</v>
      </c>
    </row>
    <row r="669" ht="18.95" customHeight="1" spans="1:13">
      <c r="A669" s="22" t="s">
        <v>135</v>
      </c>
      <c r="B669" s="23" t="s">
        <v>135</v>
      </c>
      <c r="C669" s="477" t="s">
        <v>1269</v>
      </c>
      <c r="D669" s="24" t="s">
        <v>1281</v>
      </c>
      <c r="E669" s="23" t="s">
        <v>147</v>
      </c>
      <c r="F669" s="49" t="s">
        <v>1282</v>
      </c>
      <c r="G669" s="29">
        <v>7692</v>
      </c>
      <c r="H669" s="33" t="e">
        <f>VLOOKUP(F669,#REF!,2,0)</f>
        <v>#REF!</v>
      </c>
      <c r="I669" s="29"/>
      <c r="J669" s="29">
        <f>VLOOKUP(F669,'数据-全省决算数!'!$B:$C,2,0)</f>
        <v>12276</v>
      </c>
      <c r="K669" s="35" t="str">
        <f t="shared" si="33"/>
        <v/>
      </c>
      <c r="L669" s="31" t="e">
        <f t="shared" si="31"/>
        <v>#REF!</v>
      </c>
      <c r="M669" s="31" t="str">
        <f t="shared" si="32"/>
        <v>是</v>
      </c>
    </row>
    <row r="670" ht="18.95" customHeight="1" spans="1:13">
      <c r="A670" s="22" t="s">
        <v>135</v>
      </c>
      <c r="B670" s="23" t="s">
        <v>135</v>
      </c>
      <c r="C670" s="477" t="s">
        <v>1269</v>
      </c>
      <c r="D670" s="24" t="s">
        <v>1283</v>
      </c>
      <c r="E670" s="23" t="s">
        <v>147</v>
      </c>
      <c r="F670" s="49" t="s">
        <v>1284</v>
      </c>
      <c r="G670" s="29">
        <v>665</v>
      </c>
      <c r="H670" s="33" t="e">
        <f>VLOOKUP(F670,#REF!,2,0)</f>
        <v>#REF!</v>
      </c>
      <c r="I670" s="29"/>
      <c r="J670" s="29">
        <f>VLOOKUP(F670,'数据-全省决算数!'!$B:$C,2,0)</f>
        <v>11233</v>
      </c>
      <c r="K670" s="35" t="str">
        <f t="shared" si="33"/>
        <v/>
      </c>
      <c r="L670" s="31" t="e">
        <f t="shared" si="31"/>
        <v>#REF!</v>
      </c>
      <c r="M670" s="31" t="str">
        <f t="shared" si="32"/>
        <v>是</v>
      </c>
    </row>
    <row r="671" ht="18.95" customHeight="1" spans="1:13">
      <c r="A671" s="22" t="s">
        <v>135</v>
      </c>
      <c r="B671" s="23"/>
      <c r="C671" s="477" t="s">
        <v>1269</v>
      </c>
      <c r="D671" s="24" t="s">
        <v>1285</v>
      </c>
      <c r="E671" s="23" t="s">
        <v>147</v>
      </c>
      <c r="F671" s="51" t="s">
        <v>1286</v>
      </c>
      <c r="G671" s="29">
        <v>5464</v>
      </c>
      <c r="H671" s="33" t="e">
        <f>VLOOKUP(F671,#REF!,2,0)</f>
        <v>#REF!</v>
      </c>
      <c r="I671" s="29"/>
      <c r="J671" s="29">
        <f>VLOOKUP(F671,'数据-全省决算数!'!$B:$C,2,0)</f>
        <v>12643</v>
      </c>
      <c r="K671" s="35" t="str">
        <f t="shared" si="33"/>
        <v/>
      </c>
      <c r="L671" s="31" t="e">
        <f t="shared" si="31"/>
        <v>#REF!</v>
      </c>
      <c r="M671" s="31" t="str">
        <f t="shared" si="32"/>
        <v>是</v>
      </c>
    </row>
    <row r="672" ht="18.95" customHeight="1" spans="1:13">
      <c r="A672" s="22" t="s">
        <v>135</v>
      </c>
      <c r="B672" s="23" t="s">
        <v>135</v>
      </c>
      <c r="C672" s="477" t="s">
        <v>1269</v>
      </c>
      <c r="D672" s="24" t="s">
        <v>1287</v>
      </c>
      <c r="E672" s="23" t="s">
        <v>147</v>
      </c>
      <c r="F672" s="49" t="s">
        <v>1288</v>
      </c>
      <c r="G672" s="29">
        <v>386</v>
      </c>
      <c r="H672" s="33" t="e">
        <f>VLOOKUP(F672,#REF!,2,0)</f>
        <v>#REF!</v>
      </c>
      <c r="I672" s="29"/>
      <c r="J672" s="29">
        <f>VLOOKUP(F672,'数据-全省决算数!'!$B:$C,2,0)</f>
        <v>405</v>
      </c>
      <c r="K672" s="35" t="str">
        <f t="shared" si="33"/>
        <v/>
      </c>
      <c r="L672" s="31" t="e">
        <f t="shared" si="31"/>
        <v>#REF!</v>
      </c>
      <c r="M672" s="31" t="str">
        <f t="shared" si="32"/>
        <v>是</v>
      </c>
    </row>
    <row r="673" ht="18.95" customHeight="1" spans="1:13">
      <c r="A673" s="22" t="s">
        <v>135</v>
      </c>
      <c r="B673" s="23" t="s">
        <v>135</v>
      </c>
      <c r="C673" s="477" t="s">
        <v>1269</v>
      </c>
      <c r="D673" s="24" t="s">
        <v>1289</v>
      </c>
      <c r="E673" s="23" t="s">
        <v>147</v>
      </c>
      <c r="F673" s="37" t="s">
        <v>1290</v>
      </c>
      <c r="G673" s="29">
        <v>1557</v>
      </c>
      <c r="H673" s="33" t="e">
        <f>VLOOKUP(F673,#REF!,2,0)</f>
        <v>#REF!</v>
      </c>
      <c r="I673" s="29"/>
      <c r="J673" s="29">
        <f>VLOOKUP(F673,'数据-全省决算数!'!$B:$C,2,0)</f>
        <v>1109</v>
      </c>
      <c r="K673" s="35" t="str">
        <f t="shared" si="33"/>
        <v/>
      </c>
      <c r="L673" s="31" t="e">
        <f t="shared" si="31"/>
        <v>#REF!</v>
      </c>
      <c r="M673" s="31" t="str">
        <f t="shared" si="32"/>
        <v>是</v>
      </c>
    </row>
    <row r="674" ht="18.95" customHeight="1" spans="1:13">
      <c r="A674" s="22" t="s">
        <v>135</v>
      </c>
      <c r="B674" s="23" t="s">
        <v>135</v>
      </c>
      <c r="C674" s="477" t="s">
        <v>1269</v>
      </c>
      <c r="D674" s="24" t="s">
        <v>1291</v>
      </c>
      <c r="E674" s="23" t="s">
        <v>147</v>
      </c>
      <c r="F674" s="49" t="s">
        <v>1292</v>
      </c>
      <c r="G674" s="29">
        <v>30</v>
      </c>
      <c r="H674" s="33" t="e">
        <f>VLOOKUP(F674,#REF!,2,0)</f>
        <v>#REF!</v>
      </c>
      <c r="I674" s="29"/>
      <c r="J674" s="29">
        <f>VLOOKUP(F674,'数据-全省决算数!'!$B:$C,2,0)</f>
        <v>-28</v>
      </c>
      <c r="K674" s="35" t="str">
        <f t="shared" si="33"/>
        <v/>
      </c>
      <c r="L674" s="31" t="e">
        <f t="shared" si="31"/>
        <v>#REF!</v>
      </c>
      <c r="M674" s="31" t="str">
        <f t="shared" si="32"/>
        <v>是</v>
      </c>
    </row>
    <row r="675" ht="18.95" customHeight="1" spans="1:13">
      <c r="A675" s="22" t="s">
        <v>135</v>
      </c>
      <c r="B675" s="23"/>
      <c r="C675" s="477" t="s">
        <v>1269</v>
      </c>
      <c r="D675" s="24" t="s">
        <v>1293</v>
      </c>
      <c r="E675" s="23" t="s">
        <v>147</v>
      </c>
      <c r="F675" s="49" t="s">
        <v>1294</v>
      </c>
      <c r="G675" s="29">
        <v>31834</v>
      </c>
      <c r="H675" s="33" t="e">
        <f>VLOOKUP(F675,#REF!,2,0)</f>
        <v>#REF!</v>
      </c>
      <c r="I675" s="29"/>
      <c r="J675" s="29">
        <f>VLOOKUP(F675,'数据-全省决算数!'!$B:$C,2,0)</f>
        <v>58190</v>
      </c>
      <c r="K675" s="35" t="str">
        <f t="shared" si="33"/>
        <v/>
      </c>
      <c r="L675" s="31" t="e">
        <f t="shared" si="31"/>
        <v>#REF!</v>
      </c>
      <c r="M675" s="31" t="str">
        <f t="shared" si="32"/>
        <v>是</v>
      </c>
    </row>
    <row r="676" ht="18.95" customHeight="1" spans="1:13">
      <c r="A676" s="22" t="s">
        <v>135</v>
      </c>
      <c r="B676" s="477" t="s">
        <v>1260</v>
      </c>
      <c r="C676" s="23"/>
      <c r="D676" s="24" t="s">
        <v>1295</v>
      </c>
      <c r="E676" s="23"/>
      <c r="F676" s="50" t="s">
        <v>1296</v>
      </c>
      <c r="G676" s="28">
        <f>SUMIF($C675:$C1975,$D676,$G675:$G1975)</f>
        <v>275006</v>
      </c>
      <c r="H676" s="33" t="e">
        <f>VLOOKUP(F676,#REF!,2,0)</f>
        <v>#REF!</v>
      </c>
      <c r="I676" s="28"/>
      <c r="J676" s="29">
        <f>VLOOKUP(F676,'数据-全省决算数!'!$B:$C,2,0)</f>
        <v>339185</v>
      </c>
      <c r="K676" s="30" t="str">
        <f t="shared" si="33"/>
        <v/>
      </c>
      <c r="L676" s="31" t="e">
        <f t="shared" si="31"/>
        <v>#REF!</v>
      </c>
      <c r="M676" s="31" t="str">
        <f t="shared" si="32"/>
        <v>是</v>
      </c>
    </row>
    <row r="677" ht="18.95" customHeight="1" spans="1:13">
      <c r="A677" s="22" t="s">
        <v>135</v>
      </c>
      <c r="B677" s="23" t="s">
        <v>135</v>
      </c>
      <c r="C677" s="477" t="s">
        <v>1295</v>
      </c>
      <c r="D677" s="24" t="s">
        <v>1297</v>
      </c>
      <c r="E677" s="23" t="s">
        <v>147</v>
      </c>
      <c r="F677" s="49" t="s">
        <v>1298</v>
      </c>
      <c r="G677" s="29">
        <v>6546</v>
      </c>
      <c r="H677" s="33" t="e">
        <f>VLOOKUP(F677,#REF!,2,0)</f>
        <v>#REF!</v>
      </c>
      <c r="I677" s="29"/>
      <c r="J677" s="29">
        <f>VLOOKUP(F677,'数据-全省决算数!'!$B:$C,2,0)</f>
        <v>9490</v>
      </c>
      <c r="K677" s="35" t="str">
        <f t="shared" si="33"/>
        <v/>
      </c>
      <c r="L677" s="31" t="e">
        <f t="shared" si="31"/>
        <v>#REF!</v>
      </c>
      <c r="M677" s="31" t="str">
        <f t="shared" si="32"/>
        <v>是</v>
      </c>
    </row>
    <row r="678" ht="18.95" customHeight="1" spans="1:13">
      <c r="A678" s="22" t="s">
        <v>135</v>
      </c>
      <c r="B678" s="23" t="s">
        <v>135</v>
      </c>
      <c r="C678" s="477" t="s">
        <v>1295</v>
      </c>
      <c r="D678" s="24" t="s">
        <v>1299</v>
      </c>
      <c r="E678" s="23" t="s">
        <v>147</v>
      </c>
      <c r="F678" s="49" t="s">
        <v>1300</v>
      </c>
      <c r="G678" s="29">
        <v>176812</v>
      </c>
      <c r="H678" s="33" t="e">
        <f>VLOOKUP(F678,#REF!,2,0)</f>
        <v>#REF!</v>
      </c>
      <c r="I678" s="29"/>
      <c r="J678" s="29">
        <f>VLOOKUP(F678,'数据-全省决算数!'!$B:$C,2,0)</f>
        <v>240450</v>
      </c>
      <c r="K678" s="35" t="str">
        <f t="shared" si="33"/>
        <v/>
      </c>
      <c r="L678" s="31" t="e">
        <f t="shared" si="31"/>
        <v>#REF!</v>
      </c>
      <c r="M678" s="31" t="str">
        <f t="shared" si="32"/>
        <v>是</v>
      </c>
    </row>
    <row r="679" ht="18.95" customHeight="1" spans="1:13">
      <c r="A679" s="22" t="s">
        <v>135</v>
      </c>
      <c r="B679" s="23" t="s">
        <v>135</v>
      </c>
      <c r="C679" s="477" t="s">
        <v>1295</v>
      </c>
      <c r="D679" s="24" t="s">
        <v>1301</v>
      </c>
      <c r="E679" s="23" t="s">
        <v>147</v>
      </c>
      <c r="F679" s="49" t="s">
        <v>1302</v>
      </c>
      <c r="G679" s="29">
        <v>91648</v>
      </c>
      <c r="H679" s="33" t="e">
        <f>VLOOKUP(F679,#REF!,2,0)</f>
        <v>#REF!</v>
      </c>
      <c r="I679" s="29"/>
      <c r="J679" s="29">
        <f>VLOOKUP(F679,'数据-全省决算数!'!$B:$C,2,0)</f>
        <v>89245</v>
      </c>
      <c r="K679" s="35" t="str">
        <f t="shared" si="33"/>
        <v/>
      </c>
      <c r="L679" s="31" t="e">
        <f t="shared" si="31"/>
        <v>#REF!</v>
      </c>
      <c r="M679" s="31" t="str">
        <f t="shared" si="32"/>
        <v>是</v>
      </c>
    </row>
    <row r="680" ht="18.95" customHeight="1" spans="1:13">
      <c r="A680" s="22" t="s">
        <v>135</v>
      </c>
      <c r="B680" s="477" t="s">
        <v>1260</v>
      </c>
      <c r="C680" s="23"/>
      <c r="D680" s="24" t="s">
        <v>1303</v>
      </c>
      <c r="E680" s="23"/>
      <c r="F680" s="50" t="s">
        <v>1304</v>
      </c>
      <c r="G680" s="28">
        <f>SUMIF($C679:$C1979,$D680,$G679:$G1979)</f>
        <v>454838</v>
      </c>
      <c r="H680" s="33" t="e">
        <f>VLOOKUP(F680,#REF!,2,0)</f>
        <v>#REF!</v>
      </c>
      <c r="I680" s="28"/>
      <c r="J680" s="29">
        <f>VLOOKUP(F680,'数据-全省决算数!'!$B:$C,2,0)</f>
        <v>572754</v>
      </c>
      <c r="K680" s="30" t="str">
        <f t="shared" si="33"/>
        <v/>
      </c>
      <c r="L680" s="31" t="e">
        <f t="shared" si="31"/>
        <v>#REF!</v>
      </c>
      <c r="M680" s="31" t="str">
        <f t="shared" si="32"/>
        <v>是</v>
      </c>
    </row>
    <row r="681" ht="18.95" customHeight="1" spans="1:13">
      <c r="A681" s="22" t="s">
        <v>135</v>
      </c>
      <c r="B681" s="23" t="s">
        <v>135</v>
      </c>
      <c r="C681" s="23" t="s">
        <v>1303</v>
      </c>
      <c r="D681" s="24" t="s">
        <v>1305</v>
      </c>
      <c r="E681" s="23" t="s">
        <v>147</v>
      </c>
      <c r="F681" s="49" t="s">
        <v>1306</v>
      </c>
      <c r="G681" s="29">
        <v>84690</v>
      </c>
      <c r="H681" s="33" t="e">
        <f>VLOOKUP(F681,#REF!,2,0)</f>
        <v>#REF!</v>
      </c>
      <c r="I681" s="29"/>
      <c r="J681" s="29">
        <f>VLOOKUP(F681,'数据-全省决算数!'!$B:$C,2,0)</f>
        <v>100682</v>
      </c>
      <c r="K681" s="35" t="str">
        <f t="shared" si="33"/>
        <v/>
      </c>
      <c r="L681" s="31" t="e">
        <f t="shared" si="31"/>
        <v>#REF!</v>
      </c>
      <c r="M681" s="31" t="str">
        <f t="shared" si="32"/>
        <v>是</v>
      </c>
    </row>
    <row r="682" ht="18.95" customHeight="1" spans="1:13">
      <c r="A682" s="22" t="s">
        <v>135</v>
      </c>
      <c r="B682" s="23" t="s">
        <v>135</v>
      </c>
      <c r="C682" s="23" t="s">
        <v>1303</v>
      </c>
      <c r="D682" s="24" t="s">
        <v>1307</v>
      </c>
      <c r="E682" s="23" t="s">
        <v>147</v>
      </c>
      <c r="F682" s="49" t="s">
        <v>1308</v>
      </c>
      <c r="G682" s="29">
        <v>14423</v>
      </c>
      <c r="H682" s="33" t="e">
        <f>VLOOKUP(F682,#REF!,2,0)</f>
        <v>#REF!</v>
      </c>
      <c r="I682" s="29"/>
      <c r="J682" s="29">
        <f>VLOOKUP(F682,'数据-全省决算数!'!$B:$C,2,0)</f>
        <v>16134</v>
      </c>
      <c r="K682" s="35" t="str">
        <f t="shared" si="33"/>
        <v/>
      </c>
      <c r="L682" s="31" t="e">
        <f t="shared" si="31"/>
        <v>#REF!</v>
      </c>
      <c r="M682" s="31" t="str">
        <f t="shared" si="32"/>
        <v>是</v>
      </c>
    </row>
    <row r="683" ht="18.95" customHeight="1" spans="1:13">
      <c r="A683" s="22" t="s">
        <v>135</v>
      </c>
      <c r="B683" s="23" t="s">
        <v>135</v>
      </c>
      <c r="C683" s="23" t="s">
        <v>1303</v>
      </c>
      <c r="D683" s="24" t="s">
        <v>1309</v>
      </c>
      <c r="E683" s="23" t="s">
        <v>147</v>
      </c>
      <c r="F683" s="49" t="s">
        <v>1310</v>
      </c>
      <c r="G683" s="29">
        <v>55855</v>
      </c>
      <c r="H683" s="33" t="e">
        <f>VLOOKUP(F683,#REF!,2,0)</f>
        <v>#REF!</v>
      </c>
      <c r="I683" s="29"/>
      <c r="J683" s="29">
        <f>VLOOKUP(F683,'数据-全省决算数!'!$B:$C,2,0)</f>
        <v>67759</v>
      </c>
      <c r="K683" s="35" t="str">
        <f t="shared" si="33"/>
        <v/>
      </c>
      <c r="L683" s="31" t="e">
        <f t="shared" si="31"/>
        <v>#REF!</v>
      </c>
      <c r="M683" s="31" t="str">
        <f t="shared" si="32"/>
        <v>是</v>
      </c>
    </row>
    <row r="684" ht="18.95" customHeight="1" spans="1:13">
      <c r="A684" s="22" t="s">
        <v>135</v>
      </c>
      <c r="B684" s="23" t="s">
        <v>135</v>
      </c>
      <c r="C684" s="23" t="s">
        <v>1303</v>
      </c>
      <c r="D684" s="24" t="s">
        <v>1311</v>
      </c>
      <c r="E684" s="23" t="s">
        <v>147</v>
      </c>
      <c r="F684" s="49" t="s">
        <v>1312</v>
      </c>
      <c r="G684" s="29">
        <v>2750</v>
      </c>
      <c r="H684" s="33" t="e">
        <f>VLOOKUP(F684,#REF!,2,0)</f>
        <v>#REF!</v>
      </c>
      <c r="I684" s="29"/>
      <c r="J684" s="29">
        <f>VLOOKUP(F684,'数据-全省决算数!'!$B:$C,2,0)</f>
        <v>2673</v>
      </c>
      <c r="K684" s="35" t="str">
        <f t="shared" si="33"/>
        <v/>
      </c>
      <c r="L684" s="31" t="e">
        <f t="shared" si="31"/>
        <v>#REF!</v>
      </c>
      <c r="M684" s="31" t="str">
        <f t="shared" si="32"/>
        <v>是</v>
      </c>
    </row>
    <row r="685" ht="18.95" customHeight="1" spans="1:13">
      <c r="A685" s="22" t="s">
        <v>135</v>
      </c>
      <c r="B685" s="23" t="s">
        <v>135</v>
      </c>
      <c r="C685" s="23" t="s">
        <v>1303</v>
      </c>
      <c r="D685" s="24" t="s">
        <v>1313</v>
      </c>
      <c r="E685" s="23" t="s">
        <v>147</v>
      </c>
      <c r="F685" s="49" t="s">
        <v>1314</v>
      </c>
      <c r="G685" s="29">
        <v>6369</v>
      </c>
      <c r="H685" s="33" t="e">
        <f>VLOOKUP(F685,#REF!,2,0)</f>
        <v>#REF!</v>
      </c>
      <c r="I685" s="29"/>
      <c r="J685" s="29">
        <f>VLOOKUP(F685,'数据-全省决算数!'!$B:$C,2,0)</f>
        <v>2789</v>
      </c>
      <c r="K685" s="35" t="str">
        <f t="shared" si="33"/>
        <v/>
      </c>
      <c r="L685" s="31" t="e">
        <f t="shared" si="31"/>
        <v>#REF!</v>
      </c>
      <c r="M685" s="31" t="str">
        <f t="shared" si="32"/>
        <v>是</v>
      </c>
    </row>
    <row r="686" ht="18.95" customHeight="1" spans="1:13">
      <c r="A686" s="22" t="s">
        <v>135</v>
      </c>
      <c r="B686" s="23" t="s">
        <v>135</v>
      </c>
      <c r="C686" s="23" t="s">
        <v>1303</v>
      </c>
      <c r="D686" s="24" t="s">
        <v>1315</v>
      </c>
      <c r="E686" s="23" t="s">
        <v>147</v>
      </c>
      <c r="F686" s="49" t="s">
        <v>1316</v>
      </c>
      <c r="G686" s="29">
        <v>11805</v>
      </c>
      <c r="H686" s="33" t="e">
        <f>VLOOKUP(F686,#REF!,2,0)</f>
        <v>#REF!</v>
      </c>
      <c r="I686" s="29"/>
      <c r="J686" s="29">
        <f>VLOOKUP(F686,'数据-全省决算数!'!$B:$C,2,0)</f>
        <v>16416</v>
      </c>
      <c r="K686" s="35" t="str">
        <f t="shared" si="33"/>
        <v/>
      </c>
      <c r="L686" s="31" t="e">
        <f t="shared" si="31"/>
        <v>#REF!</v>
      </c>
      <c r="M686" s="31" t="str">
        <f t="shared" si="32"/>
        <v>是</v>
      </c>
    </row>
    <row r="687" ht="18.95" customHeight="1" spans="1:13">
      <c r="A687" s="22" t="s">
        <v>135</v>
      </c>
      <c r="B687" s="23"/>
      <c r="C687" s="23" t="s">
        <v>1303</v>
      </c>
      <c r="D687" s="24" t="s">
        <v>1317</v>
      </c>
      <c r="E687" s="23" t="s">
        <v>147</v>
      </c>
      <c r="F687" s="49" t="s">
        <v>1318</v>
      </c>
      <c r="G687" s="29">
        <v>1229</v>
      </c>
      <c r="H687" s="33" t="e">
        <f>VLOOKUP(F687,#REF!,2,0)</f>
        <v>#REF!</v>
      </c>
      <c r="I687" s="29"/>
      <c r="J687" s="29">
        <f>VLOOKUP(F687,'数据-全省决算数!'!$B:$C,2,0)</f>
        <v>3142</v>
      </c>
      <c r="K687" s="35" t="str">
        <f t="shared" si="33"/>
        <v/>
      </c>
      <c r="L687" s="31" t="e">
        <f t="shared" si="31"/>
        <v>#REF!</v>
      </c>
      <c r="M687" s="31" t="str">
        <f t="shared" si="32"/>
        <v>是</v>
      </c>
    </row>
    <row r="688" ht="18.95" customHeight="1" spans="1:13">
      <c r="A688" s="22" t="s">
        <v>135</v>
      </c>
      <c r="B688" s="23" t="s">
        <v>135</v>
      </c>
      <c r="C688" s="23" t="s">
        <v>1303</v>
      </c>
      <c r="D688" s="24" t="s">
        <v>1319</v>
      </c>
      <c r="E688" s="23" t="s">
        <v>147</v>
      </c>
      <c r="F688" s="49" t="s">
        <v>1320</v>
      </c>
      <c r="G688" s="29">
        <v>155445</v>
      </c>
      <c r="H688" s="33" t="e">
        <f>VLOOKUP(F688,#REF!,2,0)</f>
        <v>#REF!</v>
      </c>
      <c r="I688" s="29"/>
      <c r="J688" s="29">
        <f>VLOOKUP(F688,'数据-全省决算数!'!$B:$C,2,0)</f>
        <v>192833</v>
      </c>
      <c r="K688" s="35" t="str">
        <f t="shared" si="33"/>
        <v/>
      </c>
      <c r="L688" s="31" t="e">
        <f t="shared" si="31"/>
        <v>#REF!</v>
      </c>
      <c r="M688" s="31" t="str">
        <f t="shared" si="32"/>
        <v>是</v>
      </c>
    </row>
    <row r="689" ht="18.95" customHeight="1" spans="1:13">
      <c r="A689" s="22" t="s">
        <v>135</v>
      </c>
      <c r="B689" s="23" t="s">
        <v>135</v>
      </c>
      <c r="C689" s="23" t="s">
        <v>1303</v>
      </c>
      <c r="D689" s="24" t="s">
        <v>1321</v>
      </c>
      <c r="E689" s="23" t="s">
        <v>147</v>
      </c>
      <c r="F689" s="49" t="s">
        <v>1322</v>
      </c>
      <c r="G689" s="29">
        <v>109056</v>
      </c>
      <c r="H689" s="33" t="e">
        <f>VLOOKUP(F689,#REF!,2,0)</f>
        <v>#REF!</v>
      </c>
      <c r="I689" s="29"/>
      <c r="J689" s="29">
        <f>VLOOKUP(F689,'数据-全省决算数!'!$B:$C,2,0)</f>
        <v>160672</v>
      </c>
      <c r="K689" s="35" t="str">
        <f t="shared" si="33"/>
        <v/>
      </c>
      <c r="L689" s="31" t="e">
        <f t="shared" si="31"/>
        <v>#REF!</v>
      </c>
      <c r="M689" s="31" t="str">
        <f t="shared" si="32"/>
        <v>是</v>
      </c>
    </row>
    <row r="690" ht="18.95" customHeight="1" spans="1:13">
      <c r="A690" s="22" t="s">
        <v>135</v>
      </c>
      <c r="B690" s="23" t="s">
        <v>135</v>
      </c>
      <c r="C690" s="23" t="s">
        <v>1303</v>
      </c>
      <c r="D690" s="24" t="s">
        <v>1323</v>
      </c>
      <c r="E690" s="23" t="s">
        <v>147</v>
      </c>
      <c r="F690" s="49" t="s">
        <v>1324</v>
      </c>
      <c r="G690" s="29">
        <v>2032</v>
      </c>
      <c r="H690" s="33" t="e">
        <f>VLOOKUP(F690,#REF!,2,0)</f>
        <v>#REF!</v>
      </c>
      <c r="I690" s="29"/>
      <c r="J690" s="29">
        <f>VLOOKUP(F690,'数据-全省决算数!'!$B:$C,2,0)</f>
        <v>2400</v>
      </c>
      <c r="K690" s="35" t="str">
        <f t="shared" si="33"/>
        <v/>
      </c>
      <c r="L690" s="31" t="e">
        <f t="shared" si="31"/>
        <v>#REF!</v>
      </c>
      <c r="M690" s="31" t="str">
        <f t="shared" si="32"/>
        <v>是</v>
      </c>
    </row>
    <row r="691" ht="18.95" customHeight="1" spans="1:13">
      <c r="A691" s="22" t="s">
        <v>135</v>
      </c>
      <c r="B691" s="23" t="s">
        <v>135</v>
      </c>
      <c r="C691" s="23" t="s">
        <v>1303</v>
      </c>
      <c r="D691" s="24" t="s">
        <v>1325</v>
      </c>
      <c r="E691" s="23" t="s">
        <v>147</v>
      </c>
      <c r="F691" s="49" t="s">
        <v>1326</v>
      </c>
      <c r="G691" s="29">
        <v>11184</v>
      </c>
      <c r="H691" s="33" t="e">
        <f>VLOOKUP(F691,#REF!,2,0)</f>
        <v>#REF!</v>
      </c>
      <c r="I691" s="29"/>
      <c r="J691" s="29">
        <f>VLOOKUP(F691,'数据-全省决算数!'!$B:$C,2,0)</f>
        <v>7254</v>
      </c>
      <c r="K691" s="35" t="str">
        <f t="shared" si="33"/>
        <v/>
      </c>
      <c r="L691" s="31" t="e">
        <f t="shared" si="31"/>
        <v>#REF!</v>
      </c>
      <c r="M691" s="31" t="str">
        <f t="shared" si="32"/>
        <v>是</v>
      </c>
    </row>
    <row r="692" ht="18.95" customHeight="1" spans="1:13">
      <c r="A692" s="22" t="s">
        <v>135</v>
      </c>
      <c r="B692" s="477" t="s">
        <v>1260</v>
      </c>
      <c r="C692" s="23"/>
      <c r="D692" s="24" t="s">
        <v>1327</v>
      </c>
      <c r="E692" s="23"/>
      <c r="F692" s="50" t="s">
        <v>1328</v>
      </c>
      <c r="G692" s="28">
        <f>SUMIF($C691:$C1991,$D692,$G691:$G1991)</f>
        <v>2022329</v>
      </c>
      <c r="H692" s="33" t="e">
        <f>VLOOKUP(F692,#REF!,2,0)</f>
        <v>#REF!</v>
      </c>
      <c r="I692" s="28"/>
      <c r="J692" s="29">
        <f>VLOOKUP(F692,'数据-全省决算数!'!$B:$C,2,0)</f>
        <v>2318932</v>
      </c>
      <c r="K692" s="30" t="str">
        <f t="shared" si="33"/>
        <v/>
      </c>
      <c r="L692" s="31" t="e">
        <f t="shared" si="31"/>
        <v>#REF!</v>
      </c>
      <c r="M692" s="31" t="str">
        <f t="shared" si="32"/>
        <v>是</v>
      </c>
    </row>
    <row r="693" ht="18.95" customHeight="1" spans="1:13">
      <c r="A693" s="22" t="s">
        <v>135</v>
      </c>
      <c r="B693" s="23" t="s">
        <v>135</v>
      </c>
      <c r="C693" s="23" t="s">
        <v>1327</v>
      </c>
      <c r="D693" s="24" t="s">
        <v>1329</v>
      </c>
      <c r="E693" s="23" t="s">
        <v>147</v>
      </c>
      <c r="F693" s="49" t="s">
        <v>1330</v>
      </c>
      <c r="G693" s="29">
        <v>194393</v>
      </c>
      <c r="H693" s="33" t="e">
        <f>VLOOKUP(F693,#REF!,2,0)</f>
        <v>#REF!</v>
      </c>
      <c r="I693" s="29"/>
      <c r="J693" s="29">
        <f>VLOOKUP(F693,'数据-全省决算数!'!$B:$C,2,0)</f>
        <v>213031</v>
      </c>
      <c r="K693" s="35" t="str">
        <f t="shared" si="33"/>
        <v/>
      </c>
      <c r="L693" s="31" t="e">
        <f t="shared" si="31"/>
        <v>#REF!</v>
      </c>
      <c r="M693" s="31" t="str">
        <f t="shared" si="32"/>
        <v>是</v>
      </c>
    </row>
    <row r="694" ht="18.95" customHeight="1" spans="1:13">
      <c r="A694" s="22" t="s">
        <v>135</v>
      </c>
      <c r="B694" s="23" t="s">
        <v>135</v>
      </c>
      <c r="C694" s="23" t="s">
        <v>1327</v>
      </c>
      <c r="D694" s="24" t="s">
        <v>1331</v>
      </c>
      <c r="E694" s="23" t="s">
        <v>147</v>
      </c>
      <c r="F694" s="49" t="s">
        <v>1332</v>
      </c>
      <c r="G694" s="29">
        <v>246523</v>
      </c>
      <c r="H694" s="33" t="e">
        <f>VLOOKUP(F694,#REF!,2,0)</f>
        <v>#REF!</v>
      </c>
      <c r="I694" s="29"/>
      <c r="J694" s="29">
        <f>VLOOKUP(F694,'数据-全省决算数!'!$B:$C,2,0)</f>
        <v>267823</v>
      </c>
      <c r="K694" s="35" t="str">
        <f t="shared" si="33"/>
        <v/>
      </c>
      <c r="L694" s="31" t="e">
        <f t="shared" si="31"/>
        <v>#REF!</v>
      </c>
      <c r="M694" s="31" t="str">
        <f t="shared" si="32"/>
        <v>是</v>
      </c>
    </row>
    <row r="695" ht="18.95" customHeight="1" spans="1:13">
      <c r="A695" s="22" t="s">
        <v>135</v>
      </c>
      <c r="B695" s="23" t="s">
        <v>135</v>
      </c>
      <c r="C695" s="23" t="s">
        <v>1327</v>
      </c>
      <c r="D695" s="24" t="s">
        <v>1333</v>
      </c>
      <c r="E695" s="23" t="s">
        <v>147</v>
      </c>
      <c r="F695" s="49" t="s">
        <v>1334</v>
      </c>
      <c r="G695" s="29">
        <v>126549</v>
      </c>
      <c r="H695" s="33" t="e">
        <f>VLOOKUP(F695,#REF!,2,0)</f>
        <v>#REF!</v>
      </c>
      <c r="I695" s="29"/>
      <c r="J695" s="29">
        <f>VLOOKUP(F695,'数据-全省决算数!'!$B:$C,2,0)</f>
        <v>142467</v>
      </c>
      <c r="K695" s="35" t="str">
        <f t="shared" si="33"/>
        <v/>
      </c>
      <c r="L695" s="31" t="e">
        <f t="shared" si="31"/>
        <v>#REF!</v>
      </c>
      <c r="M695" s="31" t="str">
        <f t="shared" si="32"/>
        <v>是</v>
      </c>
    </row>
    <row r="696" ht="18.95" customHeight="1" spans="1:13">
      <c r="A696" s="22" t="s">
        <v>135</v>
      </c>
      <c r="B696" s="23" t="s">
        <v>135</v>
      </c>
      <c r="C696" s="23" t="s">
        <v>1327</v>
      </c>
      <c r="D696" s="24" t="s">
        <v>1335</v>
      </c>
      <c r="E696" s="23" t="s">
        <v>147</v>
      </c>
      <c r="F696" s="49" t="s">
        <v>1336</v>
      </c>
      <c r="G696" s="29">
        <v>9654</v>
      </c>
      <c r="H696" s="33" t="e">
        <f>VLOOKUP(F696,#REF!,2,0)</f>
        <v>#REF!</v>
      </c>
      <c r="I696" s="29"/>
      <c r="J696" s="29">
        <f>VLOOKUP(F696,'数据-全省决算数!'!$B:$C,2,0)</f>
        <v>9743</v>
      </c>
      <c r="K696" s="35" t="str">
        <f t="shared" si="33"/>
        <v/>
      </c>
      <c r="L696" s="31" t="e">
        <f t="shared" si="31"/>
        <v>#REF!</v>
      </c>
      <c r="M696" s="31" t="str">
        <f t="shared" si="32"/>
        <v>是</v>
      </c>
    </row>
    <row r="697" ht="18.95" customHeight="1" spans="1:13">
      <c r="A697" s="22" t="s">
        <v>135</v>
      </c>
      <c r="B697" s="23"/>
      <c r="C697" s="23" t="s">
        <v>1327</v>
      </c>
      <c r="D697" s="24" t="s">
        <v>1337</v>
      </c>
      <c r="E697" s="23" t="s">
        <v>147</v>
      </c>
      <c r="F697" s="49" t="s">
        <v>1338</v>
      </c>
      <c r="G697" s="29">
        <v>1069307</v>
      </c>
      <c r="H697" s="33" t="e">
        <f>VLOOKUP(F697,#REF!,2,0)</f>
        <v>#REF!</v>
      </c>
      <c r="I697" s="29"/>
      <c r="J697" s="29">
        <f>VLOOKUP(F697,'数据-全省决算数!'!$B:$C,2,0)</f>
        <v>1254220</v>
      </c>
      <c r="K697" s="35" t="str">
        <f t="shared" si="33"/>
        <v/>
      </c>
      <c r="L697" s="31" t="e">
        <f t="shared" si="31"/>
        <v>#REF!</v>
      </c>
      <c r="M697" s="31" t="str">
        <f t="shared" si="32"/>
        <v>是</v>
      </c>
    </row>
    <row r="698" ht="18.95" customHeight="1" spans="1:13">
      <c r="A698" s="22" t="s">
        <v>135</v>
      </c>
      <c r="B698" s="23" t="s">
        <v>135</v>
      </c>
      <c r="C698" s="23" t="s">
        <v>1327</v>
      </c>
      <c r="D698" s="24" t="s">
        <v>1339</v>
      </c>
      <c r="E698" s="23" t="s">
        <v>147</v>
      </c>
      <c r="F698" s="49" t="s">
        <v>1340</v>
      </c>
      <c r="G698" s="29">
        <v>224709</v>
      </c>
      <c r="H698" s="33" t="e">
        <f>VLOOKUP(F698,#REF!,2,0)</f>
        <v>#REF!</v>
      </c>
      <c r="I698" s="29"/>
      <c r="J698" s="29">
        <f>VLOOKUP(F698,'数据-全省决算数!'!$B:$C,2,0)</f>
        <v>265249</v>
      </c>
      <c r="K698" s="35" t="str">
        <f t="shared" si="33"/>
        <v/>
      </c>
      <c r="L698" s="31" t="e">
        <f t="shared" si="31"/>
        <v>#REF!</v>
      </c>
      <c r="M698" s="31" t="str">
        <f t="shared" si="32"/>
        <v>是</v>
      </c>
    </row>
    <row r="699" ht="18.95" customHeight="1" spans="1:13">
      <c r="A699" s="22" t="s">
        <v>135</v>
      </c>
      <c r="B699" s="23" t="s">
        <v>135</v>
      </c>
      <c r="C699" s="23" t="s">
        <v>1327</v>
      </c>
      <c r="D699" s="24" t="s">
        <v>1341</v>
      </c>
      <c r="E699" s="23" t="s">
        <v>147</v>
      </c>
      <c r="F699" s="49" t="s">
        <v>1342</v>
      </c>
      <c r="G699" s="29">
        <v>88481</v>
      </c>
      <c r="H699" s="33" t="e">
        <f>VLOOKUP(F699,#REF!,2,0)</f>
        <v>#REF!</v>
      </c>
      <c r="I699" s="29"/>
      <c r="J699" s="29">
        <f>VLOOKUP(F699,'数据-全省决算数!'!$B:$C,2,0)</f>
        <v>99341</v>
      </c>
      <c r="K699" s="35" t="str">
        <f t="shared" si="33"/>
        <v/>
      </c>
      <c r="L699" s="31" t="e">
        <f t="shared" si="31"/>
        <v>#REF!</v>
      </c>
      <c r="M699" s="31" t="str">
        <f t="shared" si="32"/>
        <v>是</v>
      </c>
    </row>
    <row r="700" ht="18.95" customHeight="1" spans="1:13">
      <c r="A700" s="22" t="s">
        <v>135</v>
      </c>
      <c r="B700" s="23"/>
      <c r="C700" s="23" t="s">
        <v>1327</v>
      </c>
      <c r="D700" s="24" t="s">
        <v>1343</v>
      </c>
      <c r="E700" s="23" t="s">
        <v>147</v>
      </c>
      <c r="F700" s="49" t="s">
        <v>1344</v>
      </c>
      <c r="G700" s="29">
        <v>2144</v>
      </c>
      <c r="H700" s="33" t="e">
        <f>VLOOKUP(F700,#REF!,2,0)</f>
        <v>#REF!</v>
      </c>
      <c r="I700" s="29"/>
      <c r="J700" s="29">
        <f>VLOOKUP(F700,'数据-全省决算数!'!$B:$C,2,0)</f>
        <v>1819</v>
      </c>
      <c r="K700" s="35" t="str">
        <f t="shared" si="33"/>
        <v/>
      </c>
      <c r="L700" s="31" t="e">
        <f t="shared" si="31"/>
        <v>#REF!</v>
      </c>
      <c r="M700" s="31" t="str">
        <f t="shared" si="32"/>
        <v>是</v>
      </c>
    </row>
    <row r="701" ht="18.95" customHeight="1" spans="1:13">
      <c r="A701" s="22" t="s">
        <v>135</v>
      </c>
      <c r="B701" s="23" t="s">
        <v>135</v>
      </c>
      <c r="C701" s="23" t="s">
        <v>1327</v>
      </c>
      <c r="D701" s="24" t="s">
        <v>1345</v>
      </c>
      <c r="E701" s="23" t="s">
        <v>147</v>
      </c>
      <c r="F701" s="49" t="s">
        <v>1346</v>
      </c>
      <c r="G701" s="29">
        <v>60569</v>
      </c>
      <c r="H701" s="33" t="e">
        <f>VLOOKUP(F701,#REF!,2,0)</f>
        <v>#REF!</v>
      </c>
      <c r="I701" s="29"/>
      <c r="J701" s="29">
        <f>VLOOKUP(F701,'数据-全省决算数!'!$B:$C,2,0)</f>
        <v>65239</v>
      </c>
      <c r="K701" s="35" t="str">
        <f t="shared" si="33"/>
        <v/>
      </c>
      <c r="L701" s="31" t="e">
        <f t="shared" si="31"/>
        <v>#REF!</v>
      </c>
      <c r="M701" s="31" t="str">
        <f t="shared" si="32"/>
        <v>是</v>
      </c>
    </row>
    <row r="702" ht="18.95" customHeight="1" spans="1:13">
      <c r="A702" s="22" t="s">
        <v>135</v>
      </c>
      <c r="B702" s="477" t="s">
        <v>1260</v>
      </c>
      <c r="C702" s="23"/>
      <c r="D702" s="24" t="s">
        <v>1347</v>
      </c>
      <c r="E702" s="23"/>
      <c r="F702" s="50" t="s">
        <v>1348</v>
      </c>
      <c r="G702" s="28">
        <f>SUMIF($C701:$C2001,$D702,$G701:$G2001)</f>
        <v>10612</v>
      </c>
      <c r="H702" s="33" t="e">
        <f>VLOOKUP(F702,#REF!,2,0)</f>
        <v>#REF!</v>
      </c>
      <c r="I702" s="28"/>
      <c r="J702" s="29">
        <f>VLOOKUP(F702,'数据-全省决算数!'!$B:$C,2,0)</f>
        <v>13621</v>
      </c>
      <c r="K702" s="30" t="str">
        <f t="shared" si="33"/>
        <v/>
      </c>
      <c r="L702" s="31" t="e">
        <f t="shared" si="31"/>
        <v>#REF!</v>
      </c>
      <c r="M702" s="31" t="str">
        <f t="shared" si="32"/>
        <v>是</v>
      </c>
    </row>
    <row r="703" ht="18.95" customHeight="1" spans="1:13">
      <c r="A703" s="22" t="s">
        <v>135</v>
      </c>
      <c r="B703" s="23" t="s">
        <v>135</v>
      </c>
      <c r="C703" s="477" t="s">
        <v>1347</v>
      </c>
      <c r="D703" s="24" t="s">
        <v>1349</v>
      </c>
      <c r="E703" s="23" t="s">
        <v>147</v>
      </c>
      <c r="F703" s="49" t="s">
        <v>4633</v>
      </c>
      <c r="G703" s="29">
        <v>10291</v>
      </c>
      <c r="H703" s="33" t="e">
        <f>VLOOKUP(F703,#REF!,2,0)</f>
        <v>#REF!</v>
      </c>
      <c r="I703" s="29"/>
      <c r="J703" s="29" t="e">
        <f>VLOOKUP(F703,'数据-全省决算数!'!$B:$C,2,0)</f>
        <v>#N/A</v>
      </c>
      <c r="K703" s="35" t="str">
        <f t="shared" si="33"/>
        <v/>
      </c>
      <c r="L703" s="31" t="e">
        <f t="shared" si="31"/>
        <v>#REF!</v>
      </c>
      <c r="M703" s="31" t="str">
        <f t="shared" si="32"/>
        <v>是</v>
      </c>
    </row>
    <row r="704" ht="18.95" customHeight="1" spans="1:13">
      <c r="A704" s="22" t="s">
        <v>135</v>
      </c>
      <c r="B704" s="23" t="s">
        <v>135</v>
      </c>
      <c r="C704" s="477" t="s">
        <v>1347</v>
      </c>
      <c r="D704" s="471" t="s">
        <v>1351</v>
      </c>
      <c r="E704" s="23" t="s">
        <v>147</v>
      </c>
      <c r="F704" s="49" t="s">
        <v>1352</v>
      </c>
      <c r="G704" s="29">
        <v>321</v>
      </c>
      <c r="H704" s="33" t="e">
        <f>VLOOKUP(F704,#REF!,2,0)</f>
        <v>#REF!</v>
      </c>
      <c r="I704" s="29"/>
      <c r="J704" s="29">
        <f>VLOOKUP(F704,'数据-全省决算数!'!$B:$C,2,0)</f>
        <v>469</v>
      </c>
      <c r="K704" s="35" t="str">
        <f t="shared" si="33"/>
        <v/>
      </c>
      <c r="L704" s="31" t="e">
        <f t="shared" si="31"/>
        <v>#REF!</v>
      </c>
      <c r="M704" s="31" t="str">
        <f t="shared" si="32"/>
        <v>是</v>
      </c>
    </row>
    <row r="705" ht="18.95" customHeight="1" spans="1:13">
      <c r="A705" s="22" t="s">
        <v>135</v>
      </c>
      <c r="B705" s="477" t="s">
        <v>1260</v>
      </c>
      <c r="C705" s="23"/>
      <c r="D705" s="471" t="s">
        <v>1353</v>
      </c>
      <c r="E705" s="23"/>
      <c r="F705" s="50" t="s">
        <v>1354</v>
      </c>
      <c r="G705" s="28">
        <f>SUMIF($C704:$C2004,$D705,$G704:$G2004)</f>
        <v>189881</v>
      </c>
      <c r="H705" s="33" t="e">
        <f>VLOOKUP(F705,#REF!,2,0)</f>
        <v>#REF!</v>
      </c>
      <c r="I705" s="28"/>
      <c r="J705" s="29">
        <f>VLOOKUP(F705,'数据-全省决算数!'!$B:$C,2,0)</f>
        <v>180097</v>
      </c>
      <c r="K705" s="30"/>
      <c r="L705" s="31" t="e">
        <f t="shared" si="31"/>
        <v>#REF!</v>
      </c>
      <c r="M705" s="31" t="str">
        <f t="shared" si="32"/>
        <v>是</v>
      </c>
    </row>
    <row r="706" ht="18.95" customHeight="1" spans="1:13">
      <c r="A706" s="22" t="s">
        <v>135</v>
      </c>
      <c r="B706" s="23" t="s">
        <v>135</v>
      </c>
      <c r="C706" s="477" t="s">
        <v>1353</v>
      </c>
      <c r="D706" s="471" t="s">
        <v>1355</v>
      </c>
      <c r="E706" s="23" t="s">
        <v>147</v>
      </c>
      <c r="F706" s="49" t="s">
        <v>1356</v>
      </c>
      <c r="G706" s="29">
        <v>0</v>
      </c>
      <c r="H706" s="33" t="e">
        <f>VLOOKUP(F706,#REF!,2,0)</f>
        <v>#REF!</v>
      </c>
      <c r="I706" s="29"/>
      <c r="J706" s="29">
        <f>VLOOKUP(F706,'数据-全省决算数!'!$B:$C,2,0)</f>
        <v>42738</v>
      </c>
      <c r="K706" s="35" t="str">
        <f t="shared" si="33"/>
        <v/>
      </c>
      <c r="L706" s="31" t="e">
        <f t="shared" si="31"/>
        <v>#REF!</v>
      </c>
      <c r="M706" s="31" t="str">
        <f t="shared" si="32"/>
        <v>是</v>
      </c>
    </row>
    <row r="707" ht="18.95" customHeight="1" spans="1:13">
      <c r="A707" s="22" t="s">
        <v>135</v>
      </c>
      <c r="B707" s="23" t="s">
        <v>135</v>
      </c>
      <c r="C707" s="477" t="s">
        <v>1353</v>
      </c>
      <c r="D707" s="471" t="s">
        <v>1357</v>
      </c>
      <c r="E707" s="23" t="s">
        <v>147</v>
      </c>
      <c r="F707" s="49" t="s">
        <v>1358</v>
      </c>
      <c r="G707" s="29">
        <v>0</v>
      </c>
      <c r="H707" s="33" t="e">
        <f>VLOOKUP(F707,#REF!,2,0)</f>
        <v>#REF!</v>
      </c>
      <c r="I707" s="29"/>
      <c r="J707" s="29">
        <f>VLOOKUP(F707,'数据-全省决算数!'!$B:$C,2,0)</f>
        <v>36758</v>
      </c>
      <c r="K707" s="30" t="str">
        <f t="shared" si="33"/>
        <v/>
      </c>
      <c r="L707" s="31" t="e">
        <f t="shared" si="31"/>
        <v>#REF!</v>
      </c>
      <c r="M707" s="31" t="str">
        <f t="shared" si="32"/>
        <v>是</v>
      </c>
    </row>
    <row r="708" ht="18.95" customHeight="1" spans="1:13">
      <c r="A708" s="22" t="s">
        <v>135</v>
      </c>
      <c r="B708" s="23" t="s">
        <v>135</v>
      </c>
      <c r="C708" s="477" t="s">
        <v>1353</v>
      </c>
      <c r="D708" s="471" t="s">
        <v>1359</v>
      </c>
      <c r="E708" s="23" t="s">
        <v>147</v>
      </c>
      <c r="F708" s="49" t="s">
        <v>1360</v>
      </c>
      <c r="G708" s="29">
        <v>189881</v>
      </c>
      <c r="H708" s="33" t="e">
        <f>VLOOKUP(F708,#REF!,2,0)</f>
        <v>#REF!</v>
      </c>
      <c r="I708" s="29"/>
      <c r="J708" s="29">
        <f>VLOOKUP(F708,'数据-全省决算数!'!$B:$C,2,0)</f>
        <v>100601</v>
      </c>
      <c r="K708" s="35" t="str">
        <f t="shared" si="33"/>
        <v/>
      </c>
      <c r="L708" s="31" t="e">
        <f t="shared" ref="L708:L771" si="34">IF(F708&lt;&gt;"",IF(SUM(G708:H708)&lt;&gt;0,"是","否"),"空")</f>
        <v>#REF!</v>
      </c>
      <c r="M708" s="31" t="str">
        <f t="shared" ref="M708:M771" si="35">IF(C708&lt;&gt;"",IF(OR(LEFT(C708,3)="205",LEFT(C708,3)="206",LEFT(C708,3)="207",LEFT(C708,3)="208",LEFT(C708,3)="210",LEFT(C708,3)="213"),"是","否"),"是")</f>
        <v>是</v>
      </c>
    </row>
    <row r="709" ht="18.95" customHeight="1" spans="1:13">
      <c r="A709" s="22" t="s">
        <v>135</v>
      </c>
      <c r="B709" s="477" t="s">
        <v>1260</v>
      </c>
      <c r="C709" s="23"/>
      <c r="D709" s="471" t="s">
        <v>1361</v>
      </c>
      <c r="E709" s="23"/>
      <c r="F709" s="50" t="s">
        <v>1362</v>
      </c>
      <c r="G709" s="28">
        <f>SUMIF($C708:$C2008,$D709,$G708:$G2008)</f>
        <v>67560</v>
      </c>
      <c r="H709" s="33" t="e">
        <f>VLOOKUP(F709,#REF!,2,0)</f>
        <v>#REF!</v>
      </c>
      <c r="I709" s="28"/>
      <c r="J709" s="29">
        <f>VLOOKUP(F709,'数据-全省决算数!'!$B:$C,2,0)</f>
        <v>92851</v>
      </c>
      <c r="K709" s="30" t="str">
        <f t="shared" si="33"/>
        <v/>
      </c>
      <c r="L709" s="31" t="e">
        <f t="shared" si="34"/>
        <v>#REF!</v>
      </c>
      <c r="M709" s="31" t="str">
        <f t="shared" si="35"/>
        <v>是</v>
      </c>
    </row>
    <row r="710" ht="18.95" customHeight="1" spans="1:13">
      <c r="A710" s="22" t="s">
        <v>135</v>
      </c>
      <c r="B710" s="23" t="s">
        <v>135</v>
      </c>
      <c r="C710" s="23" t="s">
        <v>1361</v>
      </c>
      <c r="D710" s="471" t="s">
        <v>1363</v>
      </c>
      <c r="E710" s="23" t="s">
        <v>147</v>
      </c>
      <c r="F710" s="49" t="s">
        <v>141</v>
      </c>
      <c r="G710" s="29">
        <v>25866</v>
      </c>
      <c r="H710" s="33" t="e">
        <f>VLOOKUP(F710,#REF!,2,0)</f>
        <v>#REF!</v>
      </c>
      <c r="I710" s="29"/>
      <c r="J710" s="29">
        <f>VLOOKUP(F710,'数据-全省决算数!'!$B:$C,2,0)</f>
        <v>75262</v>
      </c>
      <c r="K710" s="35" t="str">
        <f t="shared" si="33"/>
        <v/>
      </c>
      <c r="L710" s="31" t="e">
        <f t="shared" si="34"/>
        <v>#REF!</v>
      </c>
      <c r="M710" s="31" t="str">
        <f t="shared" si="35"/>
        <v>是</v>
      </c>
    </row>
    <row r="711" ht="18.95" customHeight="1" spans="1:13">
      <c r="A711" s="22" t="s">
        <v>135</v>
      </c>
      <c r="B711" s="23"/>
      <c r="C711" s="23" t="s">
        <v>1361</v>
      </c>
      <c r="D711" s="471" t="s">
        <v>1364</v>
      </c>
      <c r="E711" s="23" t="s">
        <v>147</v>
      </c>
      <c r="F711" s="49" t="s">
        <v>143</v>
      </c>
      <c r="G711" s="29">
        <v>3140</v>
      </c>
      <c r="H711" s="33" t="e">
        <f>VLOOKUP(F711,#REF!,2,0)</f>
        <v>#REF!</v>
      </c>
      <c r="I711" s="29"/>
      <c r="J711" s="29">
        <f>VLOOKUP(F711,'数据-全省决算数!'!$B:$C,2,0)</f>
        <v>10673</v>
      </c>
      <c r="K711" s="35" t="str">
        <f t="shared" si="33"/>
        <v/>
      </c>
      <c r="L711" s="31" t="e">
        <f t="shared" si="34"/>
        <v>#REF!</v>
      </c>
      <c r="M711" s="31" t="str">
        <f t="shared" si="35"/>
        <v>是</v>
      </c>
    </row>
    <row r="712" ht="18.95" customHeight="1" spans="1:13">
      <c r="A712" s="22"/>
      <c r="B712" s="23" t="s">
        <v>135</v>
      </c>
      <c r="C712" s="23" t="s">
        <v>1361</v>
      </c>
      <c r="D712" s="471" t="s">
        <v>1365</v>
      </c>
      <c r="E712" s="23" t="s">
        <v>147</v>
      </c>
      <c r="F712" s="49" t="s">
        <v>145</v>
      </c>
      <c r="G712" s="29">
        <v>168</v>
      </c>
      <c r="H712" s="33" t="e">
        <f>VLOOKUP(F712,#REF!,2,0)</f>
        <v>#REF!</v>
      </c>
      <c r="I712" s="29"/>
      <c r="J712" s="29">
        <f>VLOOKUP(F712,'数据-全省决算数!'!$B:$C,2,0)</f>
        <v>802</v>
      </c>
      <c r="K712" s="35" t="str">
        <f t="shared" ref="K712:K775" si="36">IF(ISERROR(H712/G712-1),"",H712/G712-1)</f>
        <v/>
      </c>
      <c r="L712" s="31" t="e">
        <f t="shared" si="34"/>
        <v>#REF!</v>
      </c>
      <c r="M712" s="31" t="str">
        <f t="shared" si="35"/>
        <v>是</v>
      </c>
    </row>
    <row r="713" ht="18.95" customHeight="1" spans="1:13">
      <c r="A713" s="22" t="s">
        <v>135</v>
      </c>
      <c r="B713" s="23"/>
      <c r="C713" s="23" t="s">
        <v>1361</v>
      </c>
      <c r="D713" s="471" t="s">
        <v>1366</v>
      </c>
      <c r="E713" s="23" t="s">
        <v>147</v>
      </c>
      <c r="F713" s="51" t="s">
        <v>1367</v>
      </c>
      <c r="G713" s="29">
        <v>3459</v>
      </c>
      <c r="H713" s="33" t="e">
        <f>VLOOKUP(F713,#REF!,2,0)</f>
        <v>#REF!</v>
      </c>
      <c r="I713" s="29"/>
      <c r="J713" s="29">
        <f>VLOOKUP(F713,'数据-全省决算数!'!$B:$C,2,0)</f>
        <v>3140</v>
      </c>
      <c r="K713" s="35" t="str">
        <f t="shared" si="36"/>
        <v/>
      </c>
      <c r="L713" s="31" t="e">
        <f t="shared" si="34"/>
        <v>#REF!</v>
      </c>
      <c r="M713" s="31" t="str">
        <f t="shared" si="35"/>
        <v>是</v>
      </c>
    </row>
    <row r="714" ht="18.95" customHeight="1" spans="1:13">
      <c r="A714" s="22" t="s">
        <v>135</v>
      </c>
      <c r="B714" s="23" t="s">
        <v>135</v>
      </c>
      <c r="C714" s="23" t="s">
        <v>1361</v>
      </c>
      <c r="D714" s="471" t="s">
        <v>1368</v>
      </c>
      <c r="E714" s="23" t="s">
        <v>147</v>
      </c>
      <c r="F714" s="51" t="s">
        <v>1369</v>
      </c>
      <c r="G714" s="29">
        <v>158</v>
      </c>
      <c r="H714" s="33" t="e">
        <f>VLOOKUP(F714,#REF!,2,0)</f>
        <v>#REF!</v>
      </c>
      <c r="I714" s="29"/>
      <c r="J714" s="29">
        <f>VLOOKUP(F714,'数据-全省决算数!'!$B:$C,2,0)</f>
        <v>218</v>
      </c>
      <c r="K714" s="35" t="str">
        <f t="shared" si="36"/>
        <v/>
      </c>
      <c r="L714" s="31" t="e">
        <f t="shared" si="34"/>
        <v>#REF!</v>
      </c>
      <c r="M714" s="31" t="str">
        <f t="shared" si="35"/>
        <v>是</v>
      </c>
    </row>
    <row r="715" ht="18.95" customHeight="1" spans="1:13">
      <c r="A715" s="22" t="s">
        <v>135</v>
      </c>
      <c r="B715" s="23"/>
      <c r="C715" s="23" t="s">
        <v>1361</v>
      </c>
      <c r="D715" s="471" t="s">
        <v>1370</v>
      </c>
      <c r="E715" s="23" t="s">
        <v>147</v>
      </c>
      <c r="F715" s="37" t="s">
        <v>1371</v>
      </c>
      <c r="G715" s="29">
        <v>1064</v>
      </c>
      <c r="H715" s="33" t="e">
        <f>VLOOKUP(F715,#REF!,2,0)</f>
        <v>#REF!</v>
      </c>
      <c r="I715" s="29"/>
      <c r="J715" s="29">
        <f>VLOOKUP(F715,'数据-全省决算数!'!$B:$C,2,0)</f>
        <v>1500</v>
      </c>
      <c r="K715" s="35" t="str">
        <f t="shared" si="36"/>
        <v/>
      </c>
      <c r="L715" s="31" t="e">
        <f t="shared" si="34"/>
        <v>#REF!</v>
      </c>
      <c r="M715" s="31" t="str">
        <f t="shared" si="35"/>
        <v>是</v>
      </c>
    </row>
    <row r="716" ht="18.95" customHeight="1" spans="1:13">
      <c r="A716" s="22"/>
      <c r="B716" s="23"/>
      <c r="C716" s="23" t="s">
        <v>1361</v>
      </c>
      <c r="D716" s="471" t="s">
        <v>1372</v>
      </c>
      <c r="E716" s="23" t="s">
        <v>147</v>
      </c>
      <c r="F716" s="37" t="s">
        <v>1373</v>
      </c>
      <c r="G716" s="29">
        <v>19268</v>
      </c>
      <c r="H716" s="33" t="e">
        <f>VLOOKUP(F716,#REF!,2,0)</f>
        <v>#REF!</v>
      </c>
      <c r="I716" s="29"/>
      <c r="J716" s="29">
        <f>VLOOKUP(F716,'数据-全省决算数!'!$B:$C,2,0)</f>
        <v>27840</v>
      </c>
      <c r="K716" s="35" t="str">
        <f t="shared" si="36"/>
        <v/>
      </c>
      <c r="L716" s="31" t="e">
        <f t="shared" si="34"/>
        <v>#REF!</v>
      </c>
      <c r="M716" s="31" t="str">
        <f t="shared" si="35"/>
        <v>是</v>
      </c>
    </row>
    <row r="717" ht="18.95" customHeight="1" spans="1:13">
      <c r="A717" s="22"/>
      <c r="B717" s="23"/>
      <c r="C717" s="23" t="s">
        <v>1361</v>
      </c>
      <c r="D717" s="471" t="s">
        <v>1374</v>
      </c>
      <c r="E717" s="23" t="s">
        <v>147</v>
      </c>
      <c r="F717" s="51" t="s">
        <v>160</v>
      </c>
      <c r="G717" s="29">
        <v>5347</v>
      </c>
      <c r="H717" s="33" t="e">
        <f>VLOOKUP(F717,#REF!,2,0)</f>
        <v>#REF!</v>
      </c>
      <c r="I717" s="29"/>
      <c r="J717" s="29">
        <f>VLOOKUP(F717,'数据-全省决算数!'!$B:$C,2,0)</f>
        <v>153</v>
      </c>
      <c r="K717" s="35" t="str">
        <f t="shared" si="36"/>
        <v/>
      </c>
      <c r="L717" s="31" t="e">
        <f t="shared" si="34"/>
        <v>#REF!</v>
      </c>
      <c r="M717" s="31" t="str">
        <f t="shared" si="35"/>
        <v>是</v>
      </c>
    </row>
    <row r="718" ht="18.95" customHeight="1" spans="1:13">
      <c r="A718" s="22"/>
      <c r="B718" s="23"/>
      <c r="C718" s="23" t="s">
        <v>1361</v>
      </c>
      <c r="D718" s="471" t="s">
        <v>1375</v>
      </c>
      <c r="E718" s="23" t="s">
        <v>147</v>
      </c>
      <c r="F718" s="49" t="s">
        <v>1376</v>
      </c>
      <c r="G718" s="29">
        <v>9090</v>
      </c>
      <c r="H718" s="33" t="e">
        <f>VLOOKUP(F718,#REF!,2,0)</f>
        <v>#REF!</v>
      </c>
      <c r="I718" s="29"/>
      <c r="J718" s="29">
        <f>VLOOKUP(F718,'数据-全省决算数!'!$B:$C,2,0)</f>
        <v>6865</v>
      </c>
      <c r="K718" s="35" t="str">
        <f t="shared" si="36"/>
        <v/>
      </c>
      <c r="L718" s="31" t="e">
        <f t="shared" si="34"/>
        <v>#REF!</v>
      </c>
      <c r="M718" s="31" t="str">
        <f t="shared" si="35"/>
        <v>是</v>
      </c>
    </row>
    <row r="719" ht="18.95" customHeight="1" spans="1:13">
      <c r="A719" s="22"/>
      <c r="B719" s="477" t="s">
        <v>1260</v>
      </c>
      <c r="C719" s="23"/>
      <c r="D719" s="52">
        <v>21099</v>
      </c>
      <c r="E719" s="23"/>
      <c r="F719" s="50" t="s">
        <v>1377</v>
      </c>
      <c r="G719" s="28">
        <f>SUMIF($C718:$C2018,$D719,$G718:$G2018)</f>
        <v>35734</v>
      </c>
      <c r="H719" s="33" t="e">
        <f>VLOOKUP(F719,#REF!,2,0)</f>
        <v>#REF!</v>
      </c>
      <c r="I719" s="28"/>
      <c r="J719" s="29" t="e">
        <f>VLOOKUP(F719,'数据-全省决算数!'!$B:$C,2,0)</f>
        <v>#N/A</v>
      </c>
      <c r="K719" s="30" t="str">
        <f t="shared" si="36"/>
        <v/>
      </c>
      <c r="L719" s="31" t="e">
        <f t="shared" si="34"/>
        <v>#REF!</v>
      </c>
      <c r="M719" s="31" t="str">
        <f t="shared" si="35"/>
        <v>是</v>
      </c>
    </row>
    <row r="720" ht="18.95" customHeight="1" spans="1:13">
      <c r="A720" s="22"/>
      <c r="B720" s="23"/>
      <c r="C720" s="52">
        <v>21099</v>
      </c>
      <c r="D720" s="52">
        <v>2109901</v>
      </c>
      <c r="E720" s="23" t="s">
        <v>147</v>
      </c>
      <c r="F720" s="49" t="s">
        <v>4634</v>
      </c>
      <c r="G720" s="29">
        <v>35734</v>
      </c>
      <c r="H720" s="33" t="e">
        <f>VLOOKUP(F720,#REF!,2,0)</f>
        <v>#REF!</v>
      </c>
      <c r="I720" s="29"/>
      <c r="J720" s="29" t="e">
        <f>VLOOKUP(F720,'数据-全省决算数!'!$B:$C,2,0)</f>
        <v>#N/A</v>
      </c>
      <c r="K720" s="35" t="str">
        <f t="shared" si="36"/>
        <v/>
      </c>
      <c r="L720" s="31" t="e">
        <f t="shared" si="34"/>
        <v>#REF!</v>
      </c>
      <c r="M720" s="31" t="str">
        <f t="shared" si="35"/>
        <v>是</v>
      </c>
    </row>
    <row r="721" ht="18.95" customHeight="1" spans="1:13">
      <c r="A721" s="22" t="s">
        <v>134</v>
      </c>
      <c r="B721" s="23" t="s">
        <v>135</v>
      </c>
      <c r="C721" s="23"/>
      <c r="D721" s="24" t="s">
        <v>1379</v>
      </c>
      <c r="E721" s="23"/>
      <c r="F721" s="50" t="s">
        <v>1380</v>
      </c>
      <c r="G721" s="26">
        <f>SUMIF($B722:$B$1301,$D721,$G722:$G$1301)</f>
        <v>1088821</v>
      </c>
      <c r="H721" s="33" t="e">
        <f>VLOOKUP(F721,#REF!,2,0)</f>
        <v>#REF!</v>
      </c>
      <c r="I721" s="28"/>
      <c r="J721" s="29" t="e">
        <f>VLOOKUP(F721,'数据-全省决算数!'!$B:$C,2,0)</f>
        <v>#N/A</v>
      </c>
      <c r="K721" s="30" t="str">
        <f t="shared" si="36"/>
        <v/>
      </c>
      <c r="L721" s="31" t="e">
        <f t="shared" si="34"/>
        <v>#REF!</v>
      </c>
      <c r="M721" s="31" t="str">
        <f t="shared" si="35"/>
        <v>是</v>
      </c>
    </row>
    <row r="722" ht="18.95" customHeight="1" spans="1:13">
      <c r="A722" s="22" t="s">
        <v>135</v>
      </c>
      <c r="B722" s="477" t="s">
        <v>1379</v>
      </c>
      <c r="C722" s="23"/>
      <c r="D722" s="24" t="s">
        <v>1381</v>
      </c>
      <c r="E722" s="23"/>
      <c r="F722" s="49" t="s">
        <v>1382</v>
      </c>
      <c r="G722" s="29">
        <f>SUMIF($C721:$C2021,$D722,$G721:$G2021)</f>
        <v>51684</v>
      </c>
      <c r="H722" s="33" t="e">
        <f>VLOOKUP(F722,#REF!,2,0)</f>
        <v>#REF!</v>
      </c>
      <c r="I722" s="29"/>
      <c r="J722" s="29">
        <f>VLOOKUP(F722,'数据-全省决算数!'!$B:$C,2,0)</f>
        <v>57402</v>
      </c>
      <c r="K722" s="35" t="str">
        <f t="shared" si="36"/>
        <v/>
      </c>
      <c r="L722" s="31" t="e">
        <f t="shared" si="34"/>
        <v>#REF!</v>
      </c>
      <c r="M722" s="31" t="str">
        <f t="shared" si="35"/>
        <v>是</v>
      </c>
    </row>
    <row r="723" ht="18.95" customHeight="1" spans="1:13">
      <c r="A723" s="22" t="s">
        <v>135</v>
      </c>
      <c r="B723" s="23" t="s">
        <v>135</v>
      </c>
      <c r="C723" s="23" t="s">
        <v>1381</v>
      </c>
      <c r="D723" s="24" t="s">
        <v>1383</v>
      </c>
      <c r="E723" s="23" t="s">
        <v>147</v>
      </c>
      <c r="F723" s="49" t="s">
        <v>141</v>
      </c>
      <c r="G723" s="29">
        <v>24711</v>
      </c>
      <c r="H723" s="36">
        <v>31621</v>
      </c>
      <c r="I723" s="36"/>
      <c r="J723" s="36"/>
      <c r="K723" s="35">
        <f t="shared" si="36"/>
        <v>0.28</v>
      </c>
      <c r="L723" s="31" t="str">
        <f t="shared" si="34"/>
        <v>是</v>
      </c>
      <c r="M723" s="31" t="str">
        <f t="shared" si="35"/>
        <v>否</v>
      </c>
    </row>
    <row r="724" ht="18.95" customHeight="1" spans="1:13">
      <c r="A724" s="22" t="s">
        <v>135</v>
      </c>
      <c r="B724" s="23" t="s">
        <v>135</v>
      </c>
      <c r="C724" s="23" t="s">
        <v>1381</v>
      </c>
      <c r="D724" s="24" t="s">
        <v>1384</v>
      </c>
      <c r="E724" s="23" t="s">
        <v>147</v>
      </c>
      <c r="F724" s="49" t="s">
        <v>143</v>
      </c>
      <c r="G724" s="29">
        <v>3227</v>
      </c>
      <c r="H724" s="36">
        <v>2639</v>
      </c>
      <c r="I724" s="36"/>
      <c r="J724" s="36"/>
      <c r="K724" s="30">
        <f t="shared" si="36"/>
        <v>-0.182</v>
      </c>
      <c r="L724" s="31" t="str">
        <f t="shared" si="34"/>
        <v>是</v>
      </c>
      <c r="M724" s="31" t="str">
        <f t="shared" si="35"/>
        <v>否</v>
      </c>
    </row>
    <row r="725" ht="18.95" customHeight="1" spans="1:13">
      <c r="A725" s="22" t="s">
        <v>135</v>
      </c>
      <c r="B725" s="23" t="s">
        <v>135</v>
      </c>
      <c r="C725" s="23" t="s">
        <v>1381</v>
      </c>
      <c r="D725" s="24" t="s">
        <v>1385</v>
      </c>
      <c r="E725" s="23" t="s">
        <v>147</v>
      </c>
      <c r="F725" s="49" t="s">
        <v>145</v>
      </c>
      <c r="G725" s="29">
        <v>306</v>
      </c>
      <c r="H725" s="36">
        <v>264</v>
      </c>
      <c r="I725" s="36"/>
      <c r="J725" s="36"/>
      <c r="K725" s="35">
        <f t="shared" si="36"/>
        <v>-0.137</v>
      </c>
      <c r="L725" s="31" t="str">
        <f t="shared" si="34"/>
        <v>是</v>
      </c>
      <c r="M725" s="31" t="str">
        <f t="shared" si="35"/>
        <v>否</v>
      </c>
    </row>
    <row r="726" ht="18.95" customHeight="1" spans="1:13">
      <c r="A726" s="22" t="s">
        <v>135</v>
      </c>
      <c r="B726" s="23" t="s">
        <v>135</v>
      </c>
      <c r="C726" s="23" t="s">
        <v>1381</v>
      </c>
      <c r="D726" s="24" t="s">
        <v>1386</v>
      </c>
      <c r="E726" s="23" t="s">
        <v>147</v>
      </c>
      <c r="F726" s="49" t="s">
        <v>1387</v>
      </c>
      <c r="G726" s="29">
        <v>1534</v>
      </c>
      <c r="H726" s="36">
        <v>1327</v>
      </c>
      <c r="I726" s="36"/>
      <c r="J726" s="36"/>
      <c r="K726" s="35">
        <f t="shared" si="36"/>
        <v>-0.135</v>
      </c>
      <c r="L726" s="31" t="str">
        <f t="shared" si="34"/>
        <v>是</v>
      </c>
      <c r="M726" s="31" t="str">
        <f t="shared" si="35"/>
        <v>否</v>
      </c>
    </row>
    <row r="727" ht="18.95" customHeight="1" spans="1:13">
      <c r="A727" s="22" t="s">
        <v>135</v>
      </c>
      <c r="B727" s="23"/>
      <c r="C727" s="23" t="s">
        <v>1381</v>
      </c>
      <c r="D727" s="24" t="s">
        <v>1388</v>
      </c>
      <c r="E727" s="23" t="s">
        <v>147</v>
      </c>
      <c r="F727" s="49" t="s">
        <v>1389</v>
      </c>
      <c r="G727" s="29">
        <v>1042</v>
      </c>
      <c r="H727" s="36">
        <v>893</v>
      </c>
      <c r="I727" s="36"/>
      <c r="J727" s="36"/>
      <c r="K727" s="35">
        <f t="shared" si="36"/>
        <v>-0.143</v>
      </c>
      <c r="L727" s="31" t="str">
        <f t="shared" si="34"/>
        <v>是</v>
      </c>
      <c r="M727" s="31" t="str">
        <f t="shared" si="35"/>
        <v>否</v>
      </c>
    </row>
    <row r="728" ht="18.95" customHeight="1" spans="1:13">
      <c r="A728" s="22" t="s">
        <v>135</v>
      </c>
      <c r="B728" s="23" t="s">
        <v>135</v>
      </c>
      <c r="C728" s="23" t="s">
        <v>1381</v>
      </c>
      <c r="D728" s="24" t="s">
        <v>1390</v>
      </c>
      <c r="E728" s="23" t="s">
        <v>147</v>
      </c>
      <c r="F728" s="49" t="s">
        <v>1391</v>
      </c>
      <c r="G728" s="29">
        <v>59</v>
      </c>
      <c r="H728" s="36">
        <v>402</v>
      </c>
      <c r="I728" s="36"/>
      <c r="J728" s="36"/>
      <c r="K728" s="35">
        <f t="shared" si="36"/>
        <v>5.814</v>
      </c>
      <c r="L728" s="31" t="str">
        <f t="shared" si="34"/>
        <v>是</v>
      </c>
      <c r="M728" s="31" t="str">
        <f t="shared" si="35"/>
        <v>否</v>
      </c>
    </row>
    <row r="729" ht="18.95" customHeight="1" spans="1:13">
      <c r="A729" s="22" t="s">
        <v>135</v>
      </c>
      <c r="B729" s="23" t="s">
        <v>135</v>
      </c>
      <c r="C729" s="23" t="s">
        <v>1381</v>
      </c>
      <c r="D729" s="24" t="s">
        <v>1392</v>
      </c>
      <c r="E729" s="23" t="s">
        <v>147</v>
      </c>
      <c r="F729" s="49" t="s">
        <v>1393</v>
      </c>
      <c r="G729" s="29">
        <v>185</v>
      </c>
      <c r="H729" s="36">
        <v>111</v>
      </c>
      <c r="I729" s="36"/>
      <c r="J729" s="36"/>
      <c r="K729" s="35">
        <f t="shared" si="36"/>
        <v>-0.4</v>
      </c>
      <c r="L729" s="31" t="str">
        <f t="shared" si="34"/>
        <v>是</v>
      </c>
      <c r="M729" s="31" t="str">
        <f t="shared" si="35"/>
        <v>否</v>
      </c>
    </row>
    <row r="730" ht="18.95" customHeight="1" spans="1:13">
      <c r="A730" s="22" t="s">
        <v>135</v>
      </c>
      <c r="B730" s="23" t="s">
        <v>135</v>
      </c>
      <c r="C730" s="23" t="s">
        <v>1381</v>
      </c>
      <c r="D730" s="24" t="s">
        <v>1394</v>
      </c>
      <c r="E730" s="23" t="s">
        <v>147</v>
      </c>
      <c r="F730" s="54" t="s">
        <v>1395</v>
      </c>
      <c r="G730" s="29">
        <v>20620</v>
      </c>
      <c r="H730" s="36">
        <v>20295</v>
      </c>
      <c r="I730" s="36"/>
      <c r="J730" s="36"/>
      <c r="K730" s="35">
        <f t="shared" si="36"/>
        <v>-0.016</v>
      </c>
      <c r="L730" s="31" t="str">
        <f t="shared" si="34"/>
        <v>是</v>
      </c>
      <c r="M730" s="31" t="str">
        <f t="shared" si="35"/>
        <v>否</v>
      </c>
    </row>
    <row r="731" ht="18.95" customHeight="1" spans="1:13">
      <c r="A731" s="22" t="s">
        <v>135</v>
      </c>
      <c r="B731" s="23" t="s">
        <v>1379</v>
      </c>
      <c r="C731" s="23" t="s">
        <v>135</v>
      </c>
      <c r="D731" s="24" t="s">
        <v>1396</v>
      </c>
      <c r="E731" s="23"/>
      <c r="F731" s="49" t="s">
        <v>1397</v>
      </c>
      <c r="G731" s="29">
        <f>SUMIF($C730:$C2030,$D731,$G730:$G2030)</f>
        <v>11052</v>
      </c>
      <c r="H731" s="33" t="e">
        <f>VLOOKUP(F731,#REF!,2,0)</f>
        <v>#REF!</v>
      </c>
      <c r="I731" s="29"/>
      <c r="J731" s="29">
        <f>VLOOKUP(F731,'数据-全省决算数!'!$B:$C,2,0)</f>
        <v>12911</v>
      </c>
      <c r="K731" s="35" t="str">
        <f t="shared" si="36"/>
        <v/>
      </c>
      <c r="L731" s="31" t="e">
        <f t="shared" si="34"/>
        <v>#REF!</v>
      </c>
      <c r="M731" s="31" t="str">
        <f t="shared" si="35"/>
        <v>是</v>
      </c>
    </row>
    <row r="732" ht="18.95" customHeight="1" spans="1:13">
      <c r="A732" s="22" t="s">
        <v>135</v>
      </c>
      <c r="B732" s="23" t="s">
        <v>135</v>
      </c>
      <c r="C732" s="477" t="s">
        <v>1396</v>
      </c>
      <c r="D732" s="24" t="s">
        <v>1398</v>
      </c>
      <c r="E732" s="23" t="s">
        <v>147</v>
      </c>
      <c r="F732" s="37" t="s">
        <v>1399</v>
      </c>
      <c r="G732" s="29">
        <v>334</v>
      </c>
      <c r="H732" s="36">
        <v>380</v>
      </c>
      <c r="I732" s="36"/>
      <c r="J732" s="36"/>
      <c r="K732" s="35">
        <f t="shared" si="36"/>
        <v>0.138</v>
      </c>
      <c r="L732" s="31" t="str">
        <f t="shared" si="34"/>
        <v>是</v>
      </c>
      <c r="M732" s="31" t="str">
        <f t="shared" si="35"/>
        <v>否</v>
      </c>
    </row>
    <row r="733" ht="18.95" customHeight="1" spans="1:13">
      <c r="A733" s="22" t="s">
        <v>135</v>
      </c>
      <c r="B733" s="23" t="s">
        <v>135</v>
      </c>
      <c r="C733" s="477" t="s">
        <v>1396</v>
      </c>
      <c r="D733" s="24" t="s">
        <v>1400</v>
      </c>
      <c r="E733" s="23" t="s">
        <v>147</v>
      </c>
      <c r="F733" s="49" t="s">
        <v>1401</v>
      </c>
      <c r="G733" s="29">
        <v>434</v>
      </c>
      <c r="H733" s="36">
        <v>989</v>
      </c>
      <c r="I733" s="36"/>
      <c r="J733" s="36"/>
      <c r="K733" s="35">
        <f t="shared" si="36"/>
        <v>1.279</v>
      </c>
      <c r="L733" s="31" t="str">
        <f t="shared" si="34"/>
        <v>是</v>
      </c>
      <c r="M733" s="31" t="str">
        <f t="shared" si="35"/>
        <v>否</v>
      </c>
    </row>
    <row r="734" ht="18.95" customHeight="1" spans="1:13">
      <c r="A734" s="22" t="s">
        <v>135</v>
      </c>
      <c r="B734" s="23" t="s">
        <v>135</v>
      </c>
      <c r="C734" s="477" t="s">
        <v>1396</v>
      </c>
      <c r="D734" s="24" t="s">
        <v>1402</v>
      </c>
      <c r="E734" s="23" t="s">
        <v>147</v>
      </c>
      <c r="F734" s="54" t="s">
        <v>1403</v>
      </c>
      <c r="G734" s="29">
        <v>10284</v>
      </c>
      <c r="H734" s="36">
        <v>11541</v>
      </c>
      <c r="I734" s="36"/>
      <c r="J734" s="36"/>
      <c r="K734" s="35">
        <f t="shared" si="36"/>
        <v>0.122</v>
      </c>
      <c r="L734" s="31" t="str">
        <f t="shared" si="34"/>
        <v>是</v>
      </c>
      <c r="M734" s="31" t="str">
        <f t="shared" si="35"/>
        <v>否</v>
      </c>
    </row>
    <row r="735" ht="18.95" customHeight="1" spans="1:13">
      <c r="A735" s="22" t="s">
        <v>135</v>
      </c>
      <c r="B735" s="477" t="s">
        <v>1379</v>
      </c>
      <c r="C735" s="23"/>
      <c r="D735" s="24" t="s">
        <v>1404</v>
      </c>
      <c r="E735" s="23"/>
      <c r="F735" s="49" t="s">
        <v>1405</v>
      </c>
      <c r="G735" s="29">
        <f>SUMIF($C734:$C2034,$D735,$G734:$G2034)</f>
        <v>355769</v>
      </c>
      <c r="H735" s="33" t="e">
        <f>VLOOKUP(F735,#REF!,2,0)</f>
        <v>#REF!</v>
      </c>
      <c r="I735" s="29"/>
      <c r="J735" s="29">
        <f>VLOOKUP(F735,'数据-全省决算数!'!$B:$C,2,0)</f>
        <v>361817</v>
      </c>
      <c r="K735" s="35" t="str">
        <f t="shared" si="36"/>
        <v/>
      </c>
      <c r="L735" s="31" t="e">
        <f t="shared" si="34"/>
        <v>#REF!</v>
      </c>
      <c r="M735" s="31" t="str">
        <f t="shared" si="35"/>
        <v>是</v>
      </c>
    </row>
    <row r="736" ht="18.95" customHeight="1" spans="1:13">
      <c r="A736" s="22" t="s">
        <v>135</v>
      </c>
      <c r="B736" s="23" t="s">
        <v>135</v>
      </c>
      <c r="C736" s="477" t="s">
        <v>1404</v>
      </c>
      <c r="D736" s="24" t="s">
        <v>1406</v>
      </c>
      <c r="E736" s="23" t="s">
        <v>147</v>
      </c>
      <c r="F736" s="49" t="s">
        <v>1407</v>
      </c>
      <c r="G736" s="29">
        <v>731</v>
      </c>
      <c r="H736" s="36">
        <v>445</v>
      </c>
      <c r="I736" s="36"/>
      <c r="J736" s="36"/>
      <c r="K736" s="30">
        <f t="shared" si="36"/>
        <v>-0.391</v>
      </c>
      <c r="L736" s="31" t="str">
        <f t="shared" si="34"/>
        <v>是</v>
      </c>
      <c r="M736" s="31" t="str">
        <f t="shared" si="35"/>
        <v>否</v>
      </c>
    </row>
    <row r="737" ht="18.95" customHeight="1" spans="1:13">
      <c r="A737" s="22" t="s">
        <v>135</v>
      </c>
      <c r="B737" s="23" t="s">
        <v>135</v>
      </c>
      <c r="C737" s="477" t="s">
        <v>1404</v>
      </c>
      <c r="D737" s="24" t="s">
        <v>1408</v>
      </c>
      <c r="E737" s="23" t="s">
        <v>147</v>
      </c>
      <c r="F737" s="49" t="s">
        <v>1409</v>
      </c>
      <c r="G737" s="29">
        <v>273612</v>
      </c>
      <c r="H737" s="36">
        <v>297418</v>
      </c>
      <c r="I737" s="36"/>
      <c r="J737" s="36"/>
      <c r="K737" s="35">
        <f t="shared" si="36"/>
        <v>0.087</v>
      </c>
      <c r="L737" s="31" t="str">
        <f t="shared" si="34"/>
        <v>是</v>
      </c>
      <c r="M737" s="31" t="str">
        <f t="shared" si="35"/>
        <v>否</v>
      </c>
    </row>
    <row r="738" ht="18.95" customHeight="1" spans="1:13">
      <c r="A738" s="22" t="s">
        <v>135</v>
      </c>
      <c r="B738" s="23" t="s">
        <v>135</v>
      </c>
      <c r="C738" s="477" t="s">
        <v>1404</v>
      </c>
      <c r="D738" s="24" t="s">
        <v>1410</v>
      </c>
      <c r="E738" s="23" t="s">
        <v>147</v>
      </c>
      <c r="F738" s="49" t="s">
        <v>1411</v>
      </c>
      <c r="G738" s="29">
        <v>1113</v>
      </c>
      <c r="H738" s="36">
        <v>25</v>
      </c>
      <c r="I738" s="36"/>
      <c r="J738" s="36"/>
      <c r="K738" s="35">
        <f t="shared" si="36"/>
        <v>-0.978</v>
      </c>
      <c r="L738" s="31" t="str">
        <f t="shared" si="34"/>
        <v>是</v>
      </c>
      <c r="M738" s="31" t="str">
        <f t="shared" si="35"/>
        <v>否</v>
      </c>
    </row>
    <row r="739" ht="18.95" customHeight="1" spans="1:13">
      <c r="A739" s="22" t="s">
        <v>135</v>
      </c>
      <c r="B739" s="23" t="s">
        <v>135</v>
      </c>
      <c r="C739" s="477" t="s">
        <v>1404</v>
      </c>
      <c r="D739" s="24" t="s">
        <v>1412</v>
      </c>
      <c r="E739" s="23" t="s">
        <v>147</v>
      </c>
      <c r="F739" s="49" t="s">
        <v>1413</v>
      </c>
      <c r="G739" s="29">
        <v>23811</v>
      </c>
      <c r="H739" s="36">
        <v>6589</v>
      </c>
      <c r="I739" s="36"/>
      <c r="J739" s="36"/>
      <c r="K739" s="35">
        <f t="shared" si="36"/>
        <v>-0.723</v>
      </c>
      <c r="L739" s="31" t="str">
        <f t="shared" si="34"/>
        <v>是</v>
      </c>
      <c r="M739" s="31" t="str">
        <f t="shared" si="35"/>
        <v>否</v>
      </c>
    </row>
    <row r="740" ht="18.95" customHeight="1" spans="1:13">
      <c r="A740" s="22" t="s">
        <v>135</v>
      </c>
      <c r="B740" s="23"/>
      <c r="C740" s="477" t="s">
        <v>1404</v>
      </c>
      <c r="D740" s="24" t="s">
        <v>1414</v>
      </c>
      <c r="E740" s="23" t="s">
        <v>147</v>
      </c>
      <c r="F740" s="49" t="s">
        <v>1415</v>
      </c>
      <c r="G740" s="29">
        <v>20</v>
      </c>
      <c r="H740" s="36">
        <v>20</v>
      </c>
      <c r="I740" s="36"/>
      <c r="J740" s="36"/>
      <c r="K740" s="35">
        <f t="shared" si="36"/>
        <v>0</v>
      </c>
      <c r="L740" s="31" t="str">
        <f t="shared" si="34"/>
        <v>是</v>
      </c>
      <c r="M740" s="31" t="str">
        <f t="shared" si="35"/>
        <v>否</v>
      </c>
    </row>
    <row r="741" ht="18.95" customHeight="1" spans="1:13">
      <c r="A741" s="22" t="s">
        <v>135</v>
      </c>
      <c r="B741" s="23" t="s">
        <v>135</v>
      </c>
      <c r="C741" s="477" t="s">
        <v>1404</v>
      </c>
      <c r="D741" s="24" t="s">
        <v>1416</v>
      </c>
      <c r="E741" s="23" t="s">
        <v>147</v>
      </c>
      <c r="F741" s="49" t="s">
        <v>1417</v>
      </c>
      <c r="G741" s="29">
        <v>26</v>
      </c>
      <c r="H741" s="36">
        <v>40</v>
      </c>
      <c r="I741" s="36"/>
      <c r="J741" s="36"/>
      <c r="K741" s="35">
        <f t="shared" si="36"/>
        <v>0.538</v>
      </c>
      <c r="L741" s="31" t="str">
        <f t="shared" si="34"/>
        <v>是</v>
      </c>
      <c r="M741" s="31" t="str">
        <f t="shared" si="35"/>
        <v>否</v>
      </c>
    </row>
    <row r="742" ht="18.95" customHeight="1" spans="1:13">
      <c r="A742" s="22" t="s">
        <v>135</v>
      </c>
      <c r="B742" s="23" t="s">
        <v>135</v>
      </c>
      <c r="C742" s="477" t="s">
        <v>1404</v>
      </c>
      <c r="D742" s="24" t="s">
        <v>1418</v>
      </c>
      <c r="E742" s="23" t="s">
        <v>147</v>
      </c>
      <c r="F742" s="49" t="s">
        <v>1419</v>
      </c>
      <c r="G742" s="29">
        <v>21085</v>
      </c>
      <c r="H742" s="36">
        <v>16047</v>
      </c>
      <c r="I742" s="36"/>
      <c r="J742" s="36"/>
      <c r="K742" s="35">
        <f t="shared" si="36"/>
        <v>-0.239</v>
      </c>
      <c r="L742" s="31" t="str">
        <f t="shared" si="34"/>
        <v>是</v>
      </c>
      <c r="M742" s="31" t="str">
        <f t="shared" si="35"/>
        <v>否</v>
      </c>
    </row>
    <row r="743" ht="18.95" customHeight="1" spans="1:13">
      <c r="A743" s="22" t="s">
        <v>135</v>
      </c>
      <c r="B743" s="23" t="s">
        <v>135</v>
      </c>
      <c r="C743" s="477" t="s">
        <v>1404</v>
      </c>
      <c r="D743" s="24" t="s">
        <v>1420</v>
      </c>
      <c r="E743" s="23" t="s">
        <v>147</v>
      </c>
      <c r="F743" s="54" t="s">
        <v>1421</v>
      </c>
      <c r="G743" s="29">
        <v>35371</v>
      </c>
      <c r="H743" s="36">
        <v>41380</v>
      </c>
      <c r="I743" s="36"/>
      <c r="J743" s="36"/>
      <c r="K743" s="35">
        <f t="shared" si="36"/>
        <v>0.17</v>
      </c>
      <c r="L743" s="31" t="str">
        <f t="shared" si="34"/>
        <v>是</v>
      </c>
      <c r="M743" s="31" t="str">
        <f t="shared" si="35"/>
        <v>否</v>
      </c>
    </row>
    <row r="744" ht="18.95" customHeight="1" spans="1:13">
      <c r="A744" s="22" t="s">
        <v>135</v>
      </c>
      <c r="B744" s="477" t="s">
        <v>1379</v>
      </c>
      <c r="C744" s="23"/>
      <c r="D744" s="24" t="s">
        <v>1422</v>
      </c>
      <c r="E744" s="23"/>
      <c r="F744" s="49" t="s">
        <v>1423</v>
      </c>
      <c r="G744" s="29">
        <f>SUMIF($C743:$C2043,$D744,$G743:$G2043)</f>
        <v>161432</v>
      </c>
      <c r="H744" s="33" t="e">
        <f>VLOOKUP(F744,#REF!,2,0)</f>
        <v>#REF!</v>
      </c>
      <c r="I744" s="29"/>
      <c r="J744" s="29">
        <f>VLOOKUP(F744,'数据-全省决算数!'!$B:$C,2,0)</f>
        <v>164474</v>
      </c>
      <c r="K744" s="35" t="str">
        <f t="shared" si="36"/>
        <v/>
      </c>
      <c r="L744" s="31" t="e">
        <f t="shared" si="34"/>
        <v>#REF!</v>
      </c>
      <c r="M744" s="31" t="str">
        <f t="shared" si="35"/>
        <v>是</v>
      </c>
    </row>
    <row r="745" ht="18.95" customHeight="1" spans="1:13">
      <c r="A745" s="22" t="s">
        <v>135</v>
      </c>
      <c r="B745" s="23" t="s">
        <v>135</v>
      </c>
      <c r="C745" s="23" t="s">
        <v>1422</v>
      </c>
      <c r="D745" s="471" t="s">
        <v>1424</v>
      </c>
      <c r="E745" s="23" t="s">
        <v>147</v>
      </c>
      <c r="F745" s="49" t="s">
        <v>1425</v>
      </c>
      <c r="G745" s="29">
        <v>54793</v>
      </c>
      <c r="H745" s="36">
        <v>73724</v>
      </c>
      <c r="I745" s="36"/>
      <c r="J745" s="36"/>
      <c r="K745" s="35">
        <f t="shared" si="36"/>
        <v>0.346</v>
      </c>
      <c r="L745" s="31" t="str">
        <f t="shared" si="34"/>
        <v>是</v>
      </c>
      <c r="M745" s="31" t="str">
        <f t="shared" si="35"/>
        <v>否</v>
      </c>
    </row>
    <row r="746" ht="18.95" customHeight="1" spans="1:13">
      <c r="A746" s="22" t="s">
        <v>135</v>
      </c>
      <c r="B746" s="23" t="s">
        <v>135</v>
      </c>
      <c r="C746" s="23" t="s">
        <v>1422</v>
      </c>
      <c r="D746" s="24" t="s">
        <v>1426</v>
      </c>
      <c r="E746" s="23" t="s">
        <v>147</v>
      </c>
      <c r="F746" s="49" t="s">
        <v>1427</v>
      </c>
      <c r="G746" s="29">
        <v>41184</v>
      </c>
      <c r="H746" s="36">
        <v>68159</v>
      </c>
      <c r="I746" s="36"/>
      <c r="J746" s="36"/>
      <c r="K746" s="35">
        <f t="shared" si="36"/>
        <v>0.655</v>
      </c>
      <c r="L746" s="31" t="str">
        <f t="shared" si="34"/>
        <v>是</v>
      </c>
      <c r="M746" s="31" t="str">
        <f t="shared" si="35"/>
        <v>否</v>
      </c>
    </row>
    <row r="747" ht="18.95" customHeight="1" spans="1:13">
      <c r="A747" s="22" t="s">
        <v>135</v>
      </c>
      <c r="B747" s="23"/>
      <c r="C747" s="23" t="s">
        <v>1422</v>
      </c>
      <c r="D747" s="24" t="s">
        <v>1428</v>
      </c>
      <c r="E747" s="23" t="s">
        <v>147</v>
      </c>
      <c r="F747" s="49" t="s">
        <v>1429</v>
      </c>
      <c r="G747" s="29">
        <v>1210</v>
      </c>
      <c r="H747" s="36">
        <v>1892</v>
      </c>
      <c r="I747" s="36"/>
      <c r="J747" s="36"/>
      <c r="K747" s="35">
        <f t="shared" si="36"/>
        <v>0.564</v>
      </c>
      <c r="L747" s="31" t="str">
        <f t="shared" si="34"/>
        <v>是</v>
      </c>
      <c r="M747" s="31" t="str">
        <f t="shared" si="35"/>
        <v>否</v>
      </c>
    </row>
    <row r="748" ht="18.95" customHeight="1" spans="1:13">
      <c r="A748" s="22" t="s">
        <v>135</v>
      </c>
      <c r="B748" s="23" t="s">
        <v>135</v>
      </c>
      <c r="C748" s="23" t="s">
        <v>1422</v>
      </c>
      <c r="D748" s="24" t="s">
        <v>1430</v>
      </c>
      <c r="E748" s="23" t="s">
        <v>147</v>
      </c>
      <c r="F748" s="49" t="s">
        <v>1431</v>
      </c>
      <c r="G748" s="29">
        <v>2026</v>
      </c>
      <c r="H748" s="36">
        <v>953</v>
      </c>
      <c r="I748" s="36"/>
      <c r="J748" s="36"/>
      <c r="K748" s="35">
        <f t="shared" si="36"/>
        <v>-0.53</v>
      </c>
      <c r="L748" s="31" t="str">
        <f t="shared" si="34"/>
        <v>是</v>
      </c>
      <c r="M748" s="31" t="str">
        <f t="shared" si="35"/>
        <v>否</v>
      </c>
    </row>
    <row r="749" ht="18.95" customHeight="1" spans="1:13">
      <c r="A749" s="22" t="s">
        <v>135</v>
      </c>
      <c r="B749" s="23" t="s">
        <v>135</v>
      </c>
      <c r="C749" s="23" t="s">
        <v>1422</v>
      </c>
      <c r="D749" s="24" t="s">
        <v>1432</v>
      </c>
      <c r="E749" s="23" t="s">
        <v>147</v>
      </c>
      <c r="F749" s="54" t="s">
        <v>1433</v>
      </c>
      <c r="G749" s="29">
        <v>62219</v>
      </c>
      <c r="H749" s="36">
        <v>13195</v>
      </c>
      <c r="I749" s="36"/>
      <c r="J749" s="36"/>
      <c r="K749" s="35">
        <f t="shared" si="36"/>
        <v>-0.788</v>
      </c>
      <c r="L749" s="31" t="str">
        <f t="shared" si="34"/>
        <v>是</v>
      </c>
      <c r="M749" s="31" t="str">
        <f t="shared" si="35"/>
        <v>否</v>
      </c>
    </row>
    <row r="750" ht="18.95" customHeight="1" spans="1:13">
      <c r="A750" s="22" t="s">
        <v>135</v>
      </c>
      <c r="B750" s="477" t="s">
        <v>1379</v>
      </c>
      <c r="C750" s="23"/>
      <c r="D750" s="24" t="s">
        <v>1434</v>
      </c>
      <c r="E750" s="23"/>
      <c r="F750" s="49" t="s">
        <v>1435</v>
      </c>
      <c r="G750" s="29">
        <f>SUMIF($C749:$C2049,$D750,$G749:$G2049)</f>
        <v>73082</v>
      </c>
      <c r="H750" s="33" t="e">
        <f>VLOOKUP(F750,#REF!,2,0)</f>
        <v>#REF!</v>
      </c>
      <c r="I750" s="29"/>
      <c r="J750" s="29">
        <f>VLOOKUP(F750,'数据-全省决算数!'!$B:$C,2,0)</f>
        <v>77388</v>
      </c>
      <c r="K750" s="35" t="str">
        <f t="shared" si="36"/>
        <v/>
      </c>
      <c r="L750" s="31" t="e">
        <f t="shared" si="34"/>
        <v>#REF!</v>
      </c>
      <c r="M750" s="31" t="str">
        <f t="shared" si="35"/>
        <v>是</v>
      </c>
    </row>
    <row r="751" ht="18.95" customHeight="1" spans="1:13">
      <c r="A751" s="22" t="s">
        <v>135</v>
      </c>
      <c r="B751" s="23" t="s">
        <v>135</v>
      </c>
      <c r="C751" s="23" t="s">
        <v>1434</v>
      </c>
      <c r="D751" s="24" t="s">
        <v>1436</v>
      </c>
      <c r="E751" s="23" t="s">
        <v>147</v>
      </c>
      <c r="F751" s="49" t="s">
        <v>1437</v>
      </c>
      <c r="G751" s="29">
        <v>43220</v>
      </c>
      <c r="H751" s="36">
        <v>51589</v>
      </c>
      <c r="I751" s="36"/>
      <c r="J751" s="36"/>
      <c r="K751" s="35">
        <f t="shared" si="36"/>
        <v>0.194</v>
      </c>
      <c r="L751" s="31" t="str">
        <f t="shared" si="34"/>
        <v>是</v>
      </c>
      <c r="M751" s="31" t="str">
        <f t="shared" si="35"/>
        <v>否</v>
      </c>
    </row>
    <row r="752" ht="18.95" customHeight="1" spans="1:13">
      <c r="A752" s="22"/>
      <c r="B752" s="23" t="s">
        <v>135</v>
      </c>
      <c r="C752" s="23" t="s">
        <v>1434</v>
      </c>
      <c r="D752" s="24" t="s">
        <v>1438</v>
      </c>
      <c r="E752" s="23" t="s">
        <v>147</v>
      </c>
      <c r="F752" s="49" t="s">
        <v>1439</v>
      </c>
      <c r="G752" s="29">
        <v>10658</v>
      </c>
      <c r="H752" s="36">
        <v>13152</v>
      </c>
      <c r="I752" s="36"/>
      <c r="J752" s="36"/>
      <c r="K752" s="35">
        <f t="shared" si="36"/>
        <v>0.234</v>
      </c>
      <c r="L752" s="31" t="str">
        <f t="shared" si="34"/>
        <v>是</v>
      </c>
      <c r="M752" s="31" t="str">
        <f t="shared" si="35"/>
        <v>否</v>
      </c>
    </row>
    <row r="753" ht="18.95" customHeight="1" spans="1:13">
      <c r="A753" s="22" t="s">
        <v>135</v>
      </c>
      <c r="B753" s="23" t="s">
        <v>135</v>
      </c>
      <c r="C753" s="23" t="s">
        <v>1434</v>
      </c>
      <c r="D753" s="24" t="s">
        <v>1440</v>
      </c>
      <c r="E753" s="23" t="s">
        <v>147</v>
      </c>
      <c r="F753" s="49" t="s">
        <v>1441</v>
      </c>
      <c r="G753" s="29">
        <v>5900</v>
      </c>
      <c r="H753" s="36">
        <v>4918</v>
      </c>
      <c r="I753" s="36"/>
      <c r="J753" s="36"/>
      <c r="K753" s="35">
        <f t="shared" si="36"/>
        <v>-0.166</v>
      </c>
      <c r="L753" s="31" t="str">
        <f t="shared" si="34"/>
        <v>是</v>
      </c>
      <c r="M753" s="31" t="str">
        <f t="shared" si="35"/>
        <v>否</v>
      </c>
    </row>
    <row r="754" ht="18.95" customHeight="1" spans="1:13">
      <c r="A754" s="22" t="s">
        <v>135</v>
      </c>
      <c r="B754" s="23"/>
      <c r="C754" s="23" t="s">
        <v>1434</v>
      </c>
      <c r="D754" s="24" t="s">
        <v>1442</v>
      </c>
      <c r="E754" s="23" t="s">
        <v>147</v>
      </c>
      <c r="F754" s="49" t="s">
        <v>1443</v>
      </c>
      <c r="G754" s="29">
        <v>12792</v>
      </c>
      <c r="H754" s="36">
        <v>7059</v>
      </c>
      <c r="I754" s="36"/>
      <c r="J754" s="36"/>
      <c r="K754" s="35">
        <f t="shared" si="36"/>
        <v>-0.448</v>
      </c>
      <c r="L754" s="31" t="str">
        <f t="shared" si="34"/>
        <v>是</v>
      </c>
      <c r="M754" s="31" t="str">
        <f t="shared" si="35"/>
        <v>否</v>
      </c>
    </row>
    <row r="755" ht="18.95" customHeight="1" spans="1:13">
      <c r="A755" s="22" t="s">
        <v>135</v>
      </c>
      <c r="B755" s="23" t="s">
        <v>135</v>
      </c>
      <c r="C755" s="23" t="s">
        <v>1434</v>
      </c>
      <c r="D755" s="24" t="s">
        <v>1444</v>
      </c>
      <c r="E755" s="23" t="s">
        <v>147</v>
      </c>
      <c r="F755" s="54" t="s">
        <v>1445</v>
      </c>
      <c r="G755" s="29">
        <v>512</v>
      </c>
      <c r="H755" s="36">
        <v>299</v>
      </c>
      <c r="I755" s="36"/>
      <c r="J755" s="36"/>
      <c r="K755" s="35">
        <f t="shared" si="36"/>
        <v>-0.416</v>
      </c>
      <c r="L755" s="31" t="str">
        <f t="shared" si="34"/>
        <v>是</v>
      </c>
      <c r="M755" s="31" t="str">
        <f t="shared" si="35"/>
        <v>否</v>
      </c>
    </row>
    <row r="756" ht="18.95" customHeight="1" spans="1:13">
      <c r="A756" s="22" t="s">
        <v>135</v>
      </c>
      <c r="B756" s="477" t="s">
        <v>1379</v>
      </c>
      <c r="C756" s="23"/>
      <c r="D756" s="24" t="s">
        <v>1446</v>
      </c>
      <c r="E756" s="23"/>
      <c r="F756" s="49" t="s">
        <v>1447</v>
      </c>
      <c r="G756" s="29">
        <f>SUMIF($C755:$C2055,$D756,$G755:$G2055)</f>
        <v>186149</v>
      </c>
      <c r="H756" s="33" t="e">
        <f>VLOOKUP(F756,#REF!,2,0)</f>
        <v>#REF!</v>
      </c>
      <c r="I756" s="29"/>
      <c r="J756" s="29">
        <f>VLOOKUP(F756,'数据-全省决算数!'!$B:$C,2,0)</f>
        <v>268333</v>
      </c>
      <c r="K756" s="35" t="str">
        <f t="shared" si="36"/>
        <v/>
      </c>
      <c r="L756" s="31" t="e">
        <f t="shared" si="34"/>
        <v>#REF!</v>
      </c>
      <c r="M756" s="31" t="str">
        <f t="shared" si="35"/>
        <v>是</v>
      </c>
    </row>
    <row r="757" ht="18.95" customHeight="1" spans="1:13">
      <c r="A757" s="22" t="s">
        <v>135</v>
      </c>
      <c r="B757" s="23" t="s">
        <v>135</v>
      </c>
      <c r="C757" s="23" t="s">
        <v>1446</v>
      </c>
      <c r="D757" s="24" t="s">
        <v>1448</v>
      </c>
      <c r="E757" s="23" t="s">
        <v>147</v>
      </c>
      <c r="F757" s="49" t="s">
        <v>1449</v>
      </c>
      <c r="G757" s="29">
        <v>97240</v>
      </c>
      <c r="H757" s="36">
        <v>130461</v>
      </c>
      <c r="I757" s="36"/>
      <c r="J757" s="36"/>
      <c r="K757" s="35">
        <f t="shared" si="36"/>
        <v>0.342</v>
      </c>
      <c r="L757" s="31" t="str">
        <f t="shared" si="34"/>
        <v>是</v>
      </c>
      <c r="M757" s="31" t="str">
        <f t="shared" si="35"/>
        <v>否</v>
      </c>
    </row>
    <row r="758" ht="18.95" customHeight="1" spans="1:13">
      <c r="A758" s="22" t="s">
        <v>135</v>
      </c>
      <c r="B758" s="23" t="s">
        <v>135</v>
      </c>
      <c r="C758" s="23" t="s">
        <v>1446</v>
      </c>
      <c r="D758" s="24" t="s">
        <v>1450</v>
      </c>
      <c r="E758" s="23" t="s">
        <v>147</v>
      </c>
      <c r="F758" s="49" t="s">
        <v>1451</v>
      </c>
      <c r="G758" s="29">
        <v>1487</v>
      </c>
      <c r="H758" s="36">
        <v>2092</v>
      </c>
      <c r="I758" s="36"/>
      <c r="J758" s="36"/>
      <c r="K758" s="35">
        <f t="shared" si="36"/>
        <v>0.407</v>
      </c>
      <c r="L758" s="31" t="str">
        <f t="shared" si="34"/>
        <v>是</v>
      </c>
      <c r="M758" s="31" t="str">
        <f t="shared" si="35"/>
        <v>否</v>
      </c>
    </row>
    <row r="759" ht="18.95" customHeight="1" spans="1:13">
      <c r="A759" s="22" t="s">
        <v>135</v>
      </c>
      <c r="B759" s="23" t="s">
        <v>135</v>
      </c>
      <c r="C759" s="23" t="s">
        <v>1446</v>
      </c>
      <c r="D759" s="24" t="s">
        <v>1452</v>
      </c>
      <c r="E759" s="23" t="s">
        <v>147</v>
      </c>
      <c r="F759" s="49" t="s">
        <v>1453</v>
      </c>
      <c r="G759" s="29">
        <v>59</v>
      </c>
      <c r="H759" s="36">
        <v>-30</v>
      </c>
      <c r="I759" s="36"/>
      <c r="J759" s="36"/>
      <c r="K759" s="35">
        <f t="shared" si="36"/>
        <v>-1.508</v>
      </c>
      <c r="L759" s="31" t="str">
        <f t="shared" si="34"/>
        <v>是</v>
      </c>
      <c r="M759" s="31" t="str">
        <f t="shared" si="35"/>
        <v>否</v>
      </c>
    </row>
    <row r="760" ht="18.95" customHeight="1" spans="1:13">
      <c r="A760" s="22" t="s">
        <v>135</v>
      </c>
      <c r="B760" s="23" t="s">
        <v>135</v>
      </c>
      <c r="C760" s="23" t="s">
        <v>1446</v>
      </c>
      <c r="D760" s="24" t="s">
        <v>1454</v>
      </c>
      <c r="E760" s="23" t="s">
        <v>147</v>
      </c>
      <c r="F760" s="49" t="s">
        <v>1455</v>
      </c>
      <c r="G760" s="29">
        <v>4637</v>
      </c>
      <c r="H760" s="36">
        <v>48807</v>
      </c>
      <c r="I760" s="36"/>
      <c r="J760" s="36"/>
      <c r="K760" s="35">
        <f t="shared" si="36"/>
        <v>9.526</v>
      </c>
      <c r="L760" s="31" t="str">
        <f t="shared" si="34"/>
        <v>是</v>
      </c>
      <c r="M760" s="31" t="str">
        <f t="shared" si="35"/>
        <v>否</v>
      </c>
    </row>
    <row r="761" ht="18.95" customHeight="1" spans="1:13">
      <c r="A761" s="22" t="s">
        <v>135</v>
      </c>
      <c r="B761" s="23"/>
      <c r="C761" s="23" t="s">
        <v>1446</v>
      </c>
      <c r="D761" s="24" t="s">
        <v>1456</v>
      </c>
      <c r="E761" s="23" t="s">
        <v>147</v>
      </c>
      <c r="F761" s="54" t="s">
        <v>1457</v>
      </c>
      <c r="G761" s="29">
        <v>82726</v>
      </c>
      <c r="H761" s="36">
        <v>85965</v>
      </c>
      <c r="I761" s="36"/>
      <c r="J761" s="36"/>
      <c r="K761" s="35">
        <f t="shared" si="36"/>
        <v>0.039</v>
      </c>
      <c r="L761" s="31" t="str">
        <f t="shared" si="34"/>
        <v>是</v>
      </c>
      <c r="M761" s="31" t="str">
        <f t="shared" si="35"/>
        <v>否</v>
      </c>
    </row>
    <row r="762" ht="18.95" customHeight="1" spans="1:13">
      <c r="A762" s="22" t="s">
        <v>135</v>
      </c>
      <c r="B762" s="477" t="s">
        <v>1379</v>
      </c>
      <c r="C762" s="23"/>
      <c r="D762" s="24" t="s">
        <v>1458</v>
      </c>
      <c r="E762" s="23"/>
      <c r="F762" s="49" t="s">
        <v>1459</v>
      </c>
      <c r="G762" s="29">
        <f>SUMIF($C761:$C2061,$D762,$G761:$G2061)</f>
        <v>44918</v>
      </c>
      <c r="H762" s="33" t="e">
        <f>VLOOKUP(F762,#REF!,2,0)</f>
        <v>#REF!</v>
      </c>
      <c r="I762" s="29"/>
      <c r="J762" s="29">
        <f>VLOOKUP(F762,'数据-全省决算数!'!$B:$C,2,0)</f>
        <v>41260</v>
      </c>
      <c r="K762" s="35" t="str">
        <f t="shared" si="36"/>
        <v/>
      </c>
      <c r="L762" s="31" t="e">
        <f t="shared" si="34"/>
        <v>#REF!</v>
      </c>
      <c r="M762" s="31" t="str">
        <f t="shared" si="35"/>
        <v>是</v>
      </c>
    </row>
    <row r="763" ht="18.95" customHeight="1" spans="1:13">
      <c r="A763" s="22" t="s">
        <v>135</v>
      </c>
      <c r="B763" s="23" t="s">
        <v>135</v>
      </c>
      <c r="C763" s="23" t="s">
        <v>1458</v>
      </c>
      <c r="D763" s="24" t="s">
        <v>1460</v>
      </c>
      <c r="E763" s="23" t="s">
        <v>147</v>
      </c>
      <c r="F763" s="49" t="s">
        <v>1461</v>
      </c>
      <c r="G763" s="29">
        <v>0</v>
      </c>
      <c r="H763" s="36">
        <v>0</v>
      </c>
      <c r="I763" s="36"/>
      <c r="J763" s="36"/>
      <c r="K763" s="35" t="str">
        <f t="shared" si="36"/>
        <v/>
      </c>
      <c r="L763" s="31" t="str">
        <f t="shared" si="34"/>
        <v>否</v>
      </c>
      <c r="M763" s="31" t="str">
        <f t="shared" si="35"/>
        <v>否</v>
      </c>
    </row>
    <row r="764" ht="18.95" customHeight="1" spans="1:13">
      <c r="A764" s="22" t="s">
        <v>135</v>
      </c>
      <c r="B764" s="23" t="s">
        <v>135</v>
      </c>
      <c r="C764" s="23" t="s">
        <v>1458</v>
      </c>
      <c r="D764" s="24" t="s">
        <v>1462</v>
      </c>
      <c r="E764" s="23" t="s">
        <v>147</v>
      </c>
      <c r="F764" s="54" t="s">
        <v>1463</v>
      </c>
      <c r="G764" s="29">
        <v>44918</v>
      </c>
      <c r="H764" s="36">
        <v>40630</v>
      </c>
      <c r="I764" s="36"/>
      <c r="J764" s="36"/>
      <c r="K764" s="35">
        <f t="shared" si="36"/>
        <v>-0.095</v>
      </c>
      <c r="L764" s="31" t="str">
        <f t="shared" si="34"/>
        <v>是</v>
      </c>
      <c r="M764" s="31" t="str">
        <f t="shared" si="35"/>
        <v>否</v>
      </c>
    </row>
    <row r="765" ht="18.95" customHeight="1" spans="1:13">
      <c r="A765" s="22" t="s">
        <v>135</v>
      </c>
      <c r="B765" s="477" t="s">
        <v>1379</v>
      </c>
      <c r="C765" s="23"/>
      <c r="D765" s="24" t="s">
        <v>1464</v>
      </c>
      <c r="E765" s="23"/>
      <c r="F765" s="49" t="s">
        <v>1465</v>
      </c>
      <c r="G765" s="29">
        <f>SUMIF($C764:$C2064,$D765,$G764:$G2064)</f>
        <v>8904</v>
      </c>
      <c r="H765" s="33" t="e">
        <f>VLOOKUP(F765,#REF!,2,0)</f>
        <v>#REF!</v>
      </c>
      <c r="I765" s="29"/>
      <c r="J765" s="29">
        <f>VLOOKUP(F765,'数据-全省决算数!'!$B:$C,2,0)</f>
        <v>5681</v>
      </c>
      <c r="K765" s="35" t="str">
        <f t="shared" si="36"/>
        <v/>
      </c>
      <c r="L765" s="31" t="e">
        <f t="shared" si="34"/>
        <v>#REF!</v>
      </c>
      <c r="M765" s="31" t="str">
        <f t="shared" si="35"/>
        <v>是</v>
      </c>
    </row>
    <row r="766" ht="18.95" customHeight="1" spans="1:13">
      <c r="A766" s="22" t="s">
        <v>135</v>
      </c>
      <c r="B766" s="23" t="s">
        <v>135</v>
      </c>
      <c r="C766" s="477" t="s">
        <v>1464</v>
      </c>
      <c r="D766" s="24" t="s">
        <v>1466</v>
      </c>
      <c r="E766" s="23" t="s">
        <v>147</v>
      </c>
      <c r="F766" s="49" t="s">
        <v>1467</v>
      </c>
      <c r="G766" s="29">
        <v>8904</v>
      </c>
      <c r="H766" s="36">
        <v>5681</v>
      </c>
      <c r="I766" s="36"/>
      <c r="J766" s="36"/>
      <c r="K766" s="35">
        <f t="shared" si="36"/>
        <v>-0.362</v>
      </c>
      <c r="L766" s="31" t="str">
        <f t="shared" si="34"/>
        <v>是</v>
      </c>
      <c r="M766" s="31" t="str">
        <f t="shared" si="35"/>
        <v>否</v>
      </c>
    </row>
    <row r="767" ht="18.95" customHeight="1" spans="1:13">
      <c r="A767" s="22" t="s">
        <v>135</v>
      </c>
      <c r="B767" s="23"/>
      <c r="C767" s="477" t="s">
        <v>1464</v>
      </c>
      <c r="D767" s="24" t="s">
        <v>1468</v>
      </c>
      <c r="E767" s="23" t="s">
        <v>147</v>
      </c>
      <c r="F767" s="54" t="s">
        <v>1469</v>
      </c>
      <c r="G767" s="29">
        <v>0</v>
      </c>
      <c r="H767" s="36">
        <v>0</v>
      </c>
      <c r="I767" s="36"/>
      <c r="J767" s="36"/>
      <c r="K767" s="35" t="str">
        <f t="shared" si="36"/>
        <v/>
      </c>
      <c r="L767" s="31" t="str">
        <f t="shared" si="34"/>
        <v>否</v>
      </c>
      <c r="M767" s="31" t="str">
        <f t="shared" si="35"/>
        <v>否</v>
      </c>
    </row>
    <row r="768" ht="18.95" customHeight="1" spans="1:13">
      <c r="A768" s="22" t="s">
        <v>135</v>
      </c>
      <c r="B768" s="477" t="s">
        <v>1379</v>
      </c>
      <c r="C768" s="23"/>
      <c r="D768" s="24" t="s">
        <v>1470</v>
      </c>
      <c r="E768" s="23" t="s">
        <v>147</v>
      </c>
      <c r="F768" s="49" t="s">
        <v>3212</v>
      </c>
      <c r="G768" s="29">
        <v>882</v>
      </c>
      <c r="H768" s="33" t="e">
        <f>VLOOKUP(F768,#REF!,2,0)</f>
        <v>#REF!</v>
      </c>
      <c r="I768" s="29"/>
      <c r="J768" s="29" t="e">
        <f>VLOOKUP(F768,'数据-全省决算数!'!$B:$C,2,0)</f>
        <v>#N/A</v>
      </c>
      <c r="K768" s="35" t="str">
        <f t="shared" si="36"/>
        <v/>
      </c>
      <c r="L768" s="31" t="e">
        <f t="shared" si="34"/>
        <v>#REF!</v>
      </c>
      <c r="M768" s="31" t="str">
        <f t="shared" si="35"/>
        <v>是</v>
      </c>
    </row>
    <row r="769" ht="18.95" customHeight="1" spans="1:13">
      <c r="A769" s="22" t="s">
        <v>135</v>
      </c>
      <c r="B769" s="477" t="s">
        <v>1379</v>
      </c>
      <c r="C769" s="23"/>
      <c r="D769" s="24" t="s">
        <v>1472</v>
      </c>
      <c r="E769" s="23" t="s">
        <v>147</v>
      </c>
      <c r="F769" s="49" t="s">
        <v>3213</v>
      </c>
      <c r="G769" s="29">
        <v>33841</v>
      </c>
      <c r="H769" s="33" t="e">
        <f>VLOOKUP(F769,#REF!,2,0)</f>
        <v>#REF!</v>
      </c>
      <c r="I769" s="29"/>
      <c r="J769" s="29" t="e">
        <f>VLOOKUP(F769,'数据-全省决算数!'!$B:$C,2,0)</f>
        <v>#N/A</v>
      </c>
      <c r="K769" s="35" t="str">
        <f t="shared" si="36"/>
        <v/>
      </c>
      <c r="L769" s="31" t="e">
        <f t="shared" si="34"/>
        <v>#REF!</v>
      </c>
      <c r="M769" s="31" t="str">
        <f t="shared" si="35"/>
        <v>是</v>
      </c>
    </row>
    <row r="770" ht="18.95" customHeight="1" spans="1:13">
      <c r="A770" s="22" t="s">
        <v>135</v>
      </c>
      <c r="B770" s="477" t="s">
        <v>1379</v>
      </c>
      <c r="C770" s="23"/>
      <c r="D770" s="24" t="s">
        <v>1474</v>
      </c>
      <c r="E770" s="23"/>
      <c r="F770" s="49" t="s">
        <v>1475</v>
      </c>
      <c r="G770" s="29">
        <f>SUMIF($C769:$C2069,$D770,$G769:$G2069)</f>
        <v>39769</v>
      </c>
      <c r="H770" s="33" t="e">
        <f>VLOOKUP(F770,#REF!,2,0)</f>
        <v>#REF!</v>
      </c>
      <c r="I770" s="29"/>
      <c r="J770" s="29">
        <f>VLOOKUP(F770,'数据-全省决算数!'!$B:$C,2,0)</f>
        <v>130227</v>
      </c>
      <c r="K770" s="35" t="str">
        <f t="shared" si="36"/>
        <v/>
      </c>
      <c r="L770" s="31" t="e">
        <f t="shared" si="34"/>
        <v>#REF!</v>
      </c>
      <c r="M770" s="31" t="str">
        <f t="shared" si="35"/>
        <v>是</v>
      </c>
    </row>
    <row r="771" ht="18.95" customHeight="1" spans="1:13">
      <c r="A771" s="22" t="s">
        <v>135</v>
      </c>
      <c r="B771" s="23" t="s">
        <v>135</v>
      </c>
      <c r="C771" s="477" t="s">
        <v>1474</v>
      </c>
      <c r="D771" s="24" t="s">
        <v>1476</v>
      </c>
      <c r="E771" s="23" t="s">
        <v>147</v>
      </c>
      <c r="F771" s="49" t="s">
        <v>1477</v>
      </c>
      <c r="G771" s="29">
        <v>12086</v>
      </c>
      <c r="H771" s="36">
        <v>15895</v>
      </c>
      <c r="I771" s="36"/>
      <c r="J771" s="36"/>
      <c r="K771" s="35">
        <f t="shared" si="36"/>
        <v>0.315</v>
      </c>
      <c r="L771" s="31" t="str">
        <f t="shared" si="34"/>
        <v>是</v>
      </c>
      <c r="M771" s="31" t="str">
        <f t="shared" si="35"/>
        <v>否</v>
      </c>
    </row>
    <row r="772" ht="18.95" customHeight="1" spans="1:13">
      <c r="A772" s="22" t="s">
        <v>135</v>
      </c>
      <c r="B772" s="23" t="s">
        <v>135</v>
      </c>
      <c r="C772" s="477" t="s">
        <v>1474</v>
      </c>
      <c r="D772" s="24" t="s">
        <v>1478</v>
      </c>
      <c r="E772" s="23" t="s">
        <v>147</v>
      </c>
      <c r="F772" s="49" t="s">
        <v>1479</v>
      </c>
      <c r="G772" s="29">
        <v>8584</v>
      </c>
      <c r="H772" s="36">
        <v>2838</v>
      </c>
      <c r="I772" s="36"/>
      <c r="J772" s="36"/>
      <c r="K772" s="35">
        <f t="shared" si="36"/>
        <v>-0.669</v>
      </c>
      <c r="L772" s="31" t="str">
        <f t="shared" ref="L772:L835" si="37">IF(F772&lt;&gt;"",IF(SUM(G772:H772)&lt;&gt;0,"是","否"),"空")</f>
        <v>是</v>
      </c>
      <c r="M772" s="31" t="str">
        <f t="shared" ref="M772:M835" si="38">IF(C772&lt;&gt;"",IF(OR(LEFT(C772,3)="205",LEFT(C772,3)="206",LEFT(C772,3)="207",LEFT(C772,3)="208",LEFT(C772,3)="210",LEFT(C772,3)="213"),"是","否"),"是")</f>
        <v>否</v>
      </c>
    </row>
    <row r="773" ht="18.95" customHeight="1" spans="1:13">
      <c r="A773" s="22" t="s">
        <v>135</v>
      </c>
      <c r="B773" s="23"/>
      <c r="C773" s="477" t="s">
        <v>1474</v>
      </c>
      <c r="D773" s="24" t="s">
        <v>1480</v>
      </c>
      <c r="E773" s="23" t="s">
        <v>147</v>
      </c>
      <c r="F773" s="49" t="s">
        <v>1481</v>
      </c>
      <c r="G773" s="29">
        <v>11919</v>
      </c>
      <c r="H773" s="36">
        <v>109027</v>
      </c>
      <c r="I773" s="36"/>
      <c r="J773" s="36"/>
      <c r="K773" s="35">
        <f t="shared" si="36"/>
        <v>8.147</v>
      </c>
      <c r="L773" s="31" t="str">
        <f t="shared" si="37"/>
        <v>是</v>
      </c>
      <c r="M773" s="31" t="str">
        <f t="shared" si="38"/>
        <v>否</v>
      </c>
    </row>
    <row r="774" ht="18.95" customHeight="1" spans="1:13">
      <c r="A774" s="22" t="s">
        <v>135</v>
      </c>
      <c r="B774" s="23"/>
      <c r="C774" s="477" t="s">
        <v>1474</v>
      </c>
      <c r="D774" s="24" t="s">
        <v>1482</v>
      </c>
      <c r="E774" s="23" t="s">
        <v>147</v>
      </c>
      <c r="F774" s="49" t="s">
        <v>1483</v>
      </c>
      <c r="G774" s="29">
        <v>81</v>
      </c>
      <c r="H774" s="36">
        <v>6</v>
      </c>
      <c r="I774" s="36"/>
      <c r="J774" s="36"/>
      <c r="K774" s="35">
        <f t="shared" si="36"/>
        <v>-0.926</v>
      </c>
      <c r="L774" s="31" t="str">
        <f t="shared" si="37"/>
        <v>是</v>
      </c>
      <c r="M774" s="31" t="str">
        <f t="shared" si="38"/>
        <v>否</v>
      </c>
    </row>
    <row r="775" ht="18.95" customHeight="1" spans="1:13">
      <c r="A775" s="22" t="s">
        <v>135</v>
      </c>
      <c r="B775" s="23"/>
      <c r="C775" s="477" t="s">
        <v>1474</v>
      </c>
      <c r="D775" s="24" t="s">
        <v>1484</v>
      </c>
      <c r="E775" s="23" t="s">
        <v>147</v>
      </c>
      <c r="F775" s="54" t="s">
        <v>1485</v>
      </c>
      <c r="G775" s="29">
        <v>7099</v>
      </c>
      <c r="H775" s="36">
        <v>2467</v>
      </c>
      <c r="I775" s="36"/>
      <c r="J775" s="36"/>
      <c r="K775" s="35">
        <f t="shared" si="36"/>
        <v>-0.652</v>
      </c>
      <c r="L775" s="31" t="str">
        <f t="shared" si="37"/>
        <v>是</v>
      </c>
      <c r="M775" s="31" t="str">
        <f t="shared" si="38"/>
        <v>否</v>
      </c>
    </row>
    <row r="776" ht="18.95" customHeight="1" spans="1:13">
      <c r="A776" s="22" t="s">
        <v>135</v>
      </c>
      <c r="B776" s="477" t="s">
        <v>1379</v>
      </c>
      <c r="C776" s="23"/>
      <c r="D776" s="24" t="s">
        <v>1486</v>
      </c>
      <c r="E776" s="23" t="s">
        <v>147</v>
      </c>
      <c r="F776" s="49" t="s">
        <v>3219</v>
      </c>
      <c r="G776" s="29">
        <v>31169</v>
      </c>
      <c r="H776" s="33" t="e">
        <f>VLOOKUP(F776,#REF!,2,0)</f>
        <v>#REF!</v>
      </c>
      <c r="I776" s="29"/>
      <c r="J776" s="29" t="e">
        <f>VLOOKUP(F776,'数据-全省决算数!'!$B:$C,2,0)</f>
        <v>#N/A</v>
      </c>
      <c r="K776" s="35" t="str">
        <f t="shared" ref="K776:K839" si="39">IF(ISERROR(H776/G776-1),"",H776/G776-1)</f>
        <v/>
      </c>
      <c r="L776" s="31" t="e">
        <f t="shared" si="37"/>
        <v>#REF!</v>
      </c>
      <c r="M776" s="31" t="str">
        <f t="shared" si="38"/>
        <v>是</v>
      </c>
    </row>
    <row r="777" ht="18.95" customHeight="1" spans="1:13">
      <c r="A777" s="22" t="s">
        <v>135</v>
      </c>
      <c r="B777" s="477" t="s">
        <v>1379</v>
      </c>
      <c r="C777" s="23"/>
      <c r="D777" s="24" t="s">
        <v>1488</v>
      </c>
      <c r="E777" s="23" t="s">
        <v>147</v>
      </c>
      <c r="F777" s="49" t="s">
        <v>3220</v>
      </c>
      <c r="G777" s="29">
        <v>4450</v>
      </c>
      <c r="H777" s="33" t="e">
        <f>VLOOKUP(F777,#REF!,2,0)</f>
        <v>#REF!</v>
      </c>
      <c r="I777" s="29"/>
      <c r="J777" s="29" t="e">
        <f>VLOOKUP(F777,'数据-全省决算数!'!$B:$C,2,0)</f>
        <v>#N/A</v>
      </c>
      <c r="K777" s="35" t="str">
        <f t="shared" si="39"/>
        <v/>
      </c>
      <c r="L777" s="31" t="e">
        <f t="shared" si="37"/>
        <v>#REF!</v>
      </c>
      <c r="M777" s="31" t="str">
        <f t="shared" si="38"/>
        <v>是</v>
      </c>
    </row>
    <row r="778" ht="18.95" customHeight="1" spans="1:13">
      <c r="A778" s="22" t="s">
        <v>135</v>
      </c>
      <c r="B778" s="477" t="s">
        <v>1379</v>
      </c>
      <c r="C778" s="23"/>
      <c r="D778" s="24" t="s">
        <v>1490</v>
      </c>
      <c r="E778" s="23"/>
      <c r="F778" s="49" t="s">
        <v>1491</v>
      </c>
      <c r="G778" s="29">
        <f>SUMIF($C777:$C2077,$D778,$G777:$G2077)</f>
        <v>27464</v>
      </c>
      <c r="H778" s="33" t="e">
        <f>VLOOKUP(F778,#REF!,2,0)</f>
        <v>#REF!</v>
      </c>
      <c r="I778" s="29"/>
      <c r="J778" s="29">
        <f>VLOOKUP(F778,'数据-全省决算数!'!$B:$C,2,0)</f>
        <v>53842</v>
      </c>
      <c r="K778" s="35" t="str">
        <f t="shared" si="39"/>
        <v/>
      </c>
      <c r="L778" s="31" t="e">
        <f t="shared" si="37"/>
        <v>#REF!</v>
      </c>
      <c r="M778" s="31" t="str">
        <f t="shared" si="38"/>
        <v>是</v>
      </c>
    </row>
    <row r="779" ht="18.95" customHeight="1" spans="1:13">
      <c r="A779" s="22" t="s">
        <v>135</v>
      </c>
      <c r="B779" s="23" t="s">
        <v>135</v>
      </c>
      <c r="C779" s="477" t="s">
        <v>1490</v>
      </c>
      <c r="D779" s="24" t="s">
        <v>1492</v>
      </c>
      <c r="E779" s="23" t="s">
        <v>147</v>
      </c>
      <c r="F779" s="49" t="s">
        <v>141</v>
      </c>
      <c r="G779" s="29">
        <v>0</v>
      </c>
      <c r="H779" s="36">
        <v>0</v>
      </c>
      <c r="I779" s="36"/>
      <c r="J779" s="36"/>
      <c r="K779" s="39" t="str">
        <f t="shared" si="39"/>
        <v/>
      </c>
      <c r="L779" s="31" t="str">
        <f t="shared" si="37"/>
        <v>否</v>
      </c>
      <c r="M779" s="31" t="str">
        <f t="shared" si="38"/>
        <v>否</v>
      </c>
    </row>
    <row r="780" ht="18.95" customHeight="1" spans="1:13">
      <c r="A780" s="22" t="s">
        <v>135</v>
      </c>
      <c r="B780" s="23" t="s">
        <v>135</v>
      </c>
      <c r="C780" s="477" t="s">
        <v>1490</v>
      </c>
      <c r="D780" s="24" t="s">
        <v>1493</v>
      </c>
      <c r="E780" s="23" t="s">
        <v>147</v>
      </c>
      <c r="F780" s="49" t="s">
        <v>143</v>
      </c>
      <c r="G780" s="29">
        <v>50</v>
      </c>
      <c r="H780" s="36">
        <v>0</v>
      </c>
      <c r="I780" s="36"/>
      <c r="J780" s="36"/>
      <c r="K780" s="35">
        <f t="shared" si="39"/>
        <v>-1</v>
      </c>
      <c r="L780" s="31" t="str">
        <f t="shared" si="37"/>
        <v>是</v>
      </c>
      <c r="M780" s="31" t="str">
        <f t="shared" si="38"/>
        <v>否</v>
      </c>
    </row>
    <row r="781" ht="18.95" customHeight="1" spans="1:13">
      <c r="A781" s="22" t="s">
        <v>135</v>
      </c>
      <c r="B781" s="23"/>
      <c r="C781" s="477" t="s">
        <v>1490</v>
      </c>
      <c r="D781" s="24" t="s">
        <v>1494</v>
      </c>
      <c r="E781" s="23" t="s">
        <v>147</v>
      </c>
      <c r="F781" s="49" t="s">
        <v>145</v>
      </c>
      <c r="G781" s="29">
        <v>0</v>
      </c>
      <c r="H781" s="36">
        <v>0</v>
      </c>
      <c r="I781" s="36"/>
      <c r="J781" s="36"/>
      <c r="K781" s="35" t="str">
        <f t="shared" si="39"/>
        <v/>
      </c>
      <c r="L781" s="31" t="str">
        <f t="shared" si="37"/>
        <v>否</v>
      </c>
      <c r="M781" s="31" t="str">
        <f t="shared" si="38"/>
        <v>否</v>
      </c>
    </row>
    <row r="782" ht="18.95" customHeight="1" spans="1:13">
      <c r="A782" s="22" t="s">
        <v>135</v>
      </c>
      <c r="B782" s="23"/>
      <c r="C782" s="477" t="s">
        <v>1490</v>
      </c>
      <c r="D782" s="24" t="s">
        <v>1495</v>
      </c>
      <c r="E782" s="23" t="s">
        <v>147</v>
      </c>
      <c r="F782" s="49" t="s">
        <v>1496</v>
      </c>
      <c r="G782" s="29">
        <v>0</v>
      </c>
      <c r="H782" s="36">
        <v>0</v>
      </c>
      <c r="I782" s="36"/>
      <c r="J782" s="36"/>
      <c r="K782" s="35" t="str">
        <f t="shared" si="39"/>
        <v/>
      </c>
      <c r="L782" s="31" t="str">
        <f t="shared" si="37"/>
        <v>否</v>
      </c>
      <c r="M782" s="31" t="str">
        <f t="shared" si="38"/>
        <v>否</v>
      </c>
    </row>
    <row r="783" ht="18.95" customHeight="1" spans="1:13">
      <c r="A783" s="22" t="s">
        <v>135</v>
      </c>
      <c r="B783" s="23"/>
      <c r="C783" s="477" t="s">
        <v>1490</v>
      </c>
      <c r="D783" s="24" t="s">
        <v>1497</v>
      </c>
      <c r="E783" s="23" t="s">
        <v>147</v>
      </c>
      <c r="F783" s="49" t="s">
        <v>1498</v>
      </c>
      <c r="G783" s="29">
        <v>0</v>
      </c>
      <c r="H783" s="36">
        <v>0</v>
      </c>
      <c r="I783" s="36"/>
      <c r="J783" s="36"/>
      <c r="K783" s="39" t="str">
        <f t="shared" si="39"/>
        <v/>
      </c>
      <c r="L783" s="31" t="str">
        <f t="shared" si="37"/>
        <v>否</v>
      </c>
      <c r="M783" s="31" t="str">
        <f t="shared" si="38"/>
        <v>否</v>
      </c>
    </row>
    <row r="784" ht="18.95" customHeight="1" spans="1:13">
      <c r="A784" s="22" t="s">
        <v>135</v>
      </c>
      <c r="B784" s="23" t="s">
        <v>135</v>
      </c>
      <c r="C784" s="477" t="s">
        <v>1490</v>
      </c>
      <c r="D784" s="24" t="s">
        <v>1499</v>
      </c>
      <c r="E784" s="23" t="s">
        <v>147</v>
      </c>
      <c r="F784" s="49" t="s">
        <v>1500</v>
      </c>
      <c r="G784" s="29">
        <v>0</v>
      </c>
      <c r="H784" s="36">
        <v>0</v>
      </c>
      <c r="I784" s="36"/>
      <c r="J784" s="36"/>
      <c r="K784" s="35" t="str">
        <f t="shared" si="39"/>
        <v/>
      </c>
      <c r="L784" s="31" t="str">
        <f t="shared" si="37"/>
        <v>否</v>
      </c>
      <c r="M784" s="31" t="str">
        <f t="shared" si="38"/>
        <v>否</v>
      </c>
    </row>
    <row r="785" ht="18.95" customHeight="1" spans="1:13">
      <c r="A785" s="22" t="s">
        <v>135</v>
      </c>
      <c r="B785" s="23" t="s">
        <v>135</v>
      </c>
      <c r="C785" s="477" t="s">
        <v>1490</v>
      </c>
      <c r="D785" s="24" t="s">
        <v>1501</v>
      </c>
      <c r="E785" s="23" t="s">
        <v>147</v>
      </c>
      <c r="F785" s="49" t="s">
        <v>1502</v>
      </c>
      <c r="G785" s="29">
        <v>12</v>
      </c>
      <c r="H785" s="36">
        <v>18</v>
      </c>
      <c r="I785" s="36"/>
      <c r="J785" s="36"/>
      <c r="K785" s="35">
        <f t="shared" si="39"/>
        <v>0.5</v>
      </c>
      <c r="L785" s="31" t="str">
        <f t="shared" si="37"/>
        <v>是</v>
      </c>
      <c r="M785" s="31" t="str">
        <f t="shared" si="38"/>
        <v>否</v>
      </c>
    </row>
    <row r="786" ht="18.95" customHeight="1" spans="1:13">
      <c r="A786" s="22" t="s">
        <v>135</v>
      </c>
      <c r="B786" s="23" t="s">
        <v>135</v>
      </c>
      <c r="C786" s="477" t="s">
        <v>1490</v>
      </c>
      <c r="D786" s="24" t="s">
        <v>1503</v>
      </c>
      <c r="E786" s="23" t="s">
        <v>147</v>
      </c>
      <c r="F786" s="49" t="s">
        <v>1504</v>
      </c>
      <c r="G786" s="29">
        <v>0</v>
      </c>
      <c r="H786" s="36">
        <v>0</v>
      </c>
      <c r="I786" s="36"/>
      <c r="J786" s="36"/>
      <c r="K786" s="35" t="str">
        <f t="shared" si="39"/>
        <v/>
      </c>
      <c r="L786" s="31" t="str">
        <f t="shared" si="37"/>
        <v>否</v>
      </c>
      <c r="M786" s="31" t="str">
        <f t="shared" si="38"/>
        <v>否</v>
      </c>
    </row>
    <row r="787" ht="18.95" customHeight="1" spans="1:13">
      <c r="A787" s="22" t="s">
        <v>135</v>
      </c>
      <c r="B787" s="23" t="s">
        <v>135</v>
      </c>
      <c r="C787" s="477" t="s">
        <v>1490</v>
      </c>
      <c r="D787" s="24" t="s">
        <v>1505</v>
      </c>
      <c r="E787" s="23" t="s">
        <v>147</v>
      </c>
      <c r="F787" s="49" t="s">
        <v>1506</v>
      </c>
      <c r="G787" s="29">
        <v>0</v>
      </c>
      <c r="H787" s="36">
        <v>0</v>
      </c>
      <c r="I787" s="36"/>
      <c r="J787" s="36"/>
      <c r="K787" s="35" t="str">
        <f t="shared" si="39"/>
        <v/>
      </c>
      <c r="L787" s="31" t="str">
        <f t="shared" si="37"/>
        <v>否</v>
      </c>
      <c r="M787" s="31" t="str">
        <f t="shared" si="38"/>
        <v>否</v>
      </c>
    </row>
    <row r="788" ht="18.95" customHeight="1" spans="1:13">
      <c r="A788" s="22" t="s">
        <v>135</v>
      </c>
      <c r="B788" s="23" t="s">
        <v>135</v>
      </c>
      <c r="C788" s="477" t="s">
        <v>1490</v>
      </c>
      <c r="D788" s="24" t="s">
        <v>1507</v>
      </c>
      <c r="E788" s="23" t="s">
        <v>147</v>
      </c>
      <c r="F788" s="49" t="s">
        <v>1508</v>
      </c>
      <c r="G788" s="29">
        <v>0</v>
      </c>
      <c r="H788" s="36">
        <v>0</v>
      </c>
      <c r="I788" s="36"/>
      <c r="J788" s="36"/>
      <c r="K788" s="35" t="str">
        <f t="shared" si="39"/>
        <v/>
      </c>
      <c r="L788" s="31" t="str">
        <f t="shared" si="37"/>
        <v>否</v>
      </c>
      <c r="M788" s="31" t="str">
        <f t="shared" si="38"/>
        <v>否</v>
      </c>
    </row>
    <row r="789" ht="18.95" customHeight="1" spans="1:13">
      <c r="A789" s="22" t="s">
        <v>135</v>
      </c>
      <c r="B789" s="23" t="s">
        <v>135</v>
      </c>
      <c r="C789" s="477" t="s">
        <v>1490</v>
      </c>
      <c r="D789" s="24" t="s">
        <v>1509</v>
      </c>
      <c r="E789" s="23" t="s">
        <v>147</v>
      </c>
      <c r="F789" s="49" t="s">
        <v>248</v>
      </c>
      <c r="G789" s="29">
        <v>0</v>
      </c>
      <c r="H789" s="36">
        <v>1451</v>
      </c>
      <c r="I789" s="36"/>
      <c r="J789" s="36"/>
      <c r="K789" s="35" t="str">
        <f t="shared" si="39"/>
        <v/>
      </c>
      <c r="L789" s="31" t="str">
        <f t="shared" si="37"/>
        <v>是</v>
      </c>
      <c r="M789" s="31" t="str">
        <f t="shared" si="38"/>
        <v>否</v>
      </c>
    </row>
    <row r="790" ht="18.95" customHeight="1" spans="1:13">
      <c r="A790" s="22" t="s">
        <v>135</v>
      </c>
      <c r="B790" s="23" t="s">
        <v>135</v>
      </c>
      <c r="C790" s="477" t="s">
        <v>1490</v>
      </c>
      <c r="D790" s="24" t="s">
        <v>1510</v>
      </c>
      <c r="E790" s="23" t="s">
        <v>147</v>
      </c>
      <c r="F790" s="49" t="s">
        <v>1511</v>
      </c>
      <c r="G790" s="29">
        <v>0</v>
      </c>
      <c r="H790" s="36">
        <v>0</v>
      </c>
      <c r="I790" s="36"/>
      <c r="J790" s="36"/>
      <c r="K790" s="35" t="str">
        <f t="shared" si="39"/>
        <v/>
      </c>
      <c r="L790" s="31" t="str">
        <f t="shared" si="37"/>
        <v>否</v>
      </c>
      <c r="M790" s="31" t="str">
        <f t="shared" si="38"/>
        <v>否</v>
      </c>
    </row>
    <row r="791" ht="18.95" customHeight="1" spans="1:13">
      <c r="A791" s="22" t="s">
        <v>135</v>
      </c>
      <c r="B791" s="23" t="s">
        <v>135</v>
      </c>
      <c r="C791" s="477" t="s">
        <v>1490</v>
      </c>
      <c r="D791" s="24" t="s">
        <v>1512</v>
      </c>
      <c r="E791" s="23" t="s">
        <v>147</v>
      </c>
      <c r="F791" s="49" t="s">
        <v>1513</v>
      </c>
      <c r="G791" s="29">
        <v>24000</v>
      </c>
      <c r="H791" s="36">
        <v>52356</v>
      </c>
      <c r="I791" s="36"/>
      <c r="J791" s="36"/>
      <c r="K791" s="35">
        <f t="shared" si="39"/>
        <v>1.182</v>
      </c>
      <c r="L791" s="31" t="str">
        <f t="shared" si="37"/>
        <v>是</v>
      </c>
      <c r="M791" s="31" t="str">
        <f t="shared" si="38"/>
        <v>否</v>
      </c>
    </row>
    <row r="792" ht="18.95" customHeight="1" spans="1:13">
      <c r="A792" s="22"/>
      <c r="B792" s="23"/>
      <c r="C792" s="477" t="s">
        <v>1490</v>
      </c>
      <c r="D792" s="52">
        <v>2111450</v>
      </c>
      <c r="E792" s="23" t="s">
        <v>147</v>
      </c>
      <c r="F792" s="49" t="s">
        <v>160</v>
      </c>
      <c r="G792" s="29">
        <v>30</v>
      </c>
      <c r="H792" s="36">
        <v>37</v>
      </c>
      <c r="I792" s="36"/>
      <c r="J792" s="36"/>
      <c r="K792" s="35">
        <f t="shared" si="39"/>
        <v>0.233</v>
      </c>
      <c r="L792" s="31" t="str">
        <f t="shared" si="37"/>
        <v>是</v>
      </c>
      <c r="M792" s="31" t="str">
        <f t="shared" si="38"/>
        <v>否</v>
      </c>
    </row>
    <row r="793" ht="18.95" customHeight="1" spans="1:13">
      <c r="A793" s="22"/>
      <c r="B793" s="23"/>
      <c r="C793" s="477" t="s">
        <v>1490</v>
      </c>
      <c r="D793" s="52">
        <v>2111499</v>
      </c>
      <c r="E793" s="23" t="s">
        <v>147</v>
      </c>
      <c r="F793" s="49" t="s">
        <v>1514</v>
      </c>
      <c r="G793" s="29">
        <v>3372</v>
      </c>
      <c r="H793" s="36">
        <v>-20</v>
      </c>
      <c r="I793" s="36"/>
      <c r="J793" s="36"/>
      <c r="K793" s="35">
        <f t="shared" si="39"/>
        <v>-1.006</v>
      </c>
      <c r="L793" s="31" t="str">
        <f t="shared" si="37"/>
        <v>是</v>
      </c>
      <c r="M793" s="31" t="str">
        <f t="shared" si="38"/>
        <v>否</v>
      </c>
    </row>
    <row r="794" ht="18.95" customHeight="1" spans="1:13">
      <c r="A794" s="22"/>
      <c r="B794" s="477" t="s">
        <v>1379</v>
      </c>
      <c r="C794" s="23"/>
      <c r="D794" s="477" t="s">
        <v>1515</v>
      </c>
      <c r="E794" s="23"/>
      <c r="F794" s="49" t="s">
        <v>1516</v>
      </c>
      <c r="G794" s="29">
        <f>SUMIF($C793:$C2093,$D794,$G793:$G2093)</f>
        <v>0</v>
      </c>
      <c r="H794" s="33" t="e">
        <f>VLOOKUP(F794,#REF!,2,0)</f>
        <v>#REF!</v>
      </c>
      <c r="I794" s="29"/>
      <c r="J794" s="29">
        <f>VLOOKUP(F794,'数据-全省决算数!'!$B:$C,2,0)</f>
        <v>49158</v>
      </c>
      <c r="K794" s="35" t="str">
        <f t="shared" si="39"/>
        <v/>
      </c>
      <c r="L794" s="31" t="e">
        <f t="shared" si="37"/>
        <v>#REF!</v>
      </c>
      <c r="M794" s="31" t="str">
        <f t="shared" si="38"/>
        <v>是</v>
      </c>
    </row>
    <row r="795" ht="18.95" customHeight="1" spans="1:13">
      <c r="A795" s="22"/>
      <c r="B795" s="23"/>
      <c r="C795" s="478" t="s">
        <v>1515</v>
      </c>
      <c r="D795" s="473" t="s">
        <v>1517</v>
      </c>
      <c r="E795" s="23" t="s">
        <v>147</v>
      </c>
      <c r="F795" s="49" t="s">
        <v>1518</v>
      </c>
      <c r="G795" s="29">
        <v>0</v>
      </c>
      <c r="H795" s="36">
        <v>778</v>
      </c>
      <c r="I795" s="36"/>
      <c r="J795" s="36"/>
      <c r="K795" s="35" t="str">
        <f t="shared" si="39"/>
        <v/>
      </c>
      <c r="L795" s="31" t="str">
        <f t="shared" si="37"/>
        <v>是</v>
      </c>
      <c r="M795" s="31" t="str">
        <f t="shared" si="38"/>
        <v>否</v>
      </c>
    </row>
    <row r="796" ht="18.95" customHeight="1" spans="1:13">
      <c r="A796" s="22"/>
      <c r="B796" s="23"/>
      <c r="C796" s="478" t="s">
        <v>1515</v>
      </c>
      <c r="D796" s="473" t="s">
        <v>1519</v>
      </c>
      <c r="E796" s="23" t="s">
        <v>147</v>
      </c>
      <c r="F796" s="49" t="s">
        <v>1520</v>
      </c>
      <c r="G796" s="29">
        <v>0</v>
      </c>
      <c r="H796" s="36">
        <v>1436</v>
      </c>
      <c r="I796" s="36"/>
      <c r="J796" s="36"/>
      <c r="K796" s="35" t="str">
        <f t="shared" si="39"/>
        <v/>
      </c>
      <c r="L796" s="31" t="str">
        <f t="shared" si="37"/>
        <v>是</v>
      </c>
      <c r="M796" s="31" t="str">
        <f t="shared" si="38"/>
        <v>否</v>
      </c>
    </row>
    <row r="797" ht="18.95" customHeight="1" spans="1:13">
      <c r="A797" s="22"/>
      <c r="B797" s="23"/>
      <c r="C797" s="478" t="s">
        <v>1515</v>
      </c>
      <c r="D797" s="473" t="s">
        <v>1521</v>
      </c>
      <c r="E797" s="23" t="s">
        <v>147</v>
      </c>
      <c r="F797" s="49" t="s">
        <v>1522</v>
      </c>
      <c r="G797" s="29">
        <v>0</v>
      </c>
      <c r="H797" s="36">
        <v>46939</v>
      </c>
      <c r="I797" s="36"/>
      <c r="J797" s="36"/>
      <c r="K797" s="39" t="str">
        <f t="shared" si="39"/>
        <v/>
      </c>
      <c r="L797" s="31" t="str">
        <f t="shared" si="37"/>
        <v>是</v>
      </c>
      <c r="M797" s="31" t="str">
        <f t="shared" si="38"/>
        <v>否</v>
      </c>
    </row>
    <row r="798" ht="18.95" customHeight="1" spans="1:13">
      <c r="A798" s="22"/>
      <c r="B798" s="23"/>
      <c r="C798" s="478" t="s">
        <v>1515</v>
      </c>
      <c r="D798" s="473" t="s">
        <v>1523</v>
      </c>
      <c r="E798" s="23" t="s">
        <v>147</v>
      </c>
      <c r="F798" s="49" t="s">
        <v>1524</v>
      </c>
      <c r="G798" s="29">
        <v>0</v>
      </c>
      <c r="H798" s="36">
        <v>0</v>
      </c>
      <c r="I798" s="36"/>
      <c r="J798" s="36"/>
      <c r="K798" s="39" t="str">
        <f t="shared" si="39"/>
        <v/>
      </c>
      <c r="L798" s="31" t="str">
        <f t="shared" si="37"/>
        <v>否</v>
      </c>
      <c r="M798" s="31" t="str">
        <f t="shared" si="38"/>
        <v>否</v>
      </c>
    </row>
    <row r="799" ht="18.95" customHeight="1" spans="1:13">
      <c r="A799" s="22"/>
      <c r="B799" s="23"/>
      <c r="C799" s="478" t="s">
        <v>1515</v>
      </c>
      <c r="D799" s="473" t="s">
        <v>1525</v>
      </c>
      <c r="E799" s="23" t="s">
        <v>147</v>
      </c>
      <c r="F799" s="54" t="s">
        <v>1526</v>
      </c>
      <c r="G799" s="29">
        <v>0</v>
      </c>
      <c r="H799" s="36">
        <v>5</v>
      </c>
      <c r="I799" s="36"/>
      <c r="J799" s="36"/>
      <c r="K799" s="35" t="str">
        <f t="shared" si="39"/>
        <v/>
      </c>
      <c r="L799" s="31" t="str">
        <f t="shared" si="37"/>
        <v>是</v>
      </c>
      <c r="M799" s="31" t="str">
        <f t="shared" si="38"/>
        <v>否</v>
      </c>
    </row>
    <row r="800" ht="18.95" customHeight="1" spans="1:13">
      <c r="A800" s="22" t="s">
        <v>135</v>
      </c>
      <c r="B800" s="477" t="s">
        <v>1379</v>
      </c>
      <c r="C800" s="23"/>
      <c r="D800" s="24" t="s">
        <v>1527</v>
      </c>
      <c r="E800" s="23" t="s">
        <v>147</v>
      </c>
      <c r="F800" s="49" t="s">
        <v>3236</v>
      </c>
      <c r="G800" s="29">
        <v>58256</v>
      </c>
      <c r="H800" s="33" t="e">
        <f>VLOOKUP(F800,#REF!,2,0)</f>
        <v>#REF!</v>
      </c>
      <c r="I800" s="29"/>
      <c r="J800" s="29" t="e">
        <f>VLOOKUP(F800,'数据-全省决算数!'!$B:$C,2,0)</f>
        <v>#N/A</v>
      </c>
      <c r="K800" s="39" t="str">
        <f t="shared" si="39"/>
        <v/>
      </c>
      <c r="L800" s="31" t="e">
        <f t="shared" si="37"/>
        <v>#REF!</v>
      </c>
      <c r="M800" s="31" t="str">
        <f t="shared" si="38"/>
        <v>是</v>
      </c>
    </row>
    <row r="801" ht="18.95" customHeight="1" spans="1:13">
      <c r="A801" s="22" t="s">
        <v>134</v>
      </c>
      <c r="B801" s="23" t="s">
        <v>135</v>
      </c>
      <c r="C801" s="23"/>
      <c r="D801" s="24" t="s">
        <v>1529</v>
      </c>
      <c r="E801" s="23"/>
      <c r="F801" s="50" t="s">
        <v>1530</v>
      </c>
      <c r="G801" s="26">
        <f>SUMIF($B802:$B$1301,$D801,$G802:$G$1301)</f>
        <v>1822150</v>
      </c>
      <c r="H801" s="33" t="e">
        <f>VLOOKUP(F801,#REF!,2,0)</f>
        <v>#REF!</v>
      </c>
      <c r="I801" s="28"/>
      <c r="J801" s="29" t="e">
        <f>VLOOKUP(F801,'数据-全省决算数!'!$B:$C,2,0)</f>
        <v>#N/A</v>
      </c>
      <c r="K801" s="30" t="str">
        <f t="shared" si="39"/>
        <v/>
      </c>
      <c r="L801" s="31" t="e">
        <f t="shared" si="37"/>
        <v>#REF!</v>
      </c>
      <c r="M801" s="31" t="str">
        <f t="shared" si="38"/>
        <v>是</v>
      </c>
    </row>
    <row r="802" ht="18.95" customHeight="1" spans="1:13">
      <c r="A802" s="22" t="s">
        <v>135</v>
      </c>
      <c r="B802" s="477" t="s">
        <v>1529</v>
      </c>
      <c r="C802" s="23"/>
      <c r="D802" s="24" t="s">
        <v>1531</v>
      </c>
      <c r="E802" s="23"/>
      <c r="F802" s="49" t="s">
        <v>1532</v>
      </c>
      <c r="G802" s="29">
        <f>SUMIF($C801:$C2101,$D802,$G801:$G2101)</f>
        <v>271330</v>
      </c>
      <c r="H802" s="33" t="e">
        <f>VLOOKUP(F802,#REF!,2,0)</f>
        <v>#REF!</v>
      </c>
      <c r="I802" s="29"/>
      <c r="J802" s="29">
        <f>VLOOKUP(F802,'数据-全省决算数!'!$B:$C,2,0)</f>
        <v>250754</v>
      </c>
      <c r="K802" s="39" t="str">
        <f t="shared" si="39"/>
        <v/>
      </c>
      <c r="L802" s="31" t="e">
        <f t="shared" si="37"/>
        <v>#REF!</v>
      </c>
      <c r="M802" s="31" t="str">
        <f t="shared" si="38"/>
        <v>是</v>
      </c>
    </row>
    <row r="803" ht="18.95" customHeight="1" spans="1:13">
      <c r="A803" s="22" t="s">
        <v>135</v>
      </c>
      <c r="B803" s="23" t="s">
        <v>135</v>
      </c>
      <c r="C803" s="477" t="s">
        <v>1531</v>
      </c>
      <c r="D803" s="24" t="s">
        <v>1533</v>
      </c>
      <c r="E803" s="23" t="s">
        <v>147</v>
      </c>
      <c r="F803" s="49" t="s">
        <v>141</v>
      </c>
      <c r="G803" s="29">
        <v>76061</v>
      </c>
      <c r="H803" s="36">
        <v>93285</v>
      </c>
      <c r="I803" s="36"/>
      <c r="J803" s="36"/>
      <c r="K803" s="39">
        <f t="shared" si="39"/>
        <v>0.226</v>
      </c>
      <c r="L803" s="31" t="str">
        <f t="shared" si="37"/>
        <v>是</v>
      </c>
      <c r="M803" s="31" t="str">
        <f t="shared" si="38"/>
        <v>否</v>
      </c>
    </row>
    <row r="804" ht="18.95" customHeight="1" spans="1:13">
      <c r="A804" s="22"/>
      <c r="B804" s="23"/>
      <c r="C804" s="477" t="s">
        <v>1531</v>
      </c>
      <c r="D804" s="24" t="s">
        <v>1534</v>
      </c>
      <c r="E804" s="23" t="s">
        <v>147</v>
      </c>
      <c r="F804" s="49" t="s">
        <v>143</v>
      </c>
      <c r="G804" s="29">
        <v>22756</v>
      </c>
      <c r="H804" s="36">
        <v>24699</v>
      </c>
      <c r="I804" s="36"/>
      <c r="J804" s="36"/>
      <c r="K804" s="39">
        <f t="shared" si="39"/>
        <v>0.085</v>
      </c>
      <c r="L804" s="31" t="str">
        <f t="shared" si="37"/>
        <v>是</v>
      </c>
      <c r="M804" s="31" t="str">
        <f t="shared" si="38"/>
        <v>否</v>
      </c>
    </row>
    <row r="805" ht="18.95" customHeight="1" spans="1:13">
      <c r="A805" s="22"/>
      <c r="B805" s="23"/>
      <c r="C805" s="477" t="s">
        <v>1531</v>
      </c>
      <c r="D805" s="24" t="s">
        <v>1535</v>
      </c>
      <c r="E805" s="23" t="s">
        <v>147</v>
      </c>
      <c r="F805" s="37" t="s">
        <v>145</v>
      </c>
      <c r="G805" s="29">
        <v>2250</v>
      </c>
      <c r="H805" s="36">
        <v>2890</v>
      </c>
      <c r="I805" s="36"/>
      <c r="J805" s="36"/>
      <c r="K805" s="39">
        <f t="shared" si="39"/>
        <v>0.284</v>
      </c>
      <c r="L805" s="31" t="str">
        <f t="shared" si="37"/>
        <v>是</v>
      </c>
      <c r="M805" s="31" t="str">
        <f t="shared" si="38"/>
        <v>否</v>
      </c>
    </row>
    <row r="806" ht="18.95" customHeight="1" spans="1:13">
      <c r="A806" s="22"/>
      <c r="B806" s="23"/>
      <c r="C806" s="477" t="s">
        <v>1531</v>
      </c>
      <c r="D806" s="24" t="s">
        <v>1536</v>
      </c>
      <c r="E806" s="23" t="s">
        <v>147</v>
      </c>
      <c r="F806" s="49" t="s">
        <v>1537</v>
      </c>
      <c r="G806" s="29">
        <v>36391</v>
      </c>
      <c r="H806" s="36">
        <v>40770</v>
      </c>
      <c r="I806" s="36"/>
      <c r="J806" s="36"/>
      <c r="K806" s="35">
        <f t="shared" si="39"/>
        <v>0.12</v>
      </c>
      <c r="L806" s="31" t="str">
        <f t="shared" si="37"/>
        <v>是</v>
      </c>
      <c r="M806" s="31" t="str">
        <f t="shared" si="38"/>
        <v>否</v>
      </c>
    </row>
    <row r="807" ht="18.95" customHeight="1" spans="1:13">
      <c r="A807" s="22"/>
      <c r="B807" s="23"/>
      <c r="C807" s="477" t="s">
        <v>1531</v>
      </c>
      <c r="D807" s="24" t="s">
        <v>1538</v>
      </c>
      <c r="E807" s="23" t="s">
        <v>147</v>
      </c>
      <c r="F807" s="49" t="s">
        <v>1539</v>
      </c>
      <c r="G807" s="29">
        <v>1222</v>
      </c>
      <c r="H807" s="36">
        <v>755</v>
      </c>
      <c r="I807" s="36"/>
      <c r="J807" s="36"/>
      <c r="K807" s="35">
        <f t="shared" si="39"/>
        <v>-0.382</v>
      </c>
      <c r="L807" s="31" t="str">
        <f t="shared" si="37"/>
        <v>是</v>
      </c>
      <c r="M807" s="31" t="str">
        <f t="shared" si="38"/>
        <v>否</v>
      </c>
    </row>
    <row r="808" ht="18.95" customHeight="1" spans="1:13">
      <c r="A808" s="22" t="s">
        <v>135</v>
      </c>
      <c r="B808" s="23" t="s">
        <v>135</v>
      </c>
      <c r="C808" s="477" t="s">
        <v>1531</v>
      </c>
      <c r="D808" s="24" t="s">
        <v>1540</v>
      </c>
      <c r="E808" s="23" t="s">
        <v>147</v>
      </c>
      <c r="F808" s="49" t="s">
        <v>1541</v>
      </c>
      <c r="G808" s="29">
        <v>10228</v>
      </c>
      <c r="H808" s="36">
        <v>7412</v>
      </c>
      <c r="I808" s="36"/>
      <c r="J808" s="36"/>
      <c r="K808" s="35">
        <f t="shared" si="39"/>
        <v>-0.275</v>
      </c>
      <c r="L808" s="31" t="str">
        <f t="shared" si="37"/>
        <v>是</v>
      </c>
      <c r="M808" s="31" t="str">
        <f t="shared" si="38"/>
        <v>否</v>
      </c>
    </row>
    <row r="809" ht="18.95" customHeight="1" spans="1:13">
      <c r="A809" s="22" t="s">
        <v>135</v>
      </c>
      <c r="B809" s="23" t="s">
        <v>135</v>
      </c>
      <c r="C809" s="477" t="s">
        <v>1531</v>
      </c>
      <c r="D809" s="24" t="s">
        <v>1542</v>
      </c>
      <c r="E809" s="23" t="s">
        <v>147</v>
      </c>
      <c r="F809" s="49" t="s">
        <v>1543</v>
      </c>
      <c r="G809" s="29">
        <v>784</v>
      </c>
      <c r="H809" s="36">
        <v>898</v>
      </c>
      <c r="I809" s="36"/>
      <c r="J809" s="36"/>
      <c r="K809" s="30">
        <f t="shared" si="39"/>
        <v>0.145</v>
      </c>
      <c r="L809" s="31" t="str">
        <f t="shared" si="37"/>
        <v>是</v>
      </c>
      <c r="M809" s="31" t="str">
        <f t="shared" si="38"/>
        <v>否</v>
      </c>
    </row>
    <row r="810" ht="18.95" customHeight="1" spans="1:13">
      <c r="A810" s="22" t="s">
        <v>135</v>
      </c>
      <c r="B810" s="23" t="s">
        <v>135</v>
      </c>
      <c r="C810" s="477" t="s">
        <v>1531</v>
      </c>
      <c r="D810" s="24" t="s">
        <v>1544</v>
      </c>
      <c r="E810" s="23" t="s">
        <v>147</v>
      </c>
      <c r="F810" s="49" t="s">
        <v>1545</v>
      </c>
      <c r="G810" s="29">
        <v>1082</v>
      </c>
      <c r="H810" s="36">
        <v>189</v>
      </c>
      <c r="I810" s="36"/>
      <c r="J810" s="36"/>
      <c r="K810" s="35">
        <f t="shared" si="39"/>
        <v>-0.825</v>
      </c>
      <c r="L810" s="31" t="str">
        <f t="shared" si="37"/>
        <v>是</v>
      </c>
      <c r="M810" s="31" t="str">
        <f t="shared" si="38"/>
        <v>否</v>
      </c>
    </row>
    <row r="811" ht="18.95" customHeight="1" spans="1:13">
      <c r="A811" s="22" t="s">
        <v>135</v>
      </c>
      <c r="B811" s="23" t="s">
        <v>135</v>
      </c>
      <c r="C811" s="477" t="s">
        <v>1531</v>
      </c>
      <c r="D811" s="24" t="s">
        <v>1546</v>
      </c>
      <c r="E811" s="23" t="s">
        <v>147</v>
      </c>
      <c r="F811" s="49" t="s">
        <v>1547</v>
      </c>
      <c r="G811" s="29">
        <v>1887</v>
      </c>
      <c r="H811" s="36">
        <v>2532</v>
      </c>
      <c r="I811" s="36"/>
      <c r="J811" s="36"/>
      <c r="K811" s="35">
        <f t="shared" si="39"/>
        <v>0.342</v>
      </c>
      <c r="L811" s="31" t="str">
        <f t="shared" si="37"/>
        <v>是</v>
      </c>
      <c r="M811" s="31" t="str">
        <f t="shared" si="38"/>
        <v>否</v>
      </c>
    </row>
    <row r="812" ht="23.25" customHeight="1" spans="1:13">
      <c r="A812" s="22" t="s">
        <v>135</v>
      </c>
      <c r="B812" s="23" t="s">
        <v>135</v>
      </c>
      <c r="C812" s="477" t="s">
        <v>1531</v>
      </c>
      <c r="D812" s="24" t="s">
        <v>1548</v>
      </c>
      <c r="E812" s="23" t="s">
        <v>147</v>
      </c>
      <c r="F812" s="49" t="s">
        <v>1549</v>
      </c>
      <c r="G812" s="29">
        <v>25</v>
      </c>
      <c r="H812" s="36">
        <v>21</v>
      </c>
      <c r="I812" s="36"/>
      <c r="J812" s="36"/>
      <c r="K812" s="35">
        <f t="shared" si="39"/>
        <v>-0.16</v>
      </c>
      <c r="L812" s="31" t="str">
        <f t="shared" si="37"/>
        <v>是</v>
      </c>
      <c r="M812" s="31" t="str">
        <f t="shared" si="38"/>
        <v>否</v>
      </c>
    </row>
    <row r="813" ht="24" customHeight="1" spans="1:13">
      <c r="A813" s="22" t="s">
        <v>135</v>
      </c>
      <c r="B813" s="23" t="s">
        <v>135</v>
      </c>
      <c r="C813" s="477" t="s">
        <v>1531</v>
      </c>
      <c r="D813" s="24" t="s">
        <v>1550</v>
      </c>
      <c r="E813" s="23" t="s">
        <v>147</v>
      </c>
      <c r="F813" s="54" t="s">
        <v>1551</v>
      </c>
      <c r="G813" s="29">
        <v>118644</v>
      </c>
      <c r="H813" s="36">
        <v>77335</v>
      </c>
      <c r="I813" s="36"/>
      <c r="J813" s="36"/>
      <c r="K813" s="35">
        <f t="shared" si="39"/>
        <v>-0.348</v>
      </c>
      <c r="L813" s="31" t="str">
        <f t="shared" si="37"/>
        <v>是</v>
      </c>
      <c r="M813" s="31" t="str">
        <f t="shared" si="38"/>
        <v>否</v>
      </c>
    </row>
    <row r="814" ht="18.95" customHeight="1" spans="1:13">
      <c r="A814" s="22" t="s">
        <v>135</v>
      </c>
      <c r="B814" s="477" t="s">
        <v>1529</v>
      </c>
      <c r="C814" s="23"/>
      <c r="D814" s="24" t="s">
        <v>1552</v>
      </c>
      <c r="E814" s="23" t="s">
        <v>147</v>
      </c>
      <c r="F814" s="49" t="s">
        <v>4260</v>
      </c>
      <c r="G814" s="29">
        <v>45883</v>
      </c>
      <c r="H814" s="33" t="e">
        <f>VLOOKUP(F814,#REF!,2,0)</f>
        <v>#REF!</v>
      </c>
      <c r="I814" s="29"/>
      <c r="J814" s="29" t="e">
        <f>VLOOKUP(F814,'数据-全省决算数!'!$B:$C,2,0)</f>
        <v>#N/A</v>
      </c>
      <c r="K814" s="35" t="str">
        <f t="shared" si="39"/>
        <v/>
      </c>
      <c r="L814" s="31" t="e">
        <f t="shared" si="37"/>
        <v>#REF!</v>
      </c>
      <c r="M814" s="31" t="str">
        <f t="shared" si="38"/>
        <v>是</v>
      </c>
    </row>
    <row r="815" ht="18.95" customHeight="1" spans="1:13">
      <c r="A815" s="22" t="s">
        <v>135</v>
      </c>
      <c r="B815" s="477" t="s">
        <v>1529</v>
      </c>
      <c r="C815" s="23"/>
      <c r="D815" s="24" t="s">
        <v>1554</v>
      </c>
      <c r="E815" s="23"/>
      <c r="F815" s="49" t="s">
        <v>1555</v>
      </c>
      <c r="G815" s="29">
        <f>SUMIF($C814:$C2114,$D815,$G814:$G2114)</f>
        <v>1021879</v>
      </c>
      <c r="H815" s="33" t="e">
        <f>VLOOKUP(F815,#REF!,2,0)</f>
        <v>#REF!</v>
      </c>
      <c r="I815" s="29"/>
      <c r="J815" s="29">
        <f>VLOOKUP(F815,'数据-全省决算数!'!$B:$C,2,0)</f>
        <v>954649</v>
      </c>
      <c r="K815" s="35" t="str">
        <f t="shared" si="39"/>
        <v/>
      </c>
      <c r="L815" s="31" t="e">
        <f t="shared" si="37"/>
        <v>#REF!</v>
      </c>
      <c r="M815" s="31" t="str">
        <f t="shared" si="38"/>
        <v>是</v>
      </c>
    </row>
    <row r="816" ht="18.95" customHeight="1" spans="1:13">
      <c r="A816" s="22" t="s">
        <v>135</v>
      </c>
      <c r="B816" s="23" t="s">
        <v>135</v>
      </c>
      <c r="C816" s="477" t="s">
        <v>1554</v>
      </c>
      <c r="D816" s="24" t="s">
        <v>1556</v>
      </c>
      <c r="E816" s="23" t="s">
        <v>147</v>
      </c>
      <c r="F816" s="49" t="s">
        <v>1557</v>
      </c>
      <c r="G816" s="29">
        <v>344547</v>
      </c>
      <c r="H816" s="36">
        <v>391095</v>
      </c>
      <c r="I816" s="36"/>
      <c r="J816" s="36"/>
      <c r="K816" s="35">
        <f t="shared" si="39"/>
        <v>0.135</v>
      </c>
      <c r="L816" s="31" t="str">
        <f t="shared" si="37"/>
        <v>是</v>
      </c>
      <c r="M816" s="31" t="str">
        <f t="shared" si="38"/>
        <v>否</v>
      </c>
    </row>
    <row r="817" ht="18.95" customHeight="1" spans="1:13">
      <c r="A817" s="22" t="s">
        <v>135</v>
      </c>
      <c r="B817" s="23" t="s">
        <v>135</v>
      </c>
      <c r="C817" s="477" t="s">
        <v>1554</v>
      </c>
      <c r="D817" s="24" t="s">
        <v>1558</v>
      </c>
      <c r="E817" s="23" t="s">
        <v>147</v>
      </c>
      <c r="F817" s="54" t="s">
        <v>1559</v>
      </c>
      <c r="G817" s="29">
        <v>677332</v>
      </c>
      <c r="H817" s="36">
        <v>571538</v>
      </c>
      <c r="I817" s="36"/>
      <c r="J817" s="36"/>
      <c r="K817" s="35">
        <f t="shared" si="39"/>
        <v>-0.156</v>
      </c>
      <c r="L817" s="31" t="str">
        <f t="shared" si="37"/>
        <v>是</v>
      </c>
      <c r="M817" s="31" t="str">
        <f t="shared" si="38"/>
        <v>否</v>
      </c>
    </row>
    <row r="818" ht="18.95" customHeight="1" spans="1:13">
      <c r="A818" s="22" t="s">
        <v>135</v>
      </c>
      <c r="B818" s="477" t="s">
        <v>1529</v>
      </c>
      <c r="C818" s="23"/>
      <c r="D818" s="24" t="s">
        <v>1560</v>
      </c>
      <c r="E818" s="23" t="s">
        <v>147</v>
      </c>
      <c r="F818" s="49" t="s">
        <v>4263</v>
      </c>
      <c r="G818" s="29">
        <v>244867</v>
      </c>
      <c r="H818" s="33" t="e">
        <f>VLOOKUP(F818,#REF!,2,0)</f>
        <v>#REF!</v>
      </c>
      <c r="I818" s="29"/>
      <c r="J818" s="29" t="e">
        <f>VLOOKUP(F818,'数据-全省决算数!'!$B:$C,2,0)</f>
        <v>#N/A</v>
      </c>
      <c r="K818" s="35" t="str">
        <f t="shared" si="39"/>
        <v/>
      </c>
      <c r="L818" s="31" t="e">
        <f t="shared" si="37"/>
        <v>#REF!</v>
      </c>
      <c r="M818" s="31" t="str">
        <f t="shared" si="38"/>
        <v>是</v>
      </c>
    </row>
    <row r="819" ht="18.95" customHeight="1" spans="1:13">
      <c r="A819" s="22" t="s">
        <v>135</v>
      </c>
      <c r="B819" s="23" t="s">
        <v>1529</v>
      </c>
      <c r="C819" s="23" t="s">
        <v>135</v>
      </c>
      <c r="D819" s="24" t="s">
        <v>1562</v>
      </c>
      <c r="E819" s="23" t="s">
        <v>147</v>
      </c>
      <c r="F819" s="49" t="s">
        <v>4264</v>
      </c>
      <c r="G819" s="29">
        <v>4896</v>
      </c>
      <c r="H819" s="33" t="e">
        <f>VLOOKUP(F819,#REF!,2,0)</f>
        <v>#REF!</v>
      </c>
      <c r="I819" s="29"/>
      <c r="J819" s="29" t="e">
        <f>VLOOKUP(F819,'数据-全省决算数!'!$B:$C,2,0)</f>
        <v>#N/A</v>
      </c>
      <c r="K819" s="35" t="str">
        <f t="shared" si="39"/>
        <v/>
      </c>
      <c r="L819" s="31" t="e">
        <f t="shared" si="37"/>
        <v>#REF!</v>
      </c>
      <c r="M819" s="31" t="str">
        <f t="shared" si="38"/>
        <v>是</v>
      </c>
    </row>
    <row r="820" ht="18.95" customHeight="1" spans="1:13">
      <c r="A820" s="22" t="s">
        <v>135</v>
      </c>
      <c r="B820" s="23" t="s">
        <v>1529</v>
      </c>
      <c r="C820" s="23" t="s">
        <v>135</v>
      </c>
      <c r="D820" s="24" t="s">
        <v>1564</v>
      </c>
      <c r="E820" s="23" t="s">
        <v>147</v>
      </c>
      <c r="F820" s="49" t="s">
        <v>4615</v>
      </c>
      <c r="G820" s="29">
        <v>233295</v>
      </c>
      <c r="H820" s="33" t="e">
        <f>VLOOKUP(F820,#REF!,2,0)</f>
        <v>#REF!</v>
      </c>
      <c r="I820" s="29"/>
      <c r="J820" s="29" t="e">
        <f>VLOOKUP(F820,'数据-全省决算数!'!$B:$C,2,0)</f>
        <v>#N/A</v>
      </c>
      <c r="K820" s="35" t="str">
        <f t="shared" si="39"/>
        <v/>
      </c>
      <c r="L820" s="31" t="e">
        <f t="shared" si="37"/>
        <v>#REF!</v>
      </c>
      <c r="M820" s="31" t="str">
        <f t="shared" si="38"/>
        <v>是</v>
      </c>
    </row>
    <row r="821" ht="18.95" customHeight="1" spans="1:13">
      <c r="A821" s="22" t="s">
        <v>134</v>
      </c>
      <c r="B821" s="23" t="s">
        <v>135</v>
      </c>
      <c r="C821" s="23"/>
      <c r="D821" s="24" t="s">
        <v>1566</v>
      </c>
      <c r="E821" s="23"/>
      <c r="F821" s="50" t="s">
        <v>1567</v>
      </c>
      <c r="G821" s="26">
        <f>SUMIF($B822:$B$1301,$D821,$G822:$G$1301)</f>
        <v>5944511</v>
      </c>
      <c r="H821" s="33" t="e">
        <f>VLOOKUP(F821,#REF!,2,0)</f>
        <v>#REF!</v>
      </c>
      <c r="I821" s="28"/>
      <c r="J821" s="29" t="e">
        <f>VLOOKUP(F821,'数据-全省决算数!'!$B:$C,2,0)</f>
        <v>#N/A</v>
      </c>
      <c r="K821" s="30" t="str">
        <f t="shared" si="39"/>
        <v/>
      </c>
      <c r="L821" s="31" t="e">
        <f t="shared" si="37"/>
        <v>#REF!</v>
      </c>
      <c r="M821" s="31" t="str">
        <f t="shared" si="38"/>
        <v>是</v>
      </c>
    </row>
    <row r="822" ht="18.95" customHeight="1" spans="1:13">
      <c r="A822" s="22" t="s">
        <v>135</v>
      </c>
      <c r="B822" s="477" t="s">
        <v>1566</v>
      </c>
      <c r="C822" s="23"/>
      <c r="D822" s="24" t="s">
        <v>1568</v>
      </c>
      <c r="E822" s="23"/>
      <c r="F822" s="50" t="s">
        <v>1569</v>
      </c>
      <c r="G822" s="28">
        <f>SUMIF($C821:$C2121,$D822,$G821:$G2121)</f>
        <v>1953664</v>
      </c>
      <c r="H822" s="33" t="e">
        <f>VLOOKUP(F822,#REF!,2,0)</f>
        <v>#REF!</v>
      </c>
      <c r="I822" s="28"/>
      <c r="J822" s="29">
        <f>VLOOKUP(F822,'数据-全省决算数!'!$B:$C,2,0)</f>
        <v>1998868</v>
      </c>
      <c r="K822" s="30" t="str">
        <f t="shared" si="39"/>
        <v/>
      </c>
      <c r="L822" s="31" t="e">
        <f t="shared" si="37"/>
        <v>#REF!</v>
      </c>
      <c r="M822" s="31" t="str">
        <f t="shared" si="38"/>
        <v>是</v>
      </c>
    </row>
    <row r="823" ht="18.95" customHeight="1" spans="1:13">
      <c r="A823" s="22" t="s">
        <v>135</v>
      </c>
      <c r="B823" s="23"/>
      <c r="C823" s="477" t="s">
        <v>1568</v>
      </c>
      <c r="D823" s="24" t="s">
        <v>1570</v>
      </c>
      <c r="E823" s="23" t="s">
        <v>147</v>
      </c>
      <c r="F823" s="49" t="s">
        <v>141</v>
      </c>
      <c r="G823" s="29">
        <v>51568</v>
      </c>
      <c r="H823" s="33" t="e">
        <f>VLOOKUP(F823,#REF!,2,0)</f>
        <v>#REF!</v>
      </c>
      <c r="I823" s="29"/>
      <c r="J823" s="29">
        <f>VLOOKUP(F823,'数据-全省决算数!'!$B:$C,2,0)</f>
        <v>75262</v>
      </c>
      <c r="K823" s="35" t="str">
        <f t="shared" si="39"/>
        <v/>
      </c>
      <c r="L823" s="31" t="e">
        <f t="shared" si="37"/>
        <v>#REF!</v>
      </c>
      <c r="M823" s="31" t="str">
        <f t="shared" si="38"/>
        <v>是</v>
      </c>
    </row>
    <row r="824" ht="18.95" customHeight="1" spans="1:13">
      <c r="A824" s="22" t="s">
        <v>135</v>
      </c>
      <c r="B824" s="23"/>
      <c r="C824" s="477" t="s">
        <v>1568</v>
      </c>
      <c r="D824" s="24" t="s">
        <v>1571</v>
      </c>
      <c r="E824" s="23" t="s">
        <v>147</v>
      </c>
      <c r="F824" s="37" t="s">
        <v>143</v>
      </c>
      <c r="G824" s="29">
        <v>5438</v>
      </c>
      <c r="H824" s="33" t="e">
        <f>VLOOKUP(F824,#REF!,2,0)</f>
        <v>#REF!</v>
      </c>
      <c r="I824" s="29"/>
      <c r="J824" s="29">
        <f>VLOOKUP(F824,'数据-全省决算数!'!$B:$C,2,0)</f>
        <v>10673</v>
      </c>
      <c r="K824" s="35" t="str">
        <f t="shared" si="39"/>
        <v/>
      </c>
      <c r="L824" s="31" t="e">
        <f t="shared" si="37"/>
        <v>#REF!</v>
      </c>
      <c r="M824" s="31" t="str">
        <f t="shared" si="38"/>
        <v>是</v>
      </c>
    </row>
    <row r="825" ht="18.95" customHeight="1" spans="1:13">
      <c r="A825" s="22" t="s">
        <v>135</v>
      </c>
      <c r="B825" s="23"/>
      <c r="C825" s="477" t="s">
        <v>1568</v>
      </c>
      <c r="D825" s="24" t="s">
        <v>1572</v>
      </c>
      <c r="E825" s="23" t="s">
        <v>147</v>
      </c>
      <c r="F825" s="37" t="s">
        <v>145</v>
      </c>
      <c r="G825" s="29">
        <v>22</v>
      </c>
      <c r="H825" s="33" t="e">
        <f>VLOOKUP(F825,#REF!,2,0)</f>
        <v>#REF!</v>
      </c>
      <c r="I825" s="29"/>
      <c r="J825" s="29">
        <f>VLOOKUP(F825,'数据-全省决算数!'!$B:$C,2,0)</f>
        <v>802</v>
      </c>
      <c r="K825" s="35" t="str">
        <f t="shared" si="39"/>
        <v/>
      </c>
      <c r="L825" s="31" t="e">
        <f t="shared" si="37"/>
        <v>#REF!</v>
      </c>
      <c r="M825" s="31" t="str">
        <f t="shared" si="38"/>
        <v>是</v>
      </c>
    </row>
    <row r="826" ht="18.95" customHeight="1" spans="1:13">
      <c r="A826" s="22"/>
      <c r="B826" s="23"/>
      <c r="C826" s="477" t="s">
        <v>1568</v>
      </c>
      <c r="D826" s="24" t="s">
        <v>1573</v>
      </c>
      <c r="E826" s="23" t="s">
        <v>147</v>
      </c>
      <c r="F826" s="49" t="s">
        <v>160</v>
      </c>
      <c r="G826" s="29">
        <v>279762</v>
      </c>
      <c r="H826" s="33" t="e">
        <f>VLOOKUP(F826,#REF!,2,0)</f>
        <v>#REF!</v>
      </c>
      <c r="I826" s="29"/>
      <c r="J826" s="29">
        <f>VLOOKUP(F826,'数据-全省决算数!'!$B:$C,2,0)</f>
        <v>153</v>
      </c>
      <c r="K826" s="35" t="str">
        <f t="shared" si="39"/>
        <v/>
      </c>
      <c r="L826" s="31" t="e">
        <f t="shared" si="37"/>
        <v>#REF!</v>
      </c>
      <c r="M826" s="31" t="str">
        <f t="shared" si="38"/>
        <v>是</v>
      </c>
    </row>
    <row r="827" ht="18.95" customHeight="1" spans="1:13">
      <c r="A827" s="22"/>
      <c r="B827" s="23"/>
      <c r="C827" s="477" t="s">
        <v>1568</v>
      </c>
      <c r="D827" s="24" t="s">
        <v>1574</v>
      </c>
      <c r="E827" s="23" t="s">
        <v>147</v>
      </c>
      <c r="F827" s="49" t="s">
        <v>1575</v>
      </c>
      <c r="G827" s="29">
        <v>23676</v>
      </c>
      <c r="H827" s="33" t="e">
        <f>VLOOKUP(F827,#REF!,2,0)</f>
        <v>#REF!</v>
      </c>
      <c r="I827" s="29"/>
      <c r="J827" s="29">
        <f>VLOOKUP(F827,'数据-全省决算数!'!$B:$C,2,0)</f>
        <v>33281</v>
      </c>
      <c r="K827" s="35" t="str">
        <f t="shared" si="39"/>
        <v/>
      </c>
      <c r="L827" s="31" t="e">
        <f t="shared" si="37"/>
        <v>#REF!</v>
      </c>
      <c r="M827" s="31" t="str">
        <f t="shared" si="38"/>
        <v>是</v>
      </c>
    </row>
    <row r="828" ht="18.95" customHeight="1" spans="1:13">
      <c r="A828" s="22" t="s">
        <v>135</v>
      </c>
      <c r="B828" s="23" t="s">
        <v>135</v>
      </c>
      <c r="C828" s="477" t="s">
        <v>1568</v>
      </c>
      <c r="D828" s="24" t="s">
        <v>1576</v>
      </c>
      <c r="E828" s="23" t="s">
        <v>147</v>
      </c>
      <c r="F828" s="49" t="s">
        <v>1577</v>
      </c>
      <c r="G828" s="29">
        <v>156302</v>
      </c>
      <c r="H828" s="33" t="e">
        <f>VLOOKUP(F828,#REF!,2,0)</f>
        <v>#REF!</v>
      </c>
      <c r="I828" s="29"/>
      <c r="J828" s="29">
        <f>VLOOKUP(F828,'数据-全省决算数!'!$B:$C,2,0)</f>
        <v>145364</v>
      </c>
      <c r="K828" s="35" t="str">
        <f t="shared" si="39"/>
        <v/>
      </c>
      <c r="L828" s="31" t="e">
        <f t="shared" si="37"/>
        <v>#REF!</v>
      </c>
      <c r="M828" s="31" t="str">
        <f t="shared" si="38"/>
        <v>是</v>
      </c>
    </row>
    <row r="829" ht="18.95" customHeight="1" spans="1:13">
      <c r="A829" s="22" t="s">
        <v>135</v>
      </c>
      <c r="B829" s="23" t="s">
        <v>135</v>
      </c>
      <c r="C829" s="477" t="s">
        <v>1568</v>
      </c>
      <c r="D829" s="24" t="s">
        <v>1578</v>
      </c>
      <c r="E829" s="23" t="s">
        <v>147</v>
      </c>
      <c r="F829" s="49" t="s">
        <v>1579</v>
      </c>
      <c r="G829" s="29">
        <v>60769</v>
      </c>
      <c r="H829" s="33" t="e">
        <f>VLOOKUP(F829,#REF!,2,0)</f>
        <v>#REF!</v>
      </c>
      <c r="I829" s="29"/>
      <c r="J829" s="29">
        <f>VLOOKUP(F829,'数据-全省决算数!'!$B:$C,2,0)</f>
        <v>53608</v>
      </c>
      <c r="K829" s="35" t="str">
        <f t="shared" si="39"/>
        <v/>
      </c>
      <c r="L829" s="31" t="e">
        <f t="shared" si="37"/>
        <v>#REF!</v>
      </c>
      <c r="M829" s="31" t="str">
        <f t="shared" si="38"/>
        <v>是</v>
      </c>
    </row>
    <row r="830" ht="18.95" customHeight="1" spans="1:13">
      <c r="A830" s="22" t="s">
        <v>135</v>
      </c>
      <c r="B830" s="23" t="s">
        <v>135</v>
      </c>
      <c r="C830" s="477" t="s">
        <v>1568</v>
      </c>
      <c r="D830" s="24" t="s">
        <v>1580</v>
      </c>
      <c r="E830" s="23" t="s">
        <v>147</v>
      </c>
      <c r="F830" s="51" t="s">
        <v>1581</v>
      </c>
      <c r="G830" s="29">
        <v>12725</v>
      </c>
      <c r="H830" s="33" t="e">
        <f>VLOOKUP(F830,#REF!,2,0)</f>
        <v>#REF!</v>
      </c>
      <c r="I830" s="29"/>
      <c r="J830" s="29">
        <f>VLOOKUP(F830,'数据-全省决算数!'!$B:$C,2,0)</f>
        <v>10792</v>
      </c>
      <c r="K830" s="35" t="str">
        <f t="shared" si="39"/>
        <v/>
      </c>
      <c r="L830" s="31" t="e">
        <f t="shared" si="37"/>
        <v>#REF!</v>
      </c>
      <c r="M830" s="31" t="str">
        <f t="shared" si="38"/>
        <v>是</v>
      </c>
    </row>
    <row r="831" ht="18.95" customHeight="1" spans="1:13">
      <c r="A831" s="22" t="s">
        <v>135</v>
      </c>
      <c r="B831" s="23" t="s">
        <v>135</v>
      </c>
      <c r="C831" s="477" t="s">
        <v>1568</v>
      </c>
      <c r="D831" s="24" t="s">
        <v>1582</v>
      </c>
      <c r="E831" s="23" t="s">
        <v>147</v>
      </c>
      <c r="F831" s="51" t="s">
        <v>1583</v>
      </c>
      <c r="G831" s="29">
        <v>3017</v>
      </c>
      <c r="H831" s="33" t="e">
        <f>VLOOKUP(F831,#REF!,2,0)</f>
        <v>#REF!</v>
      </c>
      <c r="I831" s="29"/>
      <c r="J831" s="29">
        <f>VLOOKUP(F831,'数据-全省决算数!'!$B:$C,2,0)</f>
        <v>2666</v>
      </c>
      <c r="K831" s="35" t="str">
        <f t="shared" si="39"/>
        <v/>
      </c>
      <c r="L831" s="31" t="e">
        <f t="shared" si="37"/>
        <v>#REF!</v>
      </c>
      <c r="M831" s="31" t="str">
        <f t="shared" si="38"/>
        <v>是</v>
      </c>
    </row>
    <row r="832" ht="18.95" customHeight="1" spans="1:13">
      <c r="A832" s="22" t="s">
        <v>135</v>
      </c>
      <c r="B832" s="23" t="s">
        <v>135</v>
      </c>
      <c r="C832" s="477" t="s">
        <v>1568</v>
      </c>
      <c r="D832" s="24" t="s">
        <v>1584</v>
      </c>
      <c r="E832" s="23" t="s">
        <v>147</v>
      </c>
      <c r="F832" s="37" t="s">
        <v>1585</v>
      </c>
      <c r="G832" s="29">
        <v>2262</v>
      </c>
      <c r="H832" s="33" t="e">
        <f>VLOOKUP(F832,#REF!,2,0)</f>
        <v>#REF!</v>
      </c>
      <c r="I832" s="29"/>
      <c r="J832" s="29">
        <f>VLOOKUP(F832,'数据-全省决算数!'!$B:$C,2,0)</f>
        <v>2458</v>
      </c>
      <c r="K832" s="35" t="str">
        <f t="shared" si="39"/>
        <v/>
      </c>
      <c r="L832" s="31" t="e">
        <f t="shared" si="37"/>
        <v>#REF!</v>
      </c>
      <c r="M832" s="31" t="str">
        <f t="shared" si="38"/>
        <v>是</v>
      </c>
    </row>
    <row r="833" ht="18.95" customHeight="1" spans="1:13">
      <c r="A833" s="22" t="s">
        <v>135</v>
      </c>
      <c r="B833" s="23" t="s">
        <v>135</v>
      </c>
      <c r="C833" s="477" t="s">
        <v>1568</v>
      </c>
      <c r="D833" s="24" t="s">
        <v>1586</v>
      </c>
      <c r="E833" s="23" t="s">
        <v>147</v>
      </c>
      <c r="F833" s="49" t="s">
        <v>1587</v>
      </c>
      <c r="G833" s="29">
        <v>9273</v>
      </c>
      <c r="H833" s="33" t="e">
        <f>VLOOKUP(F833,#REF!,2,0)</f>
        <v>#REF!</v>
      </c>
      <c r="I833" s="29"/>
      <c r="J833" s="29">
        <f>VLOOKUP(F833,'数据-全省决算数!'!$B:$C,2,0)</f>
        <v>7366</v>
      </c>
      <c r="K833" s="35" t="str">
        <f t="shared" si="39"/>
        <v/>
      </c>
      <c r="L833" s="31" t="e">
        <f t="shared" si="37"/>
        <v>#REF!</v>
      </c>
      <c r="M833" s="31" t="str">
        <f t="shared" si="38"/>
        <v>是</v>
      </c>
    </row>
    <row r="834" ht="18.95" customHeight="1" spans="1:13">
      <c r="A834" s="22" t="s">
        <v>135</v>
      </c>
      <c r="B834" s="23" t="s">
        <v>135</v>
      </c>
      <c r="C834" s="477" t="s">
        <v>1568</v>
      </c>
      <c r="D834" s="24" t="s">
        <v>1588</v>
      </c>
      <c r="E834" s="23" t="s">
        <v>147</v>
      </c>
      <c r="F834" s="49" t="s">
        <v>1589</v>
      </c>
      <c r="G834" s="29">
        <v>70</v>
      </c>
      <c r="H834" s="33" t="e">
        <f>VLOOKUP(F834,#REF!,2,0)</f>
        <v>#REF!</v>
      </c>
      <c r="I834" s="29"/>
      <c r="J834" s="29">
        <f>VLOOKUP(F834,'数据-全省决算数!'!$B:$C,2,0)</f>
        <v>10</v>
      </c>
      <c r="K834" s="35" t="str">
        <f t="shared" si="39"/>
        <v/>
      </c>
      <c r="L834" s="31" t="e">
        <f t="shared" si="37"/>
        <v>#REF!</v>
      </c>
      <c r="M834" s="31" t="str">
        <f t="shared" si="38"/>
        <v>是</v>
      </c>
    </row>
    <row r="835" ht="18.95" customHeight="1" spans="1:13">
      <c r="A835" s="22" t="s">
        <v>135</v>
      </c>
      <c r="B835" s="23" t="s">
        <v>135</v>
      </c>
      <c r="C835" s="477" t="s">
        <v>1568</v>
      </c>
      <c r="D835" s="24" t="s">
        <v>1590</v>
      </c>
      <c r="E835" s="23" t="s">
        <v>147</v>
      </c>
      <c r="F835" s="49" t="s">
        <v>1591</v>
      </c>
      <c r="G835" s="29">
        <v>14514</v>
      </c>
      <c r="H835" s="33" t="e">
        <f>VLOOKUP(F835,#REF!,2,0)</f>
        <v>#REF!</v>
      </c>
      <c r="I835" s="29"/>
      <c r="J835" s="29">
        <f>VLOOKUP(F835,'数据-全省决算数!'!$B:$C,2,0)</f>
        <v>7886</v>
      </c>
      <c r="K835" s="35" t="str">
        <f t="shared" si="39"/>
        <v/>
      </c>
      <c r="L835" s="31" t="e">
        <f t="shared" si="37"/>
        <v>#REF!</v>
      </c>
      <c r="M835" s="31" t="str">
        <f t="shared" si="38"/>
        <v>是</v>
      </c>
    </row>
    <row r="836" ht="18.95" customHeight="1" spans="1:13">
      <c r="A836" s="22" t="s">
        <v>135</v>
      </c>
      <c r="B836" s="23" t="s">
        <v>135</v>
      </c>
      <c r="C836" s="477" t="s">
        <v>1568</v>
      </c>
      <c r="D836" s="24" t="s">
        <v>1592</v>
      </c>
      <c r="E836" s="23" t="s">
        <v>147</v>
      </c>
      <c r="F836" s="51" t="s">
        <v>1593</v>
      </c>
      <c r="G836" s="29">
        <v>153</v>
      </c>
      <c r="H836" s="33" t="e">
        <f>VLOOKUP(F836,#REF!,2,0)</f>
        <v>#REF!</v>
      </c>
      <c r="I836" s="29"/>
      <c r="J836" s="29">
        <f>VLOOKUP(F836,'数据-全省决算数!'!$B:$C,2,0)</f>
        <v>830</v>
      </c>
      <c r="K836" s="35" t="str">
        <f t="shared" si="39"/>
        <v/>
      </c>
      <c r="L836" s="31" t="e">
        <f t="shared" ref="L836:L899" si="40">IF(F836&lt;&gt;"",IF(SUM(G836:H836)&lt;&gt;0,"是","否"),"空")</f>
        <v>#REF!</v>
      </c>
      <c r="M836" s="31" t="str">
        <f t="shared" ref="M836:M899" si="41">IF(C836&lt;&gt;"",IF(OR(LEFT(C836,3)="205",LEFT(C836,3)="206",LEFT(C836,3)="207",LEFT(C836,3)="208",LEFT(C836,3)="210",LEFT(C836,3)="213"),"是","否"),"是")</f>
        <v>是</v>
      </c>
    </row>
    <row r="837" ht="18.95" customHeight="1" spans="1:13">
      <c r="A837" s="22" t="s">
        <v>135</v>
      </c>
      <c r="B837" s="23" t="s">
        <v>135</v>
      </c>
      <c r="C837" s="477" t="s">
        <v>1568</v>
      </c>
      <c r="D837" s="24" t="s">
        <v>1594</v>
      </c>
      <c r="E837" s="23" t="s">
        <v>147</v>
      </c>
      <c r="F837" s="51" t="s">
        <v>1595</v>
      </c>
      <c r="G837" s="29">
        <v>1954</v>
      </c>
      <c r="H837" s="33" t="e">
        <f>VLOOKUP(F837,#REF!,2,0)</f>
        <v>#REF!</v>
      </c>
      <c r="I837" s="29"/>
      <c r="J837" s="29">
        <f>VLOOKUP(F837,'数据-全省决算数!'!$B:$C,2,0)</f>
        <v>764</v>
      </c>
      <c r="K837" s="35" t="str">
        <f t="shared" si="39"/>
        <v/>
      </c>
      <c r="L837" s="31" t="e">
        <f t="shared" si="40"/>
        <v>#REF!</v>
      </c>
      <c r="M837" s="31" t="str">
        <f t="shared" si="41"/>
        <v>是</v>
      </c>
    </row>
    <row r="838" ht="18.95" customHeight="1" spans="1:13">
      <c r="A838" s="22" t="s">
        <v>135</v>
      </c>
      <c r="B838" s="23" t="s">
        <v>135</v>
      </c>
      <c r="C838" s="477" t="s">
        <v>1568</v>
      </c>
      <c r="D838" s="24" t="s">
        <v>1596</v>
      </c>
      <c r="E838" s="23" t="s">
        <v>147</v>
      </c>
      <c r="F838" s="49" t="s">
        <v>1597</v>
      </c>
      <c r="G838" s="29">
        <v>127234</v>
      </c>
      <c r="H838" s="33" t="e">
        <f>VLOOKUP(F838,#REF!,2,0)</f>
        <v>#REF!</v>
      </c>
      <c r="I838" s="29"/>
      <c r="J838" s="29">
        <f>VLOOKUP(F838,'数据-全省决算数!'!$B:$C,2,0)</f>
        <v>65618</v>
      </c>
      <c r="K838" s="35" t="str">
        <f t="shared" si="39"/>
        <v/>
      </c>
      <c r="L838" s="31" t="e">
        <f t="shared" si="40"/>
        <v>#REF!</v>
      </c>
      <c r="M838" s="31" t="str">
        <f t="shared" si="41"/>
        <v>是</v>
      </c>
    </row>
    <row r="839" ht="18.95" customHeight="1" spans="1:13">
      <c r="A839" s="22" t="s">
        <v>135</v>
      </c>
      <c r="B839" s="23" t="s">
        <v>135</v>
      </c>
      <c r="C839" s="477" t="s">
        <v>1568</v>
      </c>
      <c r="D839" s="24" t="s">
        <v>1598</v>
      </c>
      <c r="E839" s="23" t="s">
        <v>147</v>
      </c>
      <c r="F839" s="49" t="s">
        <v>1599</v>
      </c>
      <c r="G839" s="29">
        <v>62934</v>
      </c>
      <c r="H839" s="33" t="e">
        <f>VLOOKUP(F839,#REF!,2,0)</f>
        <v>#REF!</v>
      </c>
      <c r="I839" s="29"/>
      <c r="J839" s="29">
        <f>VLOOKUP(F839,'数据-全省决算数!'!$B:$C,2,0)</f>
        <v>60540</v>
      </c>
      <c r="K839" s="35" t="str">
        <f t="shared" si="39"/>
        <v/>
      </c>
      <c r="L839" s="31" t="e">
        <f t="shared" si="40"/>
        <v>#REF!</v>
      </c>
      <c r="M839" s="31" t="str">
        <f t="shared" si="41"/>
        <v>是</v>
      </c>
    </row>
    <row r="840" ht="18.95" customHeight="1" spans="1:13">
      <c r="A840" s="22" t="s">
        <v>135</v>
      </c>
      <c r="B840" s="23" t="s">
        <v>135</v>
      </c>
      <c r="C840" s="477" t="s">
        <v>1568</v>
      </c>
      <c r="D840" s="24" t="s">
        <v>1600</v>
      </c>
      <c r="E840" s="23" t="s">
        <v>147</v>
      </c>
      <c r="F840" s="49" t="s">
        <v>1601</v>
      </c>
      <c r="G840" s="29">
        <v>104353</v>
      </c>
      <c r="H840" s="33" t="e">
        <f>VLOOKUP(F840,#REF!,2,0)</f>
        <v>#REF!</v>
      </c>
      <c r="I840" s="29"/>
      <c r="J840" s="29">
        <f>VLOOKUP(F840,'数据-全省决算数!'!$B:$C,2,0)</f>
        <v>92532</v>
      </c>
      <c r="K840" s="35" t="str">
        <f t="shared" ref="K840:K903" si="42">IF(ISERROR(H840/G840-1),"",H840/G840-1)</f>
        <v/>
      </c>
      <c r="L840" s="31" t="e">
        <f t="shared" si="40"/>
        <v>#REF!</v>
      </c>
      <c r="M840" s="31" t="str">
        <f t="shared" si="41"/>
        <v>是</v>
      </c>
    </row>
    <row r="841" ht="18.95" customHeight="1" spans="1:13">
      <c r="A841" s="22" t="s">
        <v>135</v>
      </c>
      <c r="B841" s="23" t="s">
        <v>135</v>
      </c>
      <c r="C841" s="477" t="s">
        <v>1568</v>
      </c>
      <c r="D841" s="24" t="s">
        <v>1602</v>
      </c>
      <c r="E841" s="23" t="s">
        <v>147</v>
      </c>
      <c r="F841" s="49" t="s">
        <v>1603</v>
      </c>
      <c r="G841" s="29">
        <v>18627</v>
      </c>
      <c r="H841" s="33" t="e">
        <f>VLOOKUP(F841,#REF!,2,0)</f>
        <v>#REF!</v>
      </c>
      <c r="I841" s="29"/>
      <c r="J841" s="29">
        <f>VLOOKUP(F841,'数据-全省决算数!'!$B:$C,2,0)</f>
        <v>10222</v>
      </c>
      <c r="K841" s="35" t="str">
        <f t="shared" si="42"/>
        <v/>
      </c>
      <c r="L841" s="31" t="e">
        <f t="shared" si="40"/>
        <v>#REF!</v>
      </c>
      <c r="M841" s="31" t="str">
        <f t="shared" si="41"/>
        <v>是</v>
      </c>
    </row>
    <row r="842" ht="18.95" customHeight="1" spans="1:13">
      <c r="A842" s="22" t="s">
        <v>135</v>
      </c>
      <c r="B842" s="23" t="s">
        <v>135</v>
      </c>
      <c r="C842" s="477" t="s">
        <v>1568</v>
      </c>
      <c r="D842" s="24" t="s">
        <v>1604</v>
      </c>
      <c r="E842" s="23" t="s">
        <v>147</v>
      </c>
      <c r="F842" s="51" t="s">
        <v>1605</v>
      </c>
      <c r="G842" s="29">
        <v>81231</v>
      </c>
      <c r="H842" s="33" t="e">
        <f>VLOOKUP(F842,#REF!,2,0)</f>
        <v>#REF!</v>
      </c>
      <c r="I842" s="29"/>
      <c r="J842" s="29">
        <f>VLOOKUP(F842,'数据-全省决算数!'!$B:$C,2,0)</f>
        <v>50769</v>
      </c>
      <c r="K842" s="35" t="str">
        <f t="shared" si="42"/>
        <v/>
      </c>
      <c r="L842" s="31" t="e">
        <f t="shared" si="40"/>
        <v>#REF!</v>
      </c>
      <c r="M842" s="31" t="str">
        <f t="shared" si="41"/>
        <v>是</v>
      </c>
    </row>
    <row r="843" ht="18.95" customHeight="1" spans="1:13">
      <c r="A843" s="22" t="s">
        <v>135</v>
      </c>
      <c r="B843" s="23" t="s">
        <v>135</v>
      </c>
      <c r="C843" s="477" t="s">
        <v>1568</v>
      </c>
      <c r="D843" s="24" t="s">
        <v>1606</v>
      </c>
      <c r="E843" s="23" t="s">
        <v>147</v>
      </c>
      <c r="F843" s="49" t="s">
        <v>1607</v>
      </c>
      <c r="G843" s="29">
        <v>0</v>
      </c>
      <c r="H843" s="29">
        <v>0</v>
      </c>
      <c r="I843" s="29"/>
      <c r="J843" s="29"/>
      <c r="K843" s="35" t="str">
        <f t="shared" si="42"/>
        <v/>
      </c>
      <c r="L843" s="31" t="str">
        <f t="shared" si="40"/>
        <v>否</v>
      </c>
      <c r="M843" s="31" t="str">
        <f t="shared" si="41"/>
        <v>是</v>
      </c>
    </row>
    <row r="844" ht="18.95" customHeight="1" spans="1:13">
      <c r="A844" s="22" t="s">
        <v>135</v>
      </c>
      <c r="B844" s="23" t="s">
        <v>135</v>
      </c>
      <c r="C844" s="477" t="s">
        <v>1568</v>
      </c>
      <c r="D844" s="24" t="s">
        <v>1608</v>
      </c>
      <c r="E844" s="23" t="s">
        <v>147</v>
      </c>
      <c r="F844" s="51" t="s">
        <v>1609</v>
      </c>
      <c r="G844" s="29">
        <v>77760</v>
      </c>
      <c r="H844" s="33" t="e">
        <f>VLOOKUP(F844,#REF!,2,0)</f>
        <v>#REF!</v>
      </c>
      <c r="I844" s="29"/>
      <c r="J844" s="29">
        <f>VLOOKUP(F844,'数据-全省决算数!'!$B:$C,2,0)</f>
        <v>82794</v>
      </c>
      <c r="K844" s="35" t="str">
        <f t="shared" si="42"/>
        <v/>
      </c>
      <c r="L844" s="31" t="e">
        <f t="shared" si="40"/>
        <v>#REF!</v>
      </c>
      <c r="M844" s="31" t="str">
        <f t="shared" si="41"/>
        <v>是</v>
      </c>
    </row>
    <row r="845" ht="18.95" customHeight="1" spans="1:13">
      <c r="A845" s="22" t="s">
        <v>135</v>
      </c>
      <c r="B845" s="23" t="s">
        <v>135</v>
      </c>
      <c r="C845" s="477" t="s">
        <v>1568</v>
      </c>
      <c r="D845" s="24" t="s">
        <v>1610</v>
      </c>
      <c r="E845" s="23" t="s">
        <v>147</v>
      </c>
      <c r="F845" s="49" t="s">
        <v>1611</v>
      </c>
      <c r="G845" s="29">
        <v>168455</v>
      </c>
      <c r="H845" s="33" t="e">
        <f>VLOOKUP(F845,#REF!,2,0)</f>
        <v>#REF!</v>
      </c>
      <c r="I845" s="29"/>
      <c r="J845" s="29">
        <f>VLOOKUP(F845,'数据-全省决算数!'!$B:$C,2,0)</f>
        <v>225870</v>
      </c>
      <c r="K845" s="35" t="str">
        <f t="shared" si="42"/>
        <v/>
      </c>
      <c r="L845" s="31" t="e">
        <f t="shared" si="40"/>
        <v>#REF!</v>
      </c>
      <c r="M845" s="31" t="str">
        <f t="shared" si="41"/>
        <v>是</v>
      </c>
    </row>
    <row r="846" ht="18.95" customHeight="1" spans="1:13">
      <c r="A846" s="22" t="s">
        <v>135</v>
      </c>
      <c r="B846" s="23" t="s">
        <v>135</v>
      </c>
      <c r="C846" s="477" t="s">
        <v>1568</v>
      </c>
      <c r="D846" s="24" t="s">
        <v>1612</v>
      </c>
      <c r="E846" s="23" t="s">
        <v>147</v>
      </c>
      <c r="F846" s="49" t="s">
        <v>1613</v>
      </c>
      <c r="G846" s="29">
        <v>416989</v>
      </c>
      <c r="H846" s="33" t="e">
        <f>VLOOKUP(F846,#REF!,2,0)</f>
        <v>#REF!</v>
      </c>
      <c r="I846" s="29"/>
      <c r="J846" s="29">
        <f>VLOOKUP(F846,'数据-全省决算数!'!$B:$C,2,0)</f>
        <v>492846</v>
      </c>
      <c r="K846" s="35" t="str">
        <f t="shared" si="42"/>
        <v/>
      </c>
      <c r="L846" s="31" t="e">
        <f t="shared" si="40"/>
        <v>#REF!</v>
      </c>
      <c r="M846" s="31" t="str">
        <f t="shared" si="41"/>
        <v>是</v>
      </c>
    </row>
    <row r="847" ht="18.95" customHeight="1" spans="1:13">
      <c r="A847" s="22" t="s">
        <v>135</v>
      </c>
      <c r="B847" s="23" t="s">
        <v>135</v>
      </c>
      <c r="C847" s="477" t="s">
        <v>1568</v>
      </c>
      <c r="D847" s="24" t="s">
        <v>1614</v>
      </c>
      <c r="E847" s="23" t="s">
        <v>147</v>
      </c>
      <c r="F847" s="51" t="s">
        <v>1615</v>
      </c>
      <c r="G847" s="29">
        <v>664</v>
      </c>
      <c r="H847" s="33" t="e">
        <f>VLOOKUP(F847,#REF!,2,0)</f>
        <v>#REF!</v>
      </c>
      <c r="I847" s="29"/>
      <c r="J847" s="29">
        <f>VLOOKUP(F847,'数据-全省决算数!'!$B:$C,2,0)</f>
        <v>798</v>
      </c>
      <c r="K847" s="35" t="str">
        <f t="shared" si="42"/>
        <v/>
      </c>
      <c r="L847" s="31" t="e">
        <f t="shared" si="40"/>
        <v>#REF!</v>
      </c>
      <c r="M847" s="31" t="str">
        <f t="shared" si="41"/>
        <v>是</v>
      </c>
    </row>
    <row r="848" ht="18.95" customHeight="1" spans="1:13">
      <c r="A848" s="22" t="s">
        <v>135</v>
      </c>
      <c r="B848" s="23" t="s">
        <v>135</v>
      </c>
      <c r="C848" s="477" t="s">
        <v>1568</v>
      </c>
      <c r="D848" s="24" t="s">
        <v>1616</v>
      </c>
      <c r="E848" s="23" t="s">
        <v>147</v>
      </c>
      <c r="F848" s="49" t="s">
        <v>1617</v>
      </c>
      <c r="G848" s="29">
        <v>19146</v>
      </c>
      <c r="H848" s="33" t="e">
        <f>VLOOKUP(F848,#REF!,2,0)</f>
        <v>#REF!</v>
      </c>
      <c r="I848" s="29"/>
      <c r="J848" s="29">
        <f>VLOOKUP(F848,'数据-全省决算数!'!$B:$C,2,0)</f>
        <v>23695</v>
      </c>
      <c r="K848" s="35" t="str">
        <f t="shared" si="42"/>
        <v/>
      </c>
      <c r="L848" s="31" t="e">
        <f t="shared" si="40"/>
        <v>#REF!</v>
      </c>
      <c r="M848" s="31" t="str">
        <f t="shared" si="41"/>
        <v>是</v>
      </c>
    </row>
    <row r="849" ht="18.95" customHeight="1" spans="1:13">
      <c r="A849" s="22" t="s">
        <v>135</v>
      </c>
      <c r="B849" s="23" t="s">
        <v>135</v>
      </c>
      <c r="C849" s="477" t="s">
        <v>1568</v>
      </c>
      <c r="D849" s="24" t="s">
        <v>1618</v>
      </c>
      <c r="E849" s="23" t="s">
        <v>147</v>
      </c>
      <c r="F849" s="49" t="s">
        <v>1619</v>
      </c>
      <c r="G849" s="29">
        <v>33</v>
      </c>
      <c r="H849" s="33" t="e">
        <f>VLOOKUP(F849,#REF!,2,0)</f>
        <v>#REF!</v>
      </c>
      <c r="I849" s="29"/>
      <c r="J849" s="29">
        <f>VLOOKUP(F849,'数据-全省决算数!'!$B:$C,2,0)</f>
        <v>8</v>
      </c>
      <c r="K849" s="35" t="str">
        <f t="shared" si="42"/>
        <v/>
      </c>
      <c r="L849" s="31" t="e">
        <f t="shared" si="40"/>
        <v>#REF!</v>
      </c>
      <c r="M849" s="31" t="str">
        <f t="shared" si="41"/>
        <v>是</v>
      </c>
    </row>
    <row r="850" ht="22.5" customHeight="1" spans="1:13">
      <c r="A850" s="22" t="s">
        <v>135</v>
      </c>
      <c r="B850" s="23" t="s">
        <v>135</v>
      </c>
      <c r="C850" s="477" t="s">
        <v>1568</v>
      </c>
      <c r="D850" s="24" t="s">
        <v>1620</v>
      </c>
      <c r="E850" s="23" t="s">
        <v>147</v>
      </c>
      <c r="F850" s="49" t="s">
        <v>1621</v>
      </c>
      <c r="G850" s="29">
        <v>254733</v>
      </c>
      <c r="H850" s="33" t="e">
        <f>VLOOKUP(F850,#REF!,2,0)</f>
        <v>#REF!</v>
      </c>
      <c r="I850" s="29"/>
      <c r="J850" s="29">
        <f>VLOOKUP(F850,'数据-全省决算数!'!$B:$C,2,0)</f>
        <v>200666</v>
      </c>
      <c r="K850" s="35" t="str">
        <f t="shared" si="42"/>
        <v/>
      </c>
      <c r="L850" s="31" t="e">
        <f t="shared" si="40"/>
        <v>#REF!</v>
      </c>
      <c r="M850" s="31" t="str">
        <f t="shared" si="41"/>
        <v>是</v>
      </c>
    </row>
    <row r="851" ht="23.25" customHeight="1" spans="1:13">
      <c r="A851" s="22" t="s">
        <v>135</v>
      </c>
      <c r="B851" s="477" t="s">
        <v>1566</v>
      </c>
      <c r="C851" s="23"/>
      <c r="D851" s="24" t="s">
        <v>1622</v>
      </c>
      <c r="E851" s="23"/>
      <c r="F851" s="50" t="s">
        <v>1623</v>
      </c>
      <c r="G851" s="28">
        <f>SUMIF($C850:$C2150,$D851,$G850:$G2150)</f>
        <v>629463</v>
      </c>
      <c r="H851" s="33" t="e">
        <f>VLOOKUP(F851,#REF!,2,0)</f>
        <v>#REF!</v>
      </c>
      <c r="I851" s="28"/>
      <c r="J851" s="29">
        <f>VLOOKUP(F851,'数据-全省决算数!'!$B:$C,2,0)</f>
        <v>757302</v>
      </c>
      <c r="K851" s="44" t="str">
        <f t="shared" si="42"/>
        <v/>
      </c>
      <c r="L851" s="31" t="e">
        <f t="shared" si="40"/>
        <v>#REF!</v>
      </c>
      <c r="M851" s="31" t="str">
        <f t="shared" si="41"/>
        <v>是</v>
      </c>
    </row>
    <row r="852" ht="18.95" customHeight="1" spans="1:13">
      <c r="A852" s="22" t="s">
        <v>135</v>
      </c>
      <c r="B852" s="23" t="s">
        <v>135</v>
      </c>
      <c r="C852" s="477" t="s">
        <v>1622</v>
      </c>
      <c r="D852" s="24" t="s">
        <v>1624</v>
      </c>
      <c r="E852" s="23" t="s">
        <v>147</v>
      </c>
      <c r="F852" s="51" t="s">
        <v>141</v>
      </c>
      <c r="G852" s="29">
        <v>49957</v>
      </c>
      <c r="H852" s="33" t="e">
        <f>VLOOKUP(F852,#REF!,2,0)</f>
        <v>#REF!</v>
      </c>
      <c r="I852" s="29"/>
      <c r="J852" s="29">
        <f>VLOOKUP(F852,'数据-全省决算数!'!$B:$C,2,0)</f>
        <v>75262</v>
      </c>
      <c r="K852" s="35" t="str">
        <f t="shared" si="42"/>
        <v/>
      </c>
      <c r="L852" s="31" t="e">
        <f t="shared" si="40"/>
        <v>#REF!</v>
      </c>
      <c r="M852" s="31" t="str">
        <f t="shared" si="41"/>
        <v>是</v>
      </c>
    </row>
    <row r="853" ht="18.95" customHeight="1" spans="1:13">
      <c r="A853" s="22" t="s">
        <v>135</v>
      </c>
      <c r="B853" s="23" t="s">
        <v>135</v>
      </c>
      <c r="C853" s="477" t="s">
        <v>1622</v>
      </c>
      <c r="D853" s="24" t="s">
        <v>1625</v>
      </c>
      <c r="E853" s="23" t="s">
        <v>147</v>
      </c>
      <c r="F853" s="51" t="s">
        <v>143</v>
      </c>
      <c r="G853" s="29">
        <v>3164</v>
      </c>
      <c r="H853" s="33" t="e">
        <f>VLOOKUP(F853,#REF!,2,0)</f>
        <v>#REF!</v>
      </c>
      <c r="I853" s="29"/>
      <c r="J853" s="29">
        <f>VLOOKUP(F853,'数据-全省决算数!'!$B:$C,2,0)</f>
        <v>10673</v>
      </c>
      <c r="K853" s="35" t="str">
        <f t="shared" si="42"/>
        <v/>
      </c>
      <c r="L853" s="31" t="e">
        <f t="shared" si="40"/>
        <v>#REF!</v>
      </c>
      <c r="M853" s="31" t="str">
        <f t="shared" si="41"/>
        <v>是</v>
      </c>
    </row>
    <row r="854" ht="18.95" customHeight="1" spans="1:13">
      <c r="A854" s="22" t="s">
        <v>135</v>
      </c>
      <c r="B854" s="23" t="s">
        <v>135</v>
      </c>
      <c r="C854" s="477" t="s">
        <v>1622</v>
      </c>
      <c r="D854" s="24" t="s">
        <v>1626</v>
      </c>
      <c r="E854" s="23" t="s">
        <v>147</v>
      </c>
      <c r="F854" s="49" t="s">
        <v>145</v>
      </c>
      <c r="G854" s="29">
        <v>185</v>
      </c>
      <c r="H854" s="33" t="e">
        <f>VLOOKUP(F854,#REF!,2,0)</f>
        <v>#REF!</v>
      </c>
      <c r="I854" s="29"/>
      <c r="J854" s="29">
        <f>VLOOKUP(F854,'数据-全省决算数!'!$B:$C,2,0)</f>
        <v>802</v>
      </c>
      <c r="K854" s="35" t="str">
        <f t="shared" si="42"/>
        <v/>
      </c>
      <c r="L854" s="31" t="e">
        <f t="shared" si="40"/>
        <v>#REF!</v>
      </c>
      <c r="M854" s="31" t="str">
        <f t="shared" si="41"/>
        <v>是</v>
      </c>
    </row>
    <row r="855" ht="18.95" customHeight="1" spans="1:13">
      <c r="A855" s="22" t="s">
        <v>135</v>
      </c>
      <c r="B855" s="23" t="s">
        <v>135</v>
      </c>
      <c r="C855" s="477" t="s">
        <v>1622</v>
      </c>
      <c r="D855" s="24" t="s">
        <v>1627</v>
      </c>
      <c r="E855" s="23" t="s">
        <v>147</v>
      </c>
      <c r="F855" s="49" t="s">
        <v>1628</v>
      </c>
      <c r="G855" s="29">
        <v>101063</v>
      </c>
      <c r="H855" s="33" t="e">
        <f>VLOOKUP(F855,#REF!,2,0)</f>
        <v>#REF!</v>
      </c>
      <c r="I855" s="29"/>
      <c r="J855" s="29">
        <f>VLOOKUP(F855,'数据-全省决算数!'!$B:$C,2,0)</f>
        <v>130417</v>
      </c>
      <c r="K855" s="35" t="str">
        <f t="shared" si="42"/>
        <v/>
      </c>
      <c r="L855" s="31" t="e">
        <f t="shared" si="40"/>
        <v>#REF!</v>
      </c>
      <c r="M855" s="31" t="str">
        <f t="shared" si="41"/>
        <v>是</v>
      </c>
    </row>
    <row r="856" ht="18.95" customHeight="1" spans="1:13">
      <c r="A856" s="22" t="s">
        <v>135</v>
      </c>
      <c r="B856" s="23"/>
      <c r="C856" s="477" t="s">
        <v>1622</v>
      </c>
      <c r="D856" s="24" t="s">
        <v>1629</v>
      </c>
      <c r="E856" s="23" t="s">
        <v>147</v>
      </c>
      <c r="F856" s="49" t="s">
        <v>1630</v>
      </c>
      <c r="G856" s="29">
        <v>65742</v>
      </c>
      <c r="H856" s="33" t="e">
        <f>VLOOKUP(F856,#REF!,2,0)</f>
        <v>#REF!</v>
      </c>
      <c r="I856" s="29"/>
      <c r="J856" s="29">
        <f>VLOOKUP(F856,'数据-全省决算数!'!$B:$C,2,0)</f>
        <v>72319</v>
      </c>
      <c r="K856" s="35" t="str">
        <f t="shared" si="42"/>
        <v/>
      </c>
      <c r="L856" s="31" t="e">
        <f t="shared" si="40"/>
        <v>#REF!</v>
      </c>
      <c r="M856" s="31" t="str">
        <f t="shared" si="41"/>
        <v>是</v>
      </c>
    </row>
    <row r="857" ht="18.95" customHeight="1" spans="1:13">
      <c r="A857" s="22" t="s">
        <v>135</v>
      </c>
      <c r="B857" s="23" t="s">
        <v>135</v>
      </c>
      <c r="C857" s="477" t="s">
        <v>1622</v>
      </c>
      <c r="D857" s="24" t="s">
        <v>1631</v>
      </c>
      <c r="E857" s="23" t="s">
        <v>147</v>
      </c>
      <c r="F857" s="49" t="s">
        <v>1632</v>
      </c>
      <c r="G857" s="29">
        <v>5897</v>
      </c>
      <c r="H857" s="33" t="e">
        <f>VLOOKUP(F857,#REF!,2,0)</f>
        <v>#REF!</v>
      </c>
      <c r="I857" s="29"/>
      <c r="J857" s="29">
        <f>VLOOKUP(F857,'数据-全省决算数!'!$B:$C,2,0)</f>
        <v>4104</v>
      </c>
      <c r="K857" s="35" t="str">
        <f t="shared" si="42"/>
        <v/>
      </c>
      <c r="L857" s="31" t="e">
        <f t="shared" si="40"/>
        <v>#REF!</v>
      </c>
      <c r="M857" s="31" t="str">
        <f t="shared" si="41"/>
        <v>是</v>
      </c>
    </row>
    <row r="858" ht="18.95" customHeight="1" spans="1:13">
      <c r="A858" s="22" t="s">
        <v>135</v>
      </c>
      <c r="B858" s="23" t="s">
        <v>135</v>
      </c>
      <c r="C858" s="477" t="s">
        <v>1622</v>
      </c>
      <c r="D858" s="24" t="s">
        <v>1633</v>
      </c>
      <c r="E858" s="23" t="s">
        <v>147</v>
      </c>
      <c r="F858" s="49" t="s">
        <v>1634</v>
      </c>
      <c r="G858" s="29">
        <v>2710</v>
      </c>
      <c r="H858" s="33" t="e">
        <f>VLOOKUP(F858,#REF!,2,0)</f>
        <v>#REF!</v>
      </c>
      <c r="I858" s="29"/>
      <c r="J858" s="29">
        <f>VLOOKUP(F858,'数据-全省决算数!'!$B:$C,2,0)</f>
        <v>9439</v>
      </c>
      <c r="K858" s="35" t="str">
        <f t="shared" si="42"/>
        <v/>
      </c>
      <c r="L858" s="31" t="e">
        <f t="shared" si="40"/>
        <v>#REF!</v>
      </c>
      <c r="M858" s="31" t="str">
        <f t="shared" si="41"/>
        <v>是</v>
      </c>
    </row>
    <row r="859" ht="18.95" customHeight="1" spans="1:13">
      <c r="A859" s="22" t="s">
        <v>135</v>
      </c>
      <c r="B859" s="23" t="s">
        <v>135</v>
      </c>
      <c r="C859" s="477" t="s">
        <v>1622</v>
      </c>
      <c r="D859" s="24" t="s">
        <v>1635</v>
      </c>
      <c r="E859" s="23" t="s">
        <v>147</v>
      </c>
      <c r="F859" s="49" t="s">
        <v>1636</v>
      </c>
      <c r="G859" s="29">
        <v>766</v>
      </c>
      <c r="H859" s="33" t="e">
        <f>VLOOKUP(F859,#REF!,2,0)</f>
        <v>#REF!</v>
      </c>
      <c r="I859" s="29"/>
      <c r="J859" s="29">
        <f>VLOOKUP(F859,'数据-全省决算数!'!$B:$C,2,0)</f>
        <v>1664</v>
      </c>
      <c r="K859" s="35" t="str">
        <f t="shared" si="42"/>
        <v/>
      </c>
      <c r="L859" s="31" t="e">
        <f t="shared" si="40"/>
        <v>#REF!</v>
      </c>
      <c r="M859" s="31" t="str">
        <f t="shared" si="41"/>
        <v>是</v>
      </c>
    </row>
    <row r="860" ht="18.95" customHeight="1" spans="1:13">
      <c r="A860" s="22" t="s">
        <v>135</v>
      </c>
      <c r="B860" s="23" t="s">
        <v>135</v>
      </c>
      <c r="C860" s="477" t="s">
        <v>1622</v>
      </c>
      <c r="D860" s="24" t="s">
        <v>1637</v>
      </c>
      <c r="E860" s="23" t="s">
        <v>147</v>
      </c>
      <c r="F860" s="49" t="s">
        <v>1638</v>
      </c>
      <c r="G860" s="29">
        <v>182020</v>
      </c>
      <c r="H860" s="33" t="e">
        <f>VLOOKUP(F860,#REF!,2,0)</f>
        <v>#REF!</v>
      </c>
      <c r="I860" s="29"/>
      <c r="J860" s="29">
        <f>VLOOKUP(F860,'数据-全省决算数!'!$B:$C,2,0)</f>
        <v>179490</v>
      </c>
      <c r="K860" s="35" t="str">
        <f t="shared" si="42"/>
        <v/>
      </c>
      <c r="L860" s="31" t="e">
        <f t="shared" si="40"/>
        <v>#REF!</v>
      </c>
      <c r="M860" s="31" t="str">
        <f t="shared" si="41"/>
        <v>是</v>
      </c>
    </row>
    <row r="861" ht="18.95" customHeight="1" spans="1:13">
      <c r="A861" s="22" t="s">
        <v>135</v>
      </c>
      <c r="B861" s="23" t="s">
        <v>135</v>
      </c>
      <c r="C861" s="477" t="s">
        <v>1622</v>
      </c>
      <c r="D861" s="24" t="s">
        <v>1639</v>
      </c>
      <c r="E861" s="23" t="s">
        <v>147</v>
      </c>
      <c r="F861" s="49" t="s">
        <v>1640</v>
      </c>
      <c r="G861" s="29">
        <v>6223</v>
      </c>
      <c r="H861" s="33" t="e">
        <f>VLOOKUP(F861,#REF!,2,0)</f>
        <v>#REF!</v>
      </c>
      <c r="I861" s="29"/>
      <c r="J861" s="29">
        <f>VLOOKUP(F861,'数据-全省决算数!'!$B:$C,2,0)</f>
        <v>7890</v>
      </c>
      <c r="K861" s="35" t="str">
        <f t="shared" si="42"/>
        <v/>
      </c>
      <c r="L861" s="31" t="e">
        <f t="shared" si="40"/>
        <v>#REF!</v>
      </c>
      <c r="M861" s="31" t="str">
        <f t="shared" si="41"/>
        <v>是</v>
      </c>
    </row>
    <row r="862" ht="18.95" customHeight="1" spans="1:13">
      <c r="A862" s="22" t="s">
        <v>135</v>
      </c>
      <c r="B862" s="23" t="s">
        <v>135</v>
      </c>
      <c r="C862" s="477" t="s">
        <v>1622</v>
      </c>
      <c r="D862" s="24" t="s">
        <v>1641</v>
      </c>
      <c r="E862" s="23" t="s">
        <v>147</v>
      </c>
      <c r="F862" s="49" t="s">
        <v>1642</v>
      </c>
      <c r="G862" s="29">
        <v>9167</v>
      </c>
      <c r="H862" s="33" t="e">
        <f>VLOOKUP(F862,#REF!,2,0)</f>
        <v>#REF!</v>
      </c>
      <c r="I862" s="29"/>
      <c r="J862" s="29">
        <f>VLOOKUP(F862,'数据-全省决算数!'!$B:$C,2,0)</f>
        <v>7323</v>
      </c>
      <c r="K862" s="35" t="str">
        <f t="shared" si="42"/>
        <v/>
      </c>
      <c r="L862" s="31" t="e">
        <f t="shared" si="40"/>
        <v>#REF!</v>
      </c>
      <c r="M862" s="31" t="str">
        <f t="shared" si="41"/>
        <v>是</v>
      </c>
    </row>
    <row r="863" ht="18.95" customHeight="1" spans="1:13">
      <c r="A863" s="22" t="s">
        <v>135</v>
      </c>
      <c r="B863" s="23" t="s">
        <v>135</v>
      </c>
      <c r="C863" s="477" t="s">
        <v>1622</v>
      </c>
      <c r="D863" s="24" t="s">
        <v>1643</v>
      </c>
      <c r="E863" s="23" t="s">
        <v>147</v>
      </c>
      <c r="F863" s="49" t="s">
        <v>1644</v>
      </c>
      <c r="G863" s="29">
        <v>12168</v>
      </c>
      <c r="H863" s="33" t="e">
        <f>VLOOKUP(F863,#REF!,2,0)</f>
        <v>#REF!</v>
      </c>
      <c r="I863" s="29"/>
      <c r="J863" s="29">
        <f>VLOOKUP(F863,'数据-全省决算数!'!$B:$C,2,0)</f>
        <v>7248</v>
      </c>
      <c r="K863" s="35" t="str">
        <f t="shared" si="42"/>
        <v/>
      </c>
      <c r="L863" s="31" t="e">
        <f t="shared" si="40"/>
        <v>#REF!</v>
      </c>
      <c r="M863" s="31" t="str">
        <f t="shared" si="41"/>
        <v>是</v>
      </c>
    </row>
    <row r="864" ht="18.95" customHeight="1" spans="1:13">
      <c r="A864" s="22" t="s">
        <v>135</v>
      </c>
      <c r="B864" s="23" t="s">
        <v>135</v>
      </c>
      <c r="C864" s="477" t="s">
        <v>1622</v>
      </c>
      <c r="D864" s="24" t="s">
        <v>1645</v>
      </c>
      <c r="E864" s="23" t="s">
        <v>147</v>
      </c>
      <c r="F864" s="49" t="s">
        <v>1646</v>
      </c>
      <c r="G864" s="29">
        <v>27803</v>
      </c>
      <c r="H864" s="33" t="e">
        <f>VLOOKUP(F864,#REF!,2,0)</f>
        <v>#REF!</v>
      </c>
      <c r="I864" s="29"/>
      <c r="J864" s="29">
        <f>VLOOKUP(F864,'数据-全省决算数!'!$B:$C,2,0)</f>
        <v>28452</v>
      </c>
      <c r="K864" s="35" t="str">
        <f t="shared" si="42"/>
        <v/>
      </c>
      <c r="L864" s="31" t="e">
        <f t="shared" si="40"/>
        <v>#REF!</v>
      </c>
      <c r="M864" s="31" t="str">
        <f t="shared" si="41"/>
        <v>是</v>
      </c>
    </row>
    <row r="865" ht="18.95" customHeight="1" spans="1:13">
      <c r="A865" s="22" t="s">
        <v>135</v>
      </c>
      <c r="B865" s="23" t="s">
        <v>135</v>
      </c>
      <c r="C865" s="477" t="s">
        <v>1622</v>
      </c>
      <c r="D865" s="24" t="s">
        <v>1647</v>
      </c>
      <c r="E865" s="23" t="s">
        <v>147</v>
      </c>
      <c r="F865" s="49" t="s">
        <v>1648</v>
      </c>
      <c r="G865" s="29">
        <v>426</v>
      </c>
      <c r="H865" s="33" t="e">
        <f>VLOOKUP(F865,#REF!,2,0)</f>
        <v>#REF!</v>
      </c>
      <c r="I865" s="29"/>
      <c r="J865" s="29">
        <f>VLOOKUP(F865,'数据-全省决算数!'!$B:$C,2,0)</f>
        <v>201</v>
      </c>
      <c r="K865" s="35" t="str">
        <f t="shared" si="42"/>
        <v/>
      </c>
      <c r="L865" s="31" t="e">
        <f t="shared" si="40"/>
        <v>#REF!</v>
      </c>
      <c r="M865" s="31" t="str">
        <f t="shared" si="41"/>
        <v>是</v>
      </c>
    </row>
    <row r="866" ht="18.95" customHeight="1" spans="1:13">
      <c r="A866" s="22" t="s">
        <v>135</v>
      </c>
      <c r="B866" s="23" t="s">
        <v>135</v>
      </c>
      <c r="C866" s="477" t="s">
        <v>1622</v>
      </c>
      <c r="D866" s="24" t="s">
        <v>1649</v>
      </c>
      <c r="E866" s="23" t="s">
        <v>147</v>
      </c>
      <c r="F866" s="49" t="s">
        <v>1650</v>
      </c>
      <c r="G866" s="29">
        <v>53</v>
      </c>
      <c r="H866" s="33" t="e">
        <f>VLOOKUP(F866,#REF!,2,0)</f>
        <v>#REF!</v>
      </c>
      <c r="I866" s="29"/>
      <c r="J866" s="29">
        <f>VLOOKUP(F866,'数据-全省决算数!'!$B:$C,2,0)</f>
        <v>2</v>
      </c>
      <c r="K866" s="35" t="str">
        <f t="shared" si="42"/>
        <v/>
      </c>
      <c r="L866" s="31" t="e">
        <f t="shared" si="40"/>
        <v>#REF!</v>
      </c>
      <c r="M866" s="31" t="str">
        <f t="shared" si="41"/>
        <v>是</v>
      </c>
    </row>
    <row r="867" ht="18.95" customHeight="1" spans="1:13">
      <c r="A867" s="22" t="s">
        <v>135</v>
      </c>
      <c r="B867" s="23" t="s">
        <v>135</v>
      </c>
      <c r="C867" s="477" t="s">
        <v>1622</v>
      </c>
      <c r="D867" s="24" t="s">
        <v>1651</v>
      </c>
      <c r="E867" s="23" t="s">
        <v>147</v>
      </c>
      <c r="F867" s="49" t="s">
        <v>1652</v>
      </c>
      <c r="G867" s="29">
        <v>1</v>
      </c>
      <c r="H867" s="33" t="e">
        <f>VLOOKUP(F867,#REF!,2,0)</f>
        <v>#REF!</v>
      </c>
      <c r="I867" s="29"/>
      <c r="J867" s="29">
        <f>VLOOKUP(F867,'数据-全省决算数!'!$B:$C,2,0)</f>
        <v>1</v>
      </c>
      <c r="K867" s="35" t="str">
        <f t="shared" si="42"/>
        <v/>
      </c>
      <c r="L867" s="31" t="e">
        <f t="shared" si="40"/>
        <v>#REF!</v>
      </c>
      <c r="M867" s="31" t="str">
        <f t="shared" si="41"/>
        <v>是</v>
      </c>
    </row>
    <row r="868" ht="18.95" customHeight="1" spans="1:13">
      <c r="A868" s="22" t="s">
        <v>135</v>
      </c>
      <c r="B868" s="23" t="s">
        <v>135</v>
      </c>
      <c r="C868" s="477" t="s">
        <v>1622</v>
      </c>
      <c r="D868" s="24" t="s">
        <v>1653</v>
      </c>
      <c r="E868" s="23" t="s">
        <v>147</v>
      </c>
      <c r="F868" s="49" t="s">
        <v>1654</v>
      </c>
      <c r="G868" s="29">
        <v>288</v>
      </c>
      <c r="H868" s="33" t="e">
        <f>VLOOKUP(F868,#REF!,2,0)</f>
        <v>#REF!</v>
      </c>
      <c r="I868" s="29"/>
      <c r="J868" s="29">
        <f>VLOOKUP(F868,'数据-全省决算数!'!$B:$C,2,0)</f>
        <v>315</v>
      </c>
      <c r="K868" s="35" t="str">
        <f t="shared" si="42"/>
        <v/>
      </c>
      <c r="L868" s="31" t="e">
        <f t="shared" si="40"/>
        <v>#REF!</v>
      </c>
      <c r="M868" s="31" t="str">
        <f t="shared" si="41"/>
        <v>是</v>
      </c>
    </row>
    <row r="869" ht="18.95" customHeight="1" spans="1:13">
      <c r="A869" s="22" t="s">
        <v>135</v>
      </c>
      <c r="B869" s="23" t="s">
        <v>135</v>
      </c>
      <c r="C869" s="477" t="s">
        <v>1622</v>
      </c>
      <c r="D869" s="24" t="s">
        <v>1655</v>
      </c>
      <c r="E869" s="23" t="s">
        <v>147</v>
      </c>
      <c r="F869" s="49" t="s">
        <v>1656</v>
      </c>
      <c r="G869" s="29">
        <v>0</v>
      </c>
      <c r="H869" s="29">
        <v>0</v>
      </c>
      <c r="I869" s="29"/>
      <c r="J869" s="29"/>
      <c r="K869" s="35" t="str">
        <f t="shared" si="42"/>
        <v/>
      </c>
      <c r="L869" s="31" t="str">
        <f t="shared" si="40"/>
        <v>否</v>
      </c>
      <c r="M869" s="31" t="str">
        <f t="shared" si="41"/>
        <v>是</v>
      </c>
    </row>
    <row r="870" ht="18.95" customHeight="1" spans="1:13">
      <c r="A870" s="22" t="s">
        <v>135</v>
      </c>
      <c r="B870" s="23" t="s">
        <v>135</v>
      </c>
      <c r="C870" s="477" t="s">
        <v>1622</v>
      </c>
      <c r="D870" s="24" t="s">
        <v>1657</v>
      </c>
      <c r="E870" s="23" t="s">
        <v>147</v>
      </c>
      <c r="F870" s="49" t="s">
        <v>1658</v>
      </c>
      <c r="G870" s="29">
        <v>38300</v>
      </c>
      <c r="H870" s="33" t="e">
        <f>VLOOKUP(F870,#REF!,2,0)</f>
        <v>#REF!</v>
      </c>
      <c r="I870" s="29"/>
      <c r="J870" s="29">
        <f>VLOOKUP(F870,'数据-全省决算数!'!$B:$C,2,0)</f>
        <v>41346</v>
      </c>
      <c r="K870" s="35" t="str">
        <f t="shared" si="42"/>
        <v/>
      </c>
      <c r="L870" s="31" t="e">
        <f t="shared" si="40"/>
        <v>#REF!</v>
      </c>
      <c r="M870" s="31" t="str">
        <f t="shared" si="41"/>
        <v>是</v>
      </c>
    </row>
    <row r="871" ht="18.95" customHeight="1" spans="1:13">
      <c r="A871" s="22" t="s">
        <v>135</v>
      </c>
      <c r="B871" s="23" t="s">
        <v>135</v>
      </c>
      <c r="C871" s="477" t="s">
        <v>1622</v>
      </c>
      <c r="D871" s="24" t="s">
        <v>1659</v>
      </c>
      <c r="E871" s="23" t="s">
        <v>147</v>
      </c>
      <c r="F871" s="49" t="s">
        <v>1660</v>
      </c>
      <c r="G871" s="29">
        <v>200</v>
      </c>
      <c r="H871" s="33" t="e">
        <f>VLOOKUP(F871,#REF!,2,0)</f>
        <v>#REF!</v>
      </c>
      <c r="I871" s="29"/>
      <c r="J871" s="29">
        <f>VLOOKUP(F871,'数据-全省决算数!'!$B:$C,2,0)</f>
        <v>744</v>
      </c>
      <c r="K871" s="35" t="str">
        <f t="shared" si="42"/>
        <v/>
      </c>
      <c r="L871" s="31" t="e">
        <f t="shared" si="40"/>
        <v>#REF!</v>
      </c>
      <c r="M871" s="31" t="str">
        <f t="shared" si="41"/>
        <v>是</v>
      </c>
    </row>
    <row r="872" ht="18.95" customHeight="1" spans="1:13">
      <c r="A872" s="22" t="s">
        <v>135</v>
      </c>
      <c r="B872" s="23" t="s">
        <v>135</v>
      </c>
      <c r="C872" s="477" t="s">
        <v>1622</v>
      </c>
      <c r="D872" s="24" t="s">
        <v>1661</v>
      </c>
      <c r="E872" s="23" t="s">
        <v>147</v>
      </c>
      <c r="F872" s="49" t="s">
        <v>1662</v>
      </c>
      <c r="G872" s="29">
        <v>81</v>
      </c>
      <c r="H872" s="33" t="e">
        <f>VLOOKUP(F872,#REF!,2,0)</f>
        <v>#REF!</v>
      </c>
      <c r="I872" s="29"/>
      <c r="J872" s="29">
        <f>VLOOKUP(F872,'数据-全省决算数!'!$B:$C,2,0)</f>
        <v>220</v>
      </c>
      <c r="K872" s="35" t="str">
        <f t="shared" si="42"/>
        <v/>
      </c>
      <c r="L872" s="31" t="e">
        <f t="shared" si="40"/>
        <v>#REF!</v>
      </c>
      <c r="M872" s="31" t="str">
        <f t="shared" si="41"/>
        <v>是</v>
      </c>
    </row>
    <row r="873" ht="18.95" customHeight="1" spans="1:13">
      <c r="A873" s="22" t="s">
        <v>135</v>
      </c>
      <c r="B873" s="23" t="s">
        <v>135</v>
      </c>
      <c r="C873" s="477" t="s">
        <v>1622</v>
      </c>
      <c r="D873" s="24" t="s">
        <v>1663</v>
      </c>
      <c r="E873" s="23" t="s">
        <v>147</v>
      </c>
      <c r="F873" s="49" t="s">
        <v>1664</v>
      </c>
      <c r="G873" s="29">
        <v>17</v>
      </c>
      <c r="H873" s="33" t="e">
        <f>VLOOKUP(F873,#REF!,2,0)</f>
        <v>#REF!</v>
      </c>
      <c r="I873" s="29"/>
      <c r="J873" s="29">
        <f>VLOOKUP(F873,'数据-全省决算数!'!$B:$C,2,0)</f>
        <v>17</v>
      </c>
      <c r="K873" s="35" t="str">
        <f t="shared" si="42"/>
        <v/>
      </c>
      <c r="L873" s="31" t="e">
        <f t="shared" si="40"/>
        <v>#REF!</v>
      </c>
      <c r="M873" s="31" t="str">
        <f t="shared" si="41"/>
        <v>是</v>
      </c>
    </row>
    <row r="874" ht="18.95" customHeight="1" spans="1:13">
      <c r="A874" s="22" t="s">
        <v>135</v>
      </c>
      <c r="B874" s="23" t="s">
        <v>135</v>
      </c>
      <c r="C874" s="477" t="s">
        <v>1622</v>
      </c>
      <c r="D874" s="24" t="s">
        <v>1665</v>
      </c>
      <c r="E874" s="23" t="s">
        <v>147</v>
      </c>
      <c r="F874" s="49" t="s">
        <v>1666</v>
      </c>
      <c r="G874" s="29">
        <v>391</v>
      </c>
      <c r="H874" s="33" t="e">
        <f>VLOOKUP(F874,#REF!,2,0)</f>
        <v>#REF!</v>
      </c>
      <c r="I874" s="29"/>
      <c r="J874" s="29">
        <f>VLOOKUP(F874,'数据-全省决算数!'!$B:$C,2,0)</f>
        <v>50</v>
      </c>
      <c r="K874" s="35" t="str">
        <f t="shared" si="42"/>
        <v/>
      </c>
      <c r="L874" s="31" t="e">
        <f t="shared" si="40"/>
        <v>#REF!</v>
      </c>
      <c r="M874" s="31" t="str">
        <f t="shared" si="41"/>
        <v>是</v>
      </c>
    </row>
    <row r="875" ht="18.95" customHeight="1" spans="1:13">
      <c r="A875" s="22" t="s">
        <v>135</v>
      </c>
      <c r="B875" s="23" t="s">
        <v>135</v>
      </c>
      <c r="C875" s="477" t="s">
        <v>1622</v>
      </c>
      <c r="D875" s="24" t="s">
        <v>1667</v>
      </c>
      <c r="E875" s="23" t="s">
        <v>147</v>
      </c>
      <c r="F875" s="49" t="s">
        <v>1668</v>
      </c>
      <c r="G875" s="29">
        <v>15998</v>
      </c>
      <c r="H875" s="33" t="e">
        <f>VLOOKUP(F875,#REF!,2,0)</f>
        <v>#REF!</v>
      </c>
      <c r="I875" s="29"/>
      <c r="J875" s="29">
        <f>VLOOKUP(F875,'数据-全省决算数!'!$B:$C,2,0)</f>
        <v>12039</v>
      </c>
      <c r="K875" s="35" t="str">
        <f t="shared" si="42"/>
        <v/>
      </c>
      <c r="L875" s="31" t="e">
        <f t="shared" si="40"/>
        <v>#REF!</v>
      </c>
      <c r="M875" s="31" t="str">
        <f t="shared" si="41"/>
        <v>是</v>
      </c>
    </row>
    <row r="876" ht="18.95" customHeight="1" spans="1:13">
      <c r="A876" s="22" t="s">
        <v>135</v>
      </c>
      <c r="B876" s="23" t="s">
        <v>135</v>
      </c>
      <c r="C876" s="477" t="s">
        <v>1622</v>
      </c>
      <c r="D876" s="24" t="s">
        <v>1669</v>
      </c>
      <c r="E876" s="23" t="s">
        <v>147</v>
      </c>
      <c r="F876" s="49" t="s">
        <v>1670</v>
      </c>
      <c r="G876" s="29">
        <v>3026</v>
      </c>
      <c r="H876" s="33" t="e">
        <f>VLOOKUP(F876,#REF!,2,0)</f>
        <v>#REF!</v>
      </c>
      <c r="I876" s="29"/>
      <c r="J876" s="29">
        <f>VLOOKUP(F876,'数据-全省决算数!'!$B:$C,2,0)</f>
        <v>2649</v>
      </c>
      <c r="K876" s="35" t="str">
        <f t="shared" si="42"/>
        <v/>
      </c>
      <c r="L876" s="31" t="e">
        <f t="shared" si="40"/>
        <v>#REF!</v>
      </c>
      <c r="M876" s="31" t="str">
        <f t="shared" si="41"/>
        <v>是</v>
      </c>
    </row>
    <row r="877" ht="18.95" customHeight="1" spans="1:13">
      <c r="A877" s="22" t="s">
        <v>135</v>
      </c>
      <c r="B877" s="23" t="s">
        <v>135</v>
      </c>
      <c r="C877" s="477" t="s">
        <v>1622</v>
      </c>
      <c r="D877" s="24" t="s">
        <v>1671</v>
      </c>
      <c r="E877" s="23" t="s">
        <v>147</v>
      </c>
      <c r="F877" s="49" t="s">
        <v>1672</v>
      </c>
      <c r="G877" s="29">
        <v>7970</v>
      </c>
      <c r="H877" s="33" t="e">
        <f>VLOOKUP(F877,#REF!,2,0)</f>
        <v>#REF!</v>
      </c>
      <c r="I877" s="29"/>
      <c r="J877" s="29">
        <f>VLOOKUP(F877,'数据-全省决算数!'!$B:$C,2,0)</f>
        <v>11954</v>
      </c>
      <c r="K877" s="35" t="str">
        <f t="shared" si="42"/>
        <v/>
      </c>
      <c r="L877" s="31" t="e">
        <f t="shared" si="40"/>
        <v>#REF!</v>
      </c>
      <c r="M877" s="31" t="str">
        <f t="shared" si="41"/>
        <v>是</v>
      </c>
    </row>
    <row r="878" ht="18.95" customHeight="1" spans="1:13">
      <c r="A878" s="22" t="s">
        <v>135</v>
      </c>
      <c r="B878" s="23" t="s">
        <v>135</v>
      </c>
      <c r="C878" s="477" t="s">
        <v>1622</v>
      </c>
      <c r="D878" s="24" t="s">
        <v>1673</v>
      </c>
      <c r="E878" s="23" t="s">
        <v>147</v>
      </c>
      <c r="F878" s="49" t="s">
        <v>1674</v>
      </c>
      <c r="G878" s="29">
        <v>54556</v>
      </c>
      <c r="H878" s="33" t="e">
        <f>VLOOKUP(F878,#REF!,2,0)</f>
        <v>#REF!</v>
      </c>
      <c r="I878" s="29"/>
      <c r="J878" s="29">
        <f>VLOOKUP(F878,'数据-全省决算数!'!$B:$C,2,0)</f>
        <v>57213</v>
      </c>
      <c r="K878" s="35" t="str">
        <f t="shared" si="42"/>
        <v/>
      </c>
      <c r="L878" s="31" t="e">
        <f t="shared" si="40"/>
        <v>#REF!</v>
      </c>
      <c r="M878" s="31" t="str">
        <f t="shared" si="41"/>
        <v>是</v>
      </c>
    </row>
    <row r="879" ht="18.95" customHeight="1" spans="1:13">
      <c r="A879" s="22" t="s">
        <v>135</v>
      </c>
      <c r="B879" s="23" t="s">
        <v>135</v>
      </c>
      <c r="C879" s="477" t="s">
        <v>1622</v>
      </c>
      <c r="D879" s="24" t="s">
        <v>1675</v>
      </c>
      <c r="E879" s="23" t="s">
        <v>147</v>
      </c>
      <c r="F879" s="49" t="s">
        <v>1676</v>
      </c>
      <c r="G879" s="29">
        <v>41291</v>
      </c>
      <c r="H879" s="33" t="e">
        <f>VLOOKUP(F879,#REF!,2,0)</f>
        <v>#REF!</v>
      </c>
      <c r="I879" s="29"/>
      <c r="J879" s="29">
        <f>VLOOKUP(F879,'数据-全省决算数!'!$B:$C,2,0)</f>
        <v>114268</v>
      </c>
      <c r="K879" s="35" t="str">
        <f t="shared" si="42"/>
        <v/>
      </c>
      <c r="L879" s="31" t="e">
        <f t="shared" si="40"/>
        <v>#REF!</v>
      </c>
      <c r="M879" s="31" t="str">
        <f t="shared" si="41"/>
        <v>是</v>
      </c>
    </row>
    <row r="880" ht="18.95" customHeight="1" spans="1:13">
      <c r="A880" s="22" t="s">
        <v>135</v>
      </c>
      <c r="B880" s="477" t="s">
        <v>1566</v>
      </c>
      <c r="C880" s="23"/>
      <c r="D880" s="24" t="s">
        <v>1677</v>
      </c>
      <c r="E880" s="23"/>
      <c r="F880" s="50" t="s">
        <v>1678</v>
      </c>
      <c r="G880" s="28">
        <f>SUMIF($C879:$C2179,$D880,$G879:$G2179)</f>
        <v>1656853</v>
      </c>
      <c r="H880" s="33" t="e">
        <f>VLOOKUP(F880,#REF!,2,0)</f>
        <v>#REF!</v>
      </c>
      <c r="I880" s="28"/>
      <c r="J880" s="29">
        <f>VLOOKUP(F880,'数据-全省决算数!'!$B:$C,2,0)</f>
        <v>1663181</v>
      </c>
      <c r="K880" s="30" t="str">
        <f t="shared" si="42"/>
        <v/>
      </c>
      <c r="L880" s="31" t="e">
        <f t="shared" si="40"/>
        <v>#REF!</v>
      </c>
      <c r="M880" s="31" t="str">
        <f t="shared" si="41"/>
        <v>是</v>
      </c>
    </row>
    <row r="881" ht="18.95" customHeight="1" spans="1:13">
      <c r="A881" s="22" t="s">
        <v>135</v>
      </c>
      <c r="B881" s="23" t="s">
        <v>135</v>
      </c>
      <c r="C881" s="477" t="s">
        <v>1677</v>
      </c>
      <c r="D881" s="24" t="s">
        <v>1679</v>
      </c>
      <c r="E881" s="23" t="s">
        <v>147</v>
      </c>
      <c r="F881" s="49" t="s">
        <v>141</v>
      </c>
      <c r="G881" s="29">
        <v>34120</v>
      </c>
      <c r="H881" s="33" t="e">
        <f>VLOOKUP(F881,#REF!,2,0)</f>
        <v>#REF!</v>
      </c>
      <c r="I881" s="29"/>
      <c r="J881" s="29">
        <f>VLOOKUP(F881,'数据-全省决算数!'!$B:$C,2,0)</f>
        <v>75262</v>
      </c>
      <c r="K881" s="35" t="str">
        <f t="shared" si="42"/>
        <v/>
      </c>
      <c r="L881" s="31" t="e">
        <f t="shared" si="40"/>
        <v>#REF!</v>
      </c>
      <c r="M881" s="31" t="str">
        <f t="shared" si="41"/>
        <v>是</v>
      </c>
    </row>
    <row r="882" ht="18.95" customHeight="1" spans="1:13">
      <c r="A882" s="22" t="s">
        <v>135</v>
      </c>
      <c r="B882" s="23" t="s">
        <v>135</v>
      </c>
      <c r="C882" s="477" t="s">
        <v>1677</v>
      </c>
      <c r="D882" s="24" t="s">
        <v>1680</v>
      </c>
      <c r="E882" s="23" t="s">
        <v>147</v>
      </c>
      <c r="F882" s="37" t="s">
        <v>143</v>
      </c>
      <c r="G882" s="29">
        <v>6604</v>
      </c>
      <c r="H882" s="33" t="e">
        <f>VLOOKUP(F882,#REF!,2,0)</f>
        <v>#REF!</v>
      </c>
      <c r="I882" s="29"/>
      <c r="J882" s="29">
        <f>VLOOKUP(F882,'数据-全省决算数!'!$B:$C,2,0)</f>
        <v>10673</v>
      </c>
      <c r="K882" s="35" t="str">
        <f t="shared" si="42"/>
        <v/>
      </c>
      <c r="L882" s="31" t="e">
        <f t="shared" si="40"/>
        <v>#REF!</v>
      </c>
      <c r="M882" s="31" t="str">
        <f t="shared" si="41"/>
        <v>是</v>
      </c>
    </row>
    <row r="883" ht="18.95" customHeight="1" spans="1:13">
      <c r="A883" s="22" t="s">
        <v>135</v>
      </c>
      <c r="B883" s="23" t="s">
        <v>135</v>
      </c>
      <c r="C883" s="477" t="s">
        <v>1677</v>
      </c>
      <c r="D883" s="24" t="s">
        <v>1681</v>
      </c>
      <c r="E883" s="23" t="s">
        <v>147</v>
      </c>
      <c r="F883" s="49" t="s">
        <v>145</v>
      </c>
      <c r="G883" s="29">
        <v>1469</v>
      </c>
      <c r="H883" s="33" t="e">
        <f>VLOOKUP(F883,#REF!,2,0)</f>
        <v>#REF!</v>
      </c>
      <c r="I883" s="29"/>
      <c r="J883" s="29">
        <f>VLOOKUP(F883,'数据-全省决算数!'!$B:$C,2,0)</f>
        <v>802</v>
      </c>
      <c r="K883" s="35" t="str">
        <f t="shared" si="42"/>
        <v/>
      </c>
      <c r="L883" s="31" t="e">
        <f t="shared" si="40"/>
        <v>#REF!</v>
      </c>
      <c r="M883" s="31" t="str">
        <f t="shared" si="41"/>
        <v>是</v>
      </c>
    </row>
    <row r="884" ht="18.95" customHeight="1" spans="1:13">
      <c r="A884" s="22" t="s">
        <v>135</v>
      </c>
      <c r="B884" s="23" t="s">
        <v>135</v>
      </c>
      <c r="C884" s="477" t="s">
        <v>1677</v>
      </c>
      <c r="D884" s="24" t="s">
        <v>1682</v>
      </c>
      <c r="E884" s="23" t="s">
        <v>147</v>
      </c>
      <c r="F884" s="49" t="s">
        <v>1683</v>
      </c>
      <c r="G884" s="29">
        <v>13704</v>
      </c>
      <c r="H884" s="33" t="e">
        <f>VLOOKUP(F884,#REF!,2,0)</f>
        <v>#REF!</v>
      </c>
      <c r="I884" s="29"/>
      <c r="J884" s="29">
        <f>VLOOKUP(F884,'数据-全省决算数!'!$B:$C,2,0)</f>
        <v>16641</v>
      </c>
      <c r="K884" s="35" t="str">
        <f t="shared" si="42"/>
        <v/>
      </c>
      <c r="L884" s="31" t="e">
        <f t="shared" si="40"/>
        <v>#REF!</v>
      </c>
      <c r="M884" s="31" t="str">
        <f t="shared" si="41"/>
        <v>是</v>
      </c>
    </row>
    <row r="885" ht="18.95" customHeight="1" spans="1:13">
      <c r="A885" s="22" t="s">
        <v>135</v>
      </c>
      <c r="B885" s="23" t="s">
        <v>135</v>
      </c>
      <c r="C885" s="477" t="s">
        <v>1677</v>
      </c>
      <c r="D885" s="24" t="s">
        <v>1684</v>
      </c>
      <c r="E885" s="23" t="s">
        <v>147</v>
      </c>
      <c r="F885" s="49" t="s">
        <v>1685</v>
      </c>
      <c r="G885" s="29">
        <v>706504</v>
      </c>
      <c r="H885" s="33" t="e">
        <f>VLOOKUP(F885,#REF!,2,0)</f>
        <v>#REF!</v>
      </c>
      <c r="I885" s="29"/>
      <c r="J885" s="29">
        <f>VLOOKUP(F885,'数据-全省决算数!'!$B:$C,2,0)</f>
        <v>608627</v>
      </c>
      <c r="K885" s="35" t="str">
        <f t="shared" si="42"/>
        <v/>
      </c>
      <c r="L885" s="31" t="e">
        <f t="shared" si="40"/>
        <v>#REF!</v>
      </c>
      <c r="M885" s="31" t="str">
        <f t="shared" si="41"/>
        <v>是</v>
      </c>
    </row>
    <row r="886" ht="18.95" customHeight="1" spans="1:13">
      <c r="A886" s="22" t="s">
        <v>135</v>
      </c>
      <c r="B886" s="23" t="s">
        <v>135</v>
      </c>
      <c r="C886" s="477" t="s">
        <v>1677</v>
      </c>
      <c r="D886" s="471" t="s">
        <v>1686</v>
      </c>
      <c r="E886" s="23" t="s">
        <v>147</v>
      </c>
      <c r="F886" s="49" t="s">
        <v>1687</v>
      </c>
      <c r="G886" s="29">
        <v>14240</v>
      </c>
      <c r="H886" s="33" t="e">
        <f>VLOOKUP(F886,#REF!,2,0)</f>
        <v>#REF!</v>
      </c>
      <c r="I886" s="29"/>
      <c r="J886" s="29">
        <f>VLOOKUP(F886,'数据-全省决算数!'!$B:$C,2,0)</f>
        <v>19153</v>
      </c>
      <c r="K886" s="35" t="str">
        <f t="shared" si="42"/>
        <v/>
      </c>
      <c r="L886" s="31" t="e">
        <f t="shared" si="40"/>
        <v>#REF!</v>
      </c>
      <c r="M886" s="31" t="str">
        <f t="shared" si="41"/>
        <v>是</v>
      </c>
    </row>
    <row r="887" ht="18.95" customHeight="1" spans="1:13">
      <c r="A887" s="22" t="s">
        <v>135</v>
      </c>
      <c r="B887" s="23" t="s">
        <v>135</v>
      </c>
      <c r="C887" s="477" t="s">
        <v>1677</v>
      </c>
      <c r="D887" s="24" t="s">
        <v>1688</v>
      </c>
      <c r="E887" s="23" t="s">
        <v>147</v>
      </c>
      <c r="F887" s="49" t="s">
        <v>1689</v>
      </c>
      <c r="G887" s="29">
        <v>0</v>
      </c>
      <c r="H887" s="29">
        <v>0</v>
      </c>
      <c r="I887" s="29"/>
      <c r="J887" s="29"/>
      <c r="K887" s="35" t="str">
        <f t="shared" si="42"/>
        <v/>
      </c>
      <c r="L887" s="31" t="str">
        <f t="shared" si="40"/>
        <v>否</v>
      </c>
      <c r="M887" s="31" t="str">
        <f t="shared" si="41"/>
        <v>是</v>
      </c>
    </row>
    <row r="888" ht="18.95" customHeight="1" spans="1:13">
      <c r="A888" s="22" t="s">
        <v>135</v>
      </c>
      <c r="B888" s="23"/>
      <c r="C888" s="477" t="s">
        <v>1677</v>
      </c>
      <c r="D888" s="24" t="s">
        <v>1690</v>
      </c>
      <c r="E888" s="23" t="s">
        <v>147</v>
      </c>
      <c r="F888" s="49" t="s">
        <v>1691</v>
      </c>
      <c r="G888" s="29">
        <v>22088</v>
      </c>
      <c r="H888" s="33" t="e">
        <f>VLOOKUP(F888,#REF!,2,0)</f>
        <v>#REF!</v>
      </c>
      <c r="I888" s="29"/>
      <c r="J888" s="29">
        <f>VLOOKUP(F888,'数据-全省决算数!'!$B:$C,2,0)</f>
        <v>20518</v>
      </c>
      <c r="K888" s="35" t="str">
        <f t="shared" si="42"/>
        <v/>
      </c>
      <c r="L888" s="31" t="e">
        <f t="shared" si="40"/>
        <v>#REF!</v>
      </c>
      <c r="M888" s="31" t="str">
        <f t="shared" si="41"/>
        <v>是</v>
      </c>
    </row>
    <row r="889" ht="18.95" customHeight="1" spans="1:13">
      <c r="A889" s="22" t="s">
        <v>135</v>
      </c>
      <c r="B889" s="23" t="s">
        <v>135</v>
      </c>
      <c r="C889" s="477" t="s">
        <v>1677</v>
      </c>
      <c r="D889" s="24" t="s">
        <v>1692</v>
      </c>
      <c r="E889" s="23" t="s">
        <v>147</v>
      </c>
      <c r="F889" s="49" t="s">
        <v>1693</v>
      </c>
      <c r="G889" s="29">
        <v>1323</v>
      </c>
      <c r="H889" s="33" t="e">
        <f>VLOOKUP(F889,#REF!,2,0)</f>
        <v>#REF!</v>
      </c>
      <c r="I889" s="29"/>
      <c r="J889" s="29">
        <f>VLOOKUP(F889,'数据-全省决算数!'!$B:$C,2,0)</f>
        <v>1951</v>
      </c>
      <c r="K889" s="35" t="str">
        <f t="shared" si="42"/>
        <v/>
      </c>
      <c r="L889" s="31" t="e">
        <f t="shared" si="40"/>
        <v>#REF!</v>
      </c>
      <c r="M889" s="31" t="str">
        <f t="shared" si="41"/>
        <v>是</v>
      </c>
    </row>
    <row r="890" ht="18.95" customHeight="1" spans="1:13">
      <c r="A890" s="22" t="s">
        <v>135</v>
      </c>
      <c r="B890" s="23" t="s">
        <v>135</v>
      </c>
      <c r="C890" s="477" t="s">
        <v>1677</v>
      </c>
      <c r="D890" s="24" t="s">
        <v>1694</v>
      </c>
      <c r="E890" s="23" t="s">
        <v>147</v>
      </c>
      <c r="F890" s="49" t="s">
        <v>1695</v>
      </c>
      <c r="G890" s="29">
        <v>33151</v>
      </c>
      <c r="H890" s="33" t="e">
        <f>VLOOKUP(F890,#REF!,2,0)</f>
        <v>#REF!</v>
      </c>
      <c r="I890" s="29"/>
      <c r="J890" s="29">
        <f>VLOOKUP(F890,'数据-全省决算数!'!$B:$C,2,0)</f>
        <v>23197</v>
      </c>
      <c r="K890" s="35" t="str">
        <f t="shared" si="42"/>
        <v/>
      </c>
      <c r="L890" s="31" t="e">
        <f t="shared" si="40"/>
        <v>#REF!</v>
      </c>
      <c r="M890" s="31" t="str">
        <f t="shared" si="41"/>
        <v>是</v>
      </c>
    </row>
    <row r="891" ht="18.95" customHeight="1" spans="1:13">
      <c r="A891" s="22" t="s">
        <v>135</v>
      </c>
      <c r="B891" s="23" t="s">
        <v>135</v>
      </c>
      <c r="C891" s="477" t="s">
        <v>1677</v>
      </c>
      <c r="D891" s="24" t="s">
        <v>1696</v>
      </c>
      <c r="E891" s="23" t="s">
        <v>147</v>
      </c>
      <c r="F891" s="49" t="s">
        <v>1697</v>
      </c>
      <c r="G891" s="29">
        <v>18331</v>
      </c>
      <c r="H891" s="33" t="e">
        <f>VLOOKUP(F891,#REF!,2,0)</f>
        <v>#REF!</v>
      </c>
      <c r="I891" s="29"/>
      <c r="J891" s="29">
        <f>VLOOKUP(F891,'数据-全省决算数!'!$B:$C,2,0)</f>
        <v>21890</v>
      </c>
      <c r="K891" s="35" t="str">
        <f t="shared" si="42"/>
        <v/>
      </c>
      <c r="L891" s="31" t="e">
        <f t="shared" si="40"/>
        <v>#REF!</v>
      </c>
      <c r="M891" s="31" t="str">
        <f t="shared" si="41"/>
        <v>是</v>
      </c>
    </row>
    <row r="892" ht="18.95" customHeight="1" spans="1:13">
      <c r="A892" s="22" t="s">
        <v>135</v>
      </c>
      <c r="B892" s="23" t="s">
        <v>135</v>
      </c>
      <c r="C892" s="477" t="s">
        <v>1677</v>
      </c>
      <c r="D892" s="24" t="s">
        <v>1698</v>
      </c>
      <c r="E892" s="23" t="s">
        <v>147</v>
      </c>
      <c r="F892" s="49" t="s">
        <v>1699</v>
      </c>
      <c r="G892" s="29">
        <v>671</v>
      </c>
      <c r="H892" s="33" t="e">
        <f>VLOOKUP(F892,#REF!,2,0)</f>
        <v>#REF!</v>
      </c>
      <c r="I892" s="29"/>
      <c r="J892" s="29">
        <f>VLOOKUP(F892,'数据-全省决算数!'!$B:$C,2,0)</f>
        <v>9554</v>
      </c>
      <c r="K892" s="35" t="str">
        <f t="shared" si="42"/>
        <v/>
      </c>
      <c r="L892" s="31" t="e">
        <f t="shared" si="40"/>
        <v>#REF!</v>
      </c>
      <c r="M892" s="31" t="str">
        <f t="shared" si="41"/>
        <v>是</v>
      </c>
    </row>
    <row r="893" ht="18.95" customHeight="1" spans="1:13">
      <c r="A893" s="22" t="s">
        <v>135</v>
      </c>
      <c r="B893" s="23" t="s">
        <v>135</v>
      </c>
      <c r="C893" s="477" t="s">
        <v>1677</v>
      </c>
      <c r="D893" s="24" t="s">
        <v>1700</v>
      </c>
      <c r="E893" s="23" t="s">
        <v>147</v>
      </c>
      <c r="F893" s="49" t="s">
        <v>1701</v>
      </c>
      <c r="G893" s="29">
        <v>11521</v>
      </c>
      <c r="H893" s="33" t="e">
        <f>VLOOKUP(F893,#REF!,2,0)</f>
        <v>#REF!</v>
      </c>
      <c r="I893" s="29"/>
      <c r="J893" s="29">
        <f>VLOOKUP(F893,'数据-全省决算数!'!$B:$C,2,0)</f>
        <v>9462</v>
      </c>
      <c r="K893" s="35" t="str">
        <f t="shared" si="42"/>
        <v/>
      </c>
      <c r="L893" s="31" t="e">
        <f t="shared" si="40"/>
        <v>#REF!</v>
      </c>
      <c r="M893" s="31" t="str">
        <f t="shared" si="41"/>
        <v>是</v>
      </c>
    </row>
    <row r="894" ht="18.95" customHeight="1" spans="1:13">
      <c r="A894" s="22" t="s">
        <v>135</v>
      </c>
      <c r="B894" s="23" t="s">
        <v>135</v>
      </c>
      <c r="C894" s="477" t="s">
        <v>1677</v>
      </c>
      <c r="D894" s="24" t="s">
        <v>1702</v>
      </c>
      <c r="E894" s="23" t="s">
        <v>147</v>
      </c>
      <c r="F894" s="49" t="s">
        <v>1703</v>
      </c>
      <c r="G894" s="29">
        <v>80236</v>
      </c>
      <c r="H894" s="33" t="e">
        <f>VLOOKUP(F894,#REF!,2,0)</f>
        <v>#REF!</v>
      </c>
      <c r="I894" s="29"/>
      <c r="J894" s="29">
        <f>VLOOKUP(F894,'数据-全省决算数!'!$B:$C,2,0)</f>
        <v>42820</v>
      </c>
      <c r="K894" s="35" t="str">
        <f t="shared" si="42"/>
        <v/>
      </c>
      <c r="L894" s="31" t="e">
        <f t="shared" si="40"/>
        <v>#REF!</v>
      </c>
      <c r="M894" s="31" t="str">
        <f t="shared" si="41"/>
        <v>是</v>
      </c>
    </row>
    <row r="895" ht="18.95" customHeight="1" spans="1:13">
      <c r="A895" s="22" t="s">
        <v>135</v>
      </c>
      <c r="B895" s="23" t="s">
        <v>135</v>
      </c>
      <c r="C895" s="477" t="s">
        <v>1677</v>
      </c>
      <c r="D895" s="24" t="s">
        <v>1704</v>
      </c>
      <c r="E895" s="23" t="s">
        <v>147</v>
      </c>
      <c r="F895" s="49" t="s">
        <v>1705</v>
      </c>
      <c r="G895" s="29">
        <v>26971</v>
      </c>
      <c r="H895" s="33" t="e">
        <f>VLOOKUP(F895,#REF!,2,0)</f>
        <v>#REF!</v>
      </c>
      <c r="I895" s="29"/>
      <c r="J895" s="29">
        <f>VLOOKUP(F895,'数据-全省决算数!'!$B:$C,2,0)</f>
        <v>72936</v>
      </c>
      <c r="K895" s="35" t="str">
        <f t="shared" si="42"/>
        <v/>
      </c>
      <c r="L895" s="31" t="e">
        <f t="shared" si="40"/>
        <v>#REF!</v>
      </c>
      <c r="M895" s="31" t="str">
        <f t="shared" si="41"/>
        <v>是</v>
      </c>
    </row>
    <row r="896" ht="18.95" customHeight="1" spans="1:13">
      <c r="A896" s="22" t="s">
        <v>135</v>
      </c>
      <c r="B896" s="23" t="s">
        <v>135</v>
      </c>
      <c r="C896" s="477" t="s">
        <v>1677</v>
      </c>
      <c r="D896" s="24" t="s">
        <v>1706</v>
      </c>
      <c r="E896" s="23" t="s">
        <v>147</v>
      </c>
      <c r="F896" s="49" t="s">
        <v>1707</v>
      </c>
      <c r="G896" s="29">
        <v>362629</v>
      </c>
      <c r="H896" s="33" t="e">
        <f>VLOOKUP(F896,#REF!,2,0)</f>
        <v>#REF!</v>
      </c>
      <c r="I896" s="29"/>
      <c r="J896" s="29">
        <f>VLOOKUP(F896,'数据-全省决算数!'!$B:$C,2,0)</f>
        <v>314846</v>
      </c>
      <c r="K896" s="35" t="str">
        <f t="shared" si="42"/>
        <v/>
      </c>
      <c r="L896" s="31" t="e">
        <f t="shared" si="40"/>
        <v>#REF!</v>
      </c>
      <c r="M896" s="31" t="str">
        <f t="shared" si="41"/>
        <v>是</v>
      </c>
    </row>
    <row r="897" ht="18.95" customHeight="1" spans="1:13">
      <c r="A897" s="22" t="s">
        <v>135</v>
      </c>
      <c r="B897" s="23" t="s">
        <v>135</v>
      </c>
      <c r="C897" s="477" t="s">
        <v>1677</v>
      </c>
      <c r="D897" s="24" t="s">
        <v>1708</v>
      </c>
      <c r="E897" s="23" t="s">
        <v>147</v>
      </c>
      <c r="F897" s="49" t="s">
        <v>1709</v>
      </c>
      <c r="G897" s="29">
        <v>13380</v>
      </c>
      <c r="H897" s="33" t="e">
        <f>VLOOKUP(F897,#REF!,2,0)</f>
        <v>#REF!</v>
      </c>
      <c r="I897" s="29"/>
      <c r="J897" s="29">
        <f>VLOOKUP(F897,'数据-全省决算数!'!$B:$C,2,0)</f>
        <v>17999</v>
      </c>
      <c r="K897" s="39" t="str">
        <f t="shared" si="42"/>
        <v/>
      </c>
      <c r="L897" s="31" t="e">
        <f t="shared" si="40"/>
        <v>#REF!</v>
      </c>
      <c r="M897" s="31" t="str">
        <f t="shared" si="41"/>
        <v>是</v>
      </c>
    </row>
    <row r="898" ht="18.95" customHeight="1" spans="1:13">
      <c r="A898" s="22" t="s">
        <v>135</v>
      </c>
      <c r="B898" s="23" t="s">
        <v>135</v>
      </c>
      <c r="C898" s="477" t="s">
        <v>1677</v>
      </c>
      <c r="D898" s="24" t="s">
        <v>1710</v>
      </c>
      <c r="E898" s="23" t="s">
        <v>147</v>
      </c>
      <c r="F898" s="49" t="s">
        <v>1711</v>
      </c>
      <c r="G898" s="29">
        <v>0</v>
      </c>
      <c r="H898" s="29">
        <v>0</v>
      </c>
      <c r="I898" s="29"/>
      <c r="J898" s="29"/>
      <c r="K898" s="35" t="str">
        <f t="shared" si="42"/>
        <v/>
      </c>
      <c r="L898" s="31" t="str">
        <f t="shared" si="40"/>
        <v>否</v>
      </c>
      <c r="M898" s="31" t="str">
        <f t="shared" si="41"/>
        <v>是</v>
      </c>
    </row>
    <row r="899" ht="18.95" customHeight="1" spans="1:13">
      <c r="A899" s="22" t="s">
        <v>135</v>
      </c>
      <c r="B899" s="23" t="s">
        <v>135</v>
      </c>
      <c r="C899" s="477" t="s">
        <v>1677</v>
      </c>
      <c r="D899" s="24" t="s">
        <v>1712</v>
      </c>
      <c r="E899" s="23" t="s">
        <v>147</v>
      </c>
      <c r="F899" s="49" t="s">
        <v>1713</v>
      </c>
      <c r="G899" s="29">
        <v>6660</v>
      </c>
      <c r="H899" s="33" t="e">
        <f>VLOOKUP(F899,#REF!,2,0)</f>
        <v>#REF!</v>
      </c>
      <c r="I899" s="29"/>
      <c r="J899" s="29">
        <f>VLOOKUP(F899,'数据-全省决算数!'!$B:$C,2,0)</f>
        <v>11775</v>
      </c>
      <c r="K899" s="35" t="str">
        <f t="shared" si="42"/>
        <v/>
      </c>
      <c r="L899" s="31" t="e">
        <f t="shared" si="40"/>
        <v>#REF!</v>
      </c>
      <c r="M899" s="31" t="str">
        <f t="shared" si="41"/>
        <v>是</v>
      </c>
    </row>
    <row r="900" ht="18.95" customHeight="1" spans="1:13">
      <c r="A900" s="22" t="s">
        <v>135</v>
      </c>
      <c r="B900" s="23" t="s">
        <v>135</v>
      </c>
      <c r="C900" s="477" t="s">
        <v>1677</v>
      </c>
      <c r="D900" s="24" t="s">
        <v>1714</v>
      </c>
      <c r="E900" s="23" t="s">
        <v>147</v>
      </c>
      <c r="F900" s="49" t="s">
        <v>1715</v>
      </c>
      <c r="G900" s="29">
        <v>25</v>
      </c>
      <c r="H900" s="33" t="e">
        <f>VLOOKUP(F900,#REF!,2,0)</f>
        <v>#REF!</v>
      </c>
      <c r="I900" s="29"/>
      <c r="J900" s="29">
        <f>VLOOKUP(F900,'数据-全省决算数!'!$B:$C,2,0)</f>
        <v>59</v>
      </c>
      <c r="K900" s="35" t="str">
        <f t="shared" si="42"/>
        <v/>
      </c>
      <c r="L900" s="31" t="e">
        <f t="shared" ref="L900:L963" si="43">IF(F900&lt;&gt;"",IF(SUM(G900:H900)&lt;&gt;0,"是","否"),"空")</f>
        <v>#REF!</v>
      </c>
      <c r="M900" s="31" t="str">
        <f t="shared" ref="M900:M963" si="44">IF(C900&lt;&gt;"",IF(OR(LEFT(C900,3)="205",LEFT(C900,3)="206",LEFT(C900,3)="207",LEFT(C900,3)="208",LEFT(C900,3)="210",LEFT(C900,3)="213"),"是","否"),"是")</f>
        <v>是</v>
      </c>
    </row>
    <row r="901" ht="18.95" customHeight="1" spans="1:13">
      <c r="A901" s="22" t="s">
        <v>135</v>
      </c>
      <c r="B901" s="23" t="s">
        <v>135</v>
      </c>
      <c r="C901" s="477" t="s">
        <v>1677</v>
      </c>
      <c r="D901" s="24" t="s">
        <v>1716</v>
      </c>
      <c r="E901" s="23" t="s">
        <v>147</v>
      </c>
      <c r="F901" s="37" t="s">
        <v>1717</v>
      </c>
      <c r="G901" s="29">
        <v>56624</v>
      </c>
      <c r="H901" s="33" t="e">
        <f>VLOOKUP(F901,#REF!,2,0)</f>
        <v>#REF!</v>
      </c>
      <c r="I901" s="29"/>
      <c r="J901" s="29">
        <f>VLOOKUP(F901,'数据-全省决算数!'!$B:$C,2,0)</f>
        <v>55360</v>
      </c>
      <c r="K901" s="35" t="str">
        <f t="shared" si="42"/>
        <v/>
      </c>
      <c r="L901" s="31" t="e">
        <f t="shared" si="43"/>
        <v>#REF!</v>
      </c>
      <c r="M901" s="31" t="str">
        <f t="shared" si="44"/>
        <v>是</v>
      </c>
    </row>
    <row r="902" ht="18.95" customHeight="1" spans="1:13">
      <c r="A902" s="22" t="s">
        <v>135</v>
      </c>
      <c r="B902" s="23" t="s">
        <v>135</v>
      </c>
      <c r="C902" s="477" t="s">
        <v>1677</v>
      </c>
      <c r="D902" s="24" t="s">
        <v>1718</v>
      </c>
      <c r="E902" s="23" t="s">
        <v>147</v>
      </c>
      <c r="F902" s="49" t="s">
        <v>1719</v>
      </c>
      <c r="G902" s="29">
        <v>0</v>
      </c>
      <c r="H902" s="33" t="e">
        <f>VLOOKUP(F902,#REF!,2,0)</f>
        <v>#REF!</v>
      </c>
      <c r="I902" s="29"/>
      <c r="J902" s="29">
        <f>VLOOKUP(F902,'数据-全省决算数!'!$B:$C,2,0)</f>
        <v>13</v>
      </c>
      <c r="K902" s="35" t="str">
        <f t="shared" si="42"/>
        <v/>
      </c>
      <c r="L902" s="31" t="e">
        <f t="shared" si="43"/>
        <v>#REF!</v>
      </c>
      <c r="M902" s="31" t="str">
        <f t="shared" si="44"/>
        <v>是</v>
      </c>
    </row>
    <row r="903" ht="18.95" customHeight="1" spans="1:13">
      <c r="A903" s="22" t="s">
        <v>135</v>
      </c>
      <c r="B903" s="23" t="s">
        <v>135</v>
      </c>
      <c r="C903" s="477" t="s">
        <v>1677</v>
      </c>
      <c r="D903" s="24" t="s">
        <v>1720</v>
      </c>
      <c r="E903" s="23" t="s">
        <v>147</v>
      </c>
      <c r="F903" s="49" t="s">
        <v>1660</v>
      </c>
      <c r="G903" s="29">
        <v>39</v>
      </c>
      <c r="H903" s="33" t="e">
        <f>VLOOKUP(F903,#REF!,2,0)</f>
        <v>#REF!</v>
      </c>
      <c r="I903" s="29"/>
      <c r="J903" s="29">
        <f>VLOOKUP(F903,'数据-全省决算数!'!$B:$C,2,0)</f>
        <v>744</v>
      </c>
      <c r="K903" s="35" t="str">
        <f t="shared" si="42"/>
        <v/>
      </c>
      <c r="L903" s="31" t="e">
        <f t="shared" si="43"/>
        <v>#REF!</v>
      </c>
      <c r="M903" s="31" t="str">
        <f t="shared" si="44"/>
        <v>是</v>
      </c>
    </row>
    <row r="904" ht="18.95" customHeight="1" spans="1:13">
      <c r="A904" s="22" t="s">
        <v>135</v>
      </c>
      <c r="B904" s="23" t="s">
        <v>135</v>
      </c>
      <c r="C904" s="477" t="s">
        <v>1677</v>
      </c>
      <c r="D904" s="24" t="s">
        <v>1721</v>
      </c>
      <c r="E904" s="23" t="s">
        <v>147</v>
      </c>
      <c r="F904" s="49" t="s">
        <v>1722</v>
      </c>
      <c r="G904" s="29">
        <v>11460</v>
      </c>
      <c r="H904" s="33" t="e">
        <f>VLOOKUP(F904,#REF!,2,0)</f>
        <v>#REF!</v>
      </c>
      <c r="I904" s="29"/>
      <c r="J904" s="29">
        <f>VLOOKUP(F904,'数据-全省决算数!'!$B:$C,2,0)</f>
        <v>9962</v>
      </c>
      <c r="K904" s="35" t="str">
        <f t="shared" ref="K904:K927" si="45">IF(ISERROR(H904/G904-1),"",H904/G904-1)</f>
        <v/>
      </c>
      <c r="L904" s="31" t="e">
        <f t="shared" si="43"/>
        <v>#REF!</v>
      </c>
      <c r="M904" s="31" t="str">
        <f t="shared" si="44"/>
        <v>是</v>
      </c>
    </row>
    <row r="905" ht="18.95" customHeight="1" spans="1:13">
      <c r="A905" s="22" t="s">
        <v>135</v>
      </c>
      <c r="B905" s="23" t="s">
        <v>135</v>
      </c>
      <c r="C905" s="477" t="s">
        <v>1677</v>
      </c>
      <c r="D905" s="24" t="s">
        <v>1723</v>
      </c>
      <c r="E905" s="23" t="s">
        <v>147</v>
      </c>
      <c r="F905" s="49" t="s">
        <v>1724</v>
      </c>
      <c r="G905" s="29">
        <v>138222</v>
      </c>
      <c r="H905" s="33" t="e">
        <f>VLOOKUP(F905,#REF!,2,0)</f>
        <v>#REF!</v>
      </c>
      <c r="I905" s="29"/>
      <c r="J905" s="29">
        <f>VLOOKUP(F905,'数据-全省决算数!'!$B:$C,2,0)</f>
        <v>166038</v>
      </c>
      <c r="K905" s="35" t="str">
        <f t="shared" si="45"/>
        <v/>
      </c>
      <c r="L905" s="31" t="e">
        <f t="shared" si="43"/>
        <v>#REF!</v>
      </c>
      <c r="M905" s="31" t="str">
        <f t="shared" si="44"/>
        <v>是</v>
      </c>
    </row>
    <row r="906" ht="18.95" customHeight="1" spans="1:13">
      <c r="A906" s="22" t="s">
        <v>135</v>
      </c>
      <c r="B906" s="23" t="s">
        <v>135</v>
      </c>
      <c r="C906" s="477" t="s">
        <v>1677</v>
      </c>
      <c r="D906" s="24" t="s">
        <v>1725</v>
      </c>
      <c r="E906" s="23" t="s">
        <v>147</v>
      </c>
      <c r="F906" s="49" t="s">
        <v>1726</v>
      </c>
      <c r="G906" s="29">
        <v>96881</v>
      </c>
      <c r="H906" s="33" t="e">
        <f>VLOOKUP(F906,#REF!,2,0)</f>
        <v>#REF!</v>
      </c>
      <c r="I906" s="29"/>
      <c r="J906" s="29">
        <f>VLOOKUP(F906,'数据-全省决算数!'!$B:$C,2,0)</f>
        <v>190232</v>
      </c>
      <c r="K906" s="35" t="str">
        <f t="shared" si="45"/>
        <v/>
      </c>
      <c r="L906" s="31" t="e">
        <f t="shared" si="43"/>
        <v>#REF!</v>
      </c>
      <c r="M906" s="31" t="str">
        <f t="shared" si="44"/>
        <v>是</v>
      </c>
    </row>
    <row r="907" ht="18.95" customHeight="1" spans="1:13">
      <c r="A907" s="22" t="s">
        <v>135</v>
      </c>
      <c r="B907" s="477" t="s">
        <v>1566</v>
      </c>
      <c r="C907" s="23"/>
      <c r="D907" s="24" t="s">
        <v>1727</v>
      </c>
      <c r="E907" s="23"/>
      <c r="F907" s="50" t="s">
        <v>1728</v>
      </c>
      <c r="G907" s="28">
        <f>SUMIF($C906:$C2206,$D907,$G906:$G2206)</f>
        <v>0</v>
      </c>
      <c r="H907" s="28">
        <f>SUMIF($C906:$C$1301,$D907,$H906:$H$1301)</f>
        <v>0</v>
      </c>
      <c r="I907" s="28"/>
      <c r="J907" s="28"/>
      <c r="K907" s="30" t="str">
        <f t="shared" si="45"/>
        <v/>
      </c>
      <c r="L907" s="31" t="str">
        <f t="shared" si="43"/>
        <v>否</v>
      </c>
      <c r="M907" s="31" t="str">
        <f t="shared" si="44"/>
        <v>是</v>
      </c>
    </row>
    <row r="908" ht="18.95" customHeight="1" spans="1:13">
      <c r="A908" s="22" t="s">
        <v>135</v>
      </c>
      <c r="B908" s="23" t="s">
        <v>135</v>
      </c>
      <c r="C908" s="24" t="s">
        <v>1727</v>
      </c>
      <c r="D908" s="24" t="s">
        <v>1729</v>
      </c>
      <c r="E908" s="23" t="s">
        <v>147</v>
      </c>
      <c r="F908" s="49" t="s">
        <v>141</v>
      </c>
      <c r="G908" s="29">
        <v>0</v>
      </c>
      <c r="H908" s="29">
        <v>0</v>
      </c>
      <c r="I908" s="29"/>
      <c r="J908" s="29"/>
      <c r="K908" s="35" t="str">
        <f t="shared" si="45"/>
        <v/>
      </c>
      <c r="L908" s="31" t="str">
        <f t="shared" si="43"/>
        <v>否</v>
      </c>
      <c r="M908" s="31" t="str">
        <f t="shared" si="44"/>
        <v>是</v>
      </c>
    </row>
    <row r="909" ht="18.95" customHeight="1" spans="1:13">
      <c r="A909" s="22" t="s">
        <v>135</v>
      </c>
      <c r="B909" s="23" t="s">
        <v>135</v>
      </c>
      <c r="C909" s="24" t="s">
        <v>1727</v>
      </c>
      <c r="D909" s="24" t="s">
        <v>1730</v>
      </c>
      <c r="E909" s="23" t="s">
        <v>147</v>
      </c>
      <c r="F909" s="49" t="s">
        <v>143</v>
      </c>
      <c r="G909" s="29">
        <v>0</v>
      </c>
      <c r="H909" s="29">
        <v>0</v>
      </c>
      <c r="I909" s="29"/>
      <c r="J909" s="29"/>
      <c r="K909" s="35" t="str">
        <f t="shared" si="45"/>
        <v/>
      </c>
      <c r="L909" s="31" t="str">
        <f t="shared" si="43"/>
        <v>否</v>
      </c>
      <c r="M909" s="31" t="str">
        <f t="shared" si="44"/>
        <v>是</v>
      </c>
    </row>
    <row r="910" ht="18.95" customHeight="1" spans="1:13">
      <c r="A910" s="22" t="s">
        <v>135</v>
      </c>
      <c r="B910" s="23" t="s">
        <v>135</v>
      </c>
      <c r="C910" s="24" t="s">
        <v>1727</v>
      </c>
      <c r="D910" s="24" t="s">
        <v>1731</v>
      </c>
      <c r="E910" s="23" t="s">
        <v>147</v>
      </c>
      <c r="F910" s="49" t="s">
        <v>145</v>
      </c>
      <c r="G910" s="29">
        <v>0</v>
      </c>
      <c r="H910" s="29">
        <v>0</v>
      </c>
      <c r="I910" s="29"/>
      <c r="J910" s="29"/>
      <c r="K910" s="35" t="str">
        <f t="shared" si="45"/>
        <v/>
      </c>
      <c r="L910" s="31" t="str">
        <f t="shared" si="43"/>
        <v>否</v>
      </c>
      <c r="M910" s="31" t="str">
        <f t="shared" si="44"/>
        <v>是</v>
      </c>
    </row>
    <row r="911" ht="18.95" customHeight="1" spans="1:13">
      <c r="A911" s="22" t="s">
        <v>135</v>
      </c>
      <c r="B911" s="23" t="s">
        <v>135</v>
      </c>
      <c r="C911" s="24" t="s">
        <v>1727</v>
      </c>
      <c r="D911" s="24" t="s">
        <v>1732</v>
      </c>
      <c r="E911" s="23" t="s">
        <v>147</v>
      </c>
      <c r="F911" s="49" t="s">
        <v>1733</v>
      </c>
      <c r="G911" s="29">
        <v>0</v>
      </c>
      <c r="H911" s="29">
        <v>0</v>
      </c>
      <c r="I911" s="29"/>
      <c r="J911" s="29"/>
      <c r="K911" s="35" t="str">
        <f t="shared" si="45"/>
        <v/>
      </c>
      <c r="L911" s="31" t="str">
        <f t="shared" si="43"/>
        <v>否</v>
      </c>
      <c r="M911" s="31" t="str">
        <f t="shared" si="44"/>
        <v>是</v>
      </c>
    </row>
    <row r="912" ht="18.95" customHeight="1" spans="1:13">
      <c r="A912" s="22" t="s">
        <v>135</v>
      </c>
      <c r="B912" s="23" t="s">
        <v>135</v>
      </c>
      <c r="C912" s="24" t="s">
        <v>1727</v>
      </c>
      <c r="D912" s="24" t="s">
        <v>1734</v>
      </c>
      <c r="E912" s="23" t="s">
        <v>147</v>
      </c>
      <c r="F912" s="49" t="s">
        <v>1735</v>
      </c>
      <c r="G912" s="29">
        <v>0</v>
      </c>
      <c r="H912" s="29">
        <v>0</v>
      </c>
      <c r="I912" s="29"/>
      <c r="J912" s="29"/>
      <c r="K912" s="35" t="str">
        <f t="shared" si="45"/>
        <v/>
      </c>
      <c r="L912" s="31" t="str">
        <f t="shared" si="43"/>
        <v>否</v>
      </c>
      <c r="M912" s="31" t="str">
        <f t="shared" si="44"/>
        <v>是</v>
      </c>
    </row>
    <row r="913" ht="18.95" customHeight="1" spans="1:13">
      <c r="A913" s="22" t="s">
        <v>135</v>
      </c>
      <c r="B913" s="23" t="s">
        <v>135</v>
      </c>
      <c r="C913" s="24" t="s">
        <v>1727</v>
      </c>
      <c r="D913" s="24" t="s">
        <v>1736</v>
      </c>
      <c r="E913" s="23" t="s">
        <v>147</v>
      </c>
      <c r="F913" s="49" t="s">
        <v>1737</v>
      </c>
      <c r="G913" s="29">
        <v>0</v>
      </c>
      <c r="H913" s="29">
        <v>0</v>
      </c>
      <c r="I913" s="29"/>
      <c r="J913" s="29"/>
      <c r="K913" s="35" t="str">
        <f t="shared" si="45"/>
        <v/>
      </c>
      <c r="L913" s="31" t="str">
        <f t="shared" si="43"/>
        <v>否</v>
      </c>
      <c r="M913" s="31" t="str">
        <f t="shared" si="44"/>
        <v>是</v>
      </c>
    </row>
    <row r="914" ht="18.95" customHeight="1" spans="1:13">
      <c r="A914" s="22" t="s">
        <v>135</v>
      </c>
      <c r="B914" s="23" t="s">
        <v>135</v>
      </c>
      <c r="C914" s="24" t="s">
        <v>1727</v>
      </c>
      <c r="D914" s="24" t="s">
        <v>1738</v>
      </c>
      <c r="E914" s="23" t="s">
        <v>147</v>
      </c>
      <c r="F914" s="49" t="s">
        <v>1739</v>
      </c>
      <c r="G914" s="29">
        <v>0</v>
      </c>
      <c r="H914" s="29">
        <v>0</v>
      </c>
      <c r="I914" s="29"/>
      <c r="J914" s="29"/>
      <c r="K914" s="35" t="str">
        <f t="shared" si="45"/>
        <v/>
      </c>
      <c r="L914" s="31" t="str">
        <f t="shared" si="43"/>
        <v>否</v>
      </c>
      <c r="M914" s="31" t="str">
        <f t="shared" si="44"/>
        <v>是</v>
      </c>
    </row>
    <row r="915" ht="18.95" customHeight="1" spans="1:13">
      <c r="A915" s="22" t="s">
        <v>135</v>
      </c>
      <c r="B915" s="23" t="s">
        <v>135</v>
      </c>
      <c r="C915" s="24" t="s">
        <v>1727</v>
      </c>
      <c r="D915" s="24" t="s">
        <v>1740</v>
      </c>
      <c r="E915" s="23" t="s">
        <v>147</v>
      </c>
      <c r="F915" s="49" t="s">
        <v>1741</v>
      </c>
      <c r="G915" s="29">
        <v>0</v>
      </c>
      <c r="H915" s="29">
        <v>0</v>
      </c>
      <c r="I915" s="29"/>
      <c r="J915" s="29"/>
      <c r="K915" s="35" t="str">
        <f t="shared" si="45"/>
        <v/>
      </c>
      <c r="L915" s="31" t="str">
        <f t="shared" si="43"/>
        <v>否</v>
      </c>
      <c r="M915" s="31" t="str">
        <f t="shared" si="44"/>
        <v>是</v>
      </c>
    </row>
    <row r="916" ht="18.95" customHeight="1" spans="1:13">
      <c r="A916" s="22" t="s">
        <v>135</v>
      </c>
      <c r="B916" s="23"/>
      <c r="C916" s="24" t="s">
        <v>1727</v>
      </c>
      <c r="D916" s="24" t="s">
        <v>1742</v>
      </c>
      <c r="E916" s="23" t="s">
        <v>147</v>
      </c>
      <c r="F916" s="49" t="s">
        <v>1743</v>
      </c>
      <c r="G916" s="29">
        <v>0</v>
      </c>
      <c r="H916" s="29">
        <v>0</v>
      </c>
      <c r="I916" s="29"/>
      <c r="J916" s="29"/>
      <c r="K916" s="35" t="str">
        <f t="shared" si="45"/>
        <v/>
      </c>
      <c r="L916" s="31" t="str">
        <f t="shared" si="43"/>
        <v>否</v>
      </c>
      <c r="M916" s="31" t="str">
        <f t="shared" si="44"/>
        <v>是</v>
      </c>
    </row>
    <row r="917" ht="18.95" customHeight="1" spans="1:13">
      <c r="A917" s="22" t="s">
        <v>135</v>
      </c>
      <c r="B917" s="23" t="s">
        <v>135</v>
      </c>
      <c r="C917" s="24" t="s">
        <v>1727</v>
      </c>
      <c r="D917" s="24" t="s">
        <v>1744</v>
      </c>
      <c r="E917" s="23" t="s">
        <v>147</v>
      </c>
      <c r="F917" s="49" t="s">
        <v>1745</v>
      </c>
      <c r="G917" s="29">
        <v>0</v>
      </c>
      <c r="H917" s="29">
        <v>0</v>
      </c>
      <c r="I917" s="29"/>
      <c r="J917" s="29"/>
      <c r="K917" s="30" t="str">
        <f t="shared" si="45"/>
        <v/>
      </c>
      <c r="L917" s="31" t="str">
        <f t="shared" si="43"/>
        <v>否</v>
      </c>
      <c r="M917" s="31" t="str">
        <f t="shared" si="44"/>
        <v>是</v>
      </c>
    </row>
    <row r="918" ht="18.95" customHeight="1" spans="1:13">
      <c r="A918" s="22" t="s">
        <v>135</v>
      </c>
      <c r="B918" s="477" t="s">
        <v>1566</v>
      </c>
      <c r="C918" s="23"/>
      <c r="D918" s="24" t="s">
        <v>1746</v>
      </c>
      <c r="E918" s="23"/>
      <c r="F918" s="50" t="s">
        <v>1747</v>
      </c>
      <c r="G918" s="28">
        <f>SUMIF($C917:$C2217,$D918,$G917:$G2217)</f>
        <v>694802</v>
      </c>
      <c r="H918" s="33" t="e">
        <f>VLOOKUP(F918,#REF!,2,0)</f>
        <v>#REF!</v>
      </c>
      <c r="I918" s="28"/>
      <c r="J918" s="29">
        <f>VLOOKUP(F918,'数据-全省决算数!'!$B:$C,2,0)</f>
        <v>858300</v>
      </c>
      <c r="K918" s="44" t="str">
        <f t="shared" si="45"/>
        <v/>
      </c>
      <c r="L918" s="31" t="e">
        <f t="shared" si="43"/>
        <v>#REF!</v>
      </c>
      <c r="M918" s="31" t="str">
        <f t="shared" si="44"/>
        <v>是</v>
      </c>
    </row>
    <row r="919" ht="18.95" customHeight="1" spans="1:13">
      <c r="A919" s="22" t="s">
        <v>135</v>
      </c>
      <c r="B919" s="23" t="s">
        <v>135</v>
      </c>
      <c r="C919" s="477" t="s">
        <v>1746</v>
      </c>
      <c r="D919" s="24" t="s">
        <v>1748</v>
      </c>
      <c r="E919" s="23" t="s">
        <v>147</v>
      </c>
      <c r="F919" s="37" t="s">
        <v>141</v>
      </c>
      <c r="G919" s="29">
        <v>14334</v>
      </c>
      <c r="H919" s="33" t="e">
        <f>VLOOKUP(F919,#REF!,2,0)</f>
        <v>#REF!</v>
      </c>
      <c r="I919" s="29"/>
      <c r="J919" s="29">
        <f>VLOOKUP(F919,'数据-全省决算数!'!$B:$C,2,0)</f>
        <v>75262</v>
      </c>
      <c r="K919" s="39" t="str">
        <f t="shared" si="45"/>
        <v/>
      </c>
      <c r="L919" s="31" t="e">
        <f t="shared" si="43"/>
        <v>#REF!</v>
      </c>
      <c r="M919" s="31" t="str">
        <f t="shared" si="44"/>
        <v>是</v>
      </c>
    </row>
    <row r="920" ht="18.95" customHeight="1" spans="1:13">
      <c r="A920" s="22" t="s">
        <v>135</v>
      </c>
      <c r="B920" s="23" t="s">
        <v>135</v>
      </c>
      <c r="C920" s="477" t="s">
        <v>1746</v>
      </c>
      <c r="D920" s="24" t="s">
        <v>1749</v>
      </c>
      <c r="E920" s="23" t="s">
        <v>147</v>
      </c>
      <c r="F920" s="49" t="s">
        <v>143</v>
      </c>
      <c r="G920" s="29">
        <v>3197</v>
      </c>
      <c r="H920" s="33" t="e">
        <f>VLOOKUP(F920,#REF!,2,0)</f>
        <v>#REF!</v>
      </c>
      <c r="I920" s="29"/>
      <c r="J920" s="29">
        <f>VLOOKUP(F920,'数据-全省决算数!'!$B:$C,2,0)</f>
        <v>10673</v>
      </c>
      <c r="K920" s="39" t="str">
        <f t="shared" si="45"/>
        <v/>
      </c>
      <c r="L920" s="31" t="e">
        <f t="shared" si="43"/>
        <v>#REF!</v>
      </c>
      <c r="M920" s="31" t="str">
        <f t="shared" si="44"/>
        <v>是</v>
      </c>
    </row>
    <row r="921" ht="18.95" customHeight="1" spans="1:13">
      <c r="A921" s="22" t="s">
        <v>135</v>
      </c>
      <c r="B921" s="23" t="s">
        <v>135</v>
      </c>
      <c r="C921" s="477" t="s">
        <v>1746</v>
      </c>
      <c r="D921" s="24" t="s">
        <v>1750</v>
      </c>
      <c r="E921" s="23" t="s">
        <v>147</v>
      </c>
      <c r="F921" s="49" t="s">
        <v>145</v>
      </c>
      <c r="G921" s="29">
        <v>0</v>
      </c>
      <c r="H921" s="29">
        <v>0</v>
      </c>
      <c r="I921" s="29"/>
      <c r="J921" s="29"/>
      <c r="K921" s="39" t="str">
        <f t="shared" si="45"/>
        <v/>
      </c>
      <c r="L921" s="31" t="str">
        <f t="shared" si="43"/>
        <v>否</v>
      </c>
      <c r="M921" s="31" t="str">
        <f t="shared" si="44"/>
        <v>是</v>
      </c>
    </row>
    <row r="922" ht="18.95" customHeight="1" spans="1:13">
      <c r="A922" s="22" t="s">
        <v>135</v>
      </c>
      <c r="B922" s="23" t="s">
        <v>135</v>
      </c>
      <c r="C922" s="477" t="s">
        <v>1746</v>
      </c>
      <c r="D922" s="24" t="s">
        <v>1751</v>
      </c>
      <c r="E922" s="23" t="s">
        <v>147</v>
      </c>
      <c r="F922" s="49" t="s">
        <v>1752</v>
      </c>
      <c r="G922" s="29">
        <v>421159</v>
      </c>
      <c r="H922" s="33" t="e">
        <f>VLOOKUP(F922,#REF!,2,0)</f>
        <v>#REF!</v>
      </c>
      <c r="I922" s="29"/>
      <c r="J922" s="29">
        <f>VLOOKUP(F922,'数据-全省决算数!'!$B:$C,2,0)</f>
        <v>544004</v>
      </c>
      <c r="K922" s="39" t="str">
        <f t="shared" si="45"/>
        <v/>
      </c>
      <c r="L922" s="31" t="e">
        <f t="shared" si="43"/>
        <v>#REF!</v>
      </c>
      <c r="M922" s="31" t="str">
        <f t="shared" si="44"/>
        <v>是</v>
      </c>
    </row>
    <row r="923" ht="18.95" customHeight="1" spans="1:13">
      <c r="A923" s="22" t="s">
        <v>135</v>
      </c>
      <c r="B923" s="23" t="s">
        <v>135</v>
      </c>
      <c r="C923" s="477" t="s">
        <v>1746</v>
      </c>
      <c r="D923" s="24" t="s">
        <v>1753</v>
      </c>
      <c r="E923" s="23" t="s">
        <v>147</v>
      </c>
      <c r="F923" s="49" t="s">
        <v>1754</v>
      </c>
      <c r="G923" s="29">
        <v>50986</v>
      </c>
      <c r="H923" s="33" t="e">
        <f>VLOOKUP(F923,#REF!,2,0)</f>
        <v>#REF!</v>
      </c>
      <c r="I923" s="29"/>
      <c r="J923" s="29">
        <f>VLOOKUP(F923,'数据-全省决算数!'!$B:$C,2,0)</f>
        <v>24287</v>
      </c>
      <c r="K923" s="39" t="str">
        <f t="shared" si="45"/>
        <v/>
      </c>
      <c r="L923" s="31" t="e">
        <f t="shared" si="43"/>
        <v>#REF!</v>
      </c>
      <c r="M923" s="31" t="str">
        <f t="shared" si="44"/>
        <v>是</v>
      </c>
    </row>
    <row r="924" ht="18.95" customHeight="1" spans="1:13">
      <c r="A924" s="22" t="s">
        <v>135</v>
      </c>
      <c r="B924" s="23" t="s">
        <v>135</v>
      </c>
      <c r="C924" s="477" t="s">
        <v>1746</v>
      </c>
      <c r="D924" s="24" t="s">
        <v>1755</v>
      </c>
      <c r="E924" s="23" t="s">
        <v>147</v>
      </c>
      <c r="F924" s="49" t="s">
        <v>1756</v>
      </c>
      <c r="G924" s="29">
        <v>1430</v>
      </c>
      <c r="H924" s="33" t="e">
        <f>VLOOKUP(F924,#REF!,2,0)</f>
        <v>#REF!</v>
      </c>
      <c r="I924" s="29"/>
      <c r="J924" s="29">
        <f>VLOOKUP(F924,'数据-全省决算数!'!$B:$C,2,0)</f>
        <v>7213</v>
      </c>
      <c r="K924" s="35" t="str">
        <f t="shared" si="45"/>
        <v/>
      </c>
      <c r="L924" s="31" t="e">
        <f t="shared" si="43"/>
        <v>#REF!</v>
      </c>
      <c r="M924" s="31" t="str">
        <f t="shared" si="44"/>
        <v>是</v>
      </c>
    </row>
    <row r="925" ht="18.95" customHeight="1" spans="1:13">
      <c r="A925" s="22" t="s">
        <v>135</v>
      </c>
      <c r="B925" s="23" t="s">
        <v>135</v>
      </c>
      <c r="C925" s="477" t="s">
        <v>1746</v>
      </c>
      <c r="D925" s="24" t="s">
        <v>1757</v>
      </c>
      <c r="E925" s="23" t="s">
        <v>147</v>
      </c>
      <c r="F925" s="49" t="s">
        <v>1758</v>
      </c>
      <c r="G925" s="29">
        <v>36141</v>
      </c>
      <c r="H925" s="33" t="e">
        <f>VLOOKUP(F925,#REF!,2,0)</f>
        <v>#REF!</v>
      </c>
      <c r="I925" s="29"/>
      <c r="J925" s="29">
        <f>VLOOKUP(F925,'数据-全省决算数!'!$B:$C,2,0)</f>
        <v>55066</v>
      </c>
      <c r="K925" s="39" t="str">
        <f t="shared" si="45"/>
        <v/>
      </c>
      <c r="L925" s="31" t="e">
        <f t="shared" si="43"/>
        <v>#REF!</v>
      </c>
      <c r="M925" s="31" t="str">
        <f t="shared" si="44"/>
        <v>是</v>
      </c>
    </row>
    <row r="926" ht="18.95" customHeight="1" spans="1:13">
      <c r="A926" s="22" t="s">
        <v>135</v>
      </c>
      <c r="B926" s="23" t="s">
        <v>135</v>
      </c>
      <c r="C926" s="477" t="s">
        <v>1746</v>
      </c>
      <c r="D926" s="24" t="s">
        <v>1759</v>
      </c>
      <c r="E926" s="23" t="s">
        <v>147</v>
      </c>
      <c r="F926" s="49" t="s">
        <v>4635</v>
      </c>
      <c r="G926" s="29">
        <v>0</v>
      </c>
      <c r="H926" s="29">
        <v>0</v>
      </c>
      <c r="I926" s="29"/>
      <c r="J926" s="29"/>
      <c r="K926" s="39" t="str">
        <f t="shared" si="45"/>
        <v/>
      </c>
      <c r="L926" s="31" t="str">
        <f t="shared" si="43"/>
        <v>否</v>
      </c>
      <c r="M926" s="31" t="str">
        <f t="shared" si="44"/>
        <v>是</v>
      </c>
    </row>
    <row r="927" ht="18.95" customHeight="1" spans="1:13">
      <c r="A927" s="22" t="s">
        <v>135</v>
      </c>
      <c r="B927" s="23"/>
      <c r="C927" s="477" t="s">
        <v>1746</v>
      </c>
      <c r="D927" s="24" t="s">
        <v>1761</v>
      </c>
      <c r="E927" s="23" t="s">
        <v>147</v>
      </c>
      <c r="F927" s="49" t="s">
        <v>1762</v>
      </c>
      <c r="G927" s="29">
        <v>351</v>
      </c>
      <c r="H927" s="33" t="e">
        <f>VLOOKUP(F927,#REF!,2,0)</f>
        <v>#REF!</v>
      </c>
      <c r="I927" s="29"/>
      <c r="J927" s="29">
        <f>VLOOKUP(F927,'数据-全省决算数!'!$B:$C,2,0)</f>
        <v>466</v>
      </c>
      <c r="K927" s="39" t="str">
        <f t="shared" si="45"/>
        <v/>
      </c>
      <c r="L927" s="31" t="e">
        <f t="shared" si="43"/>
        <v>#REF!</v>
      </c>
      <c r="M927" s="31" t="str">
        <f t="shared" si="44"/>
        <v>是</v>
      </c>
    </row>
    <row r="928" ht="18.95" customHeight="1" spans="1:13">
      <c r="A928" s="22" t="s">
        <v>135</v>
      </c>
      <c r="B928" s="23" t="s">
        <v>135</v>
      </c>
      <c r="C928" s="477" t="s">
        <v>1746</v>
      </c>
      <c r="D928" s="24" t="s">
        <v>1763</v>
      </c>
      <c r="E928" s="23" t="s">
        <v>147</v>
      </c>
      <c r="F928" s="49" t="s">
        <v>1764</v>
      </c>
      <c r="G928" s="29">
        <v>167204</v>
      </c>
      <c r="H928" s="33" t="e">
        <f>VLOOKUP(F928,#REF!,2,0)</f>
        <v>#REF!</v>
      </c>
      <c r="I928" s="29"/>
      <c r="J928" s="29">
        <f>VLOOKUP(F928,'数据-全省决算数!'!$B:$C,2,0)</f>
        <v>205887</v>
      </c>
      <c r="K928" s="35" t="str">
        <f t="shared" ref="K928:K991" si="46">IF(ISERROR(H928/G928-1),"",H928/G928-1)</f>
        <v/>
      </c>
      <c r="L928" s="31" t="e">
        <f t="shared" si="43"/>
        <v>#REF!</v>
      </c>
      <c r="M928" s="31" t="str">
        <f t="shared" si="44"/>
        <v>是</v>
      </c>
    </row>
    <row r="929" ht="18.95" customHeight="1" spans="1:13">
      <c r="A929" s="22" t="s">
        <v>135</v>
      </c>
      <c r="B929" s="477" t="s">
        <v>1566</v>
      </c>
      <c r="C929" s="23"/>
      <c r="D929" s="24" t="s">
        <v>1765</v>
      </c>
      <c r="E929" s="23"/>
      <c r="F929" s="50" t="s">
        <v>1766</v>
      </c>
      <c r="G929" s="28">
        <f>SUMIF($C928:$C2228,$D929,$G928:$G2228)</f>
        <v>181188</v>
      </c>
      <c r="H929" s="33" t="e">
        <f>VLOOKUP(F929,#REF!,2,0)</f>
        <v>#REF!</v>
      </c>
      <c r="I929" s="28"/>
      <c r="J929" s="29">
        <f>VLOOKUP(F929,'数据-全省决算数!'!$B:$C,2,0)</f>
        <v>192641</v>
      </c>
      <c r="K929" s="30" t="str">
        <f t="shared" si="46"/>
        <v/>
      </c>
      <c r="L929" s="31" t="e">
        <f t="shared" si="43"/>
        <v>#REF!</v>
      </c>
      <c r="M929" s="31" t="str">
        <f t="shared" si="44"/>
        <v>是</v>
      </c>
    </row>
    <row r="930" ht="18.95" customHeight="1" spans="1:13">
      <c r="A930" s="22" t="s">
        <v>135</v>
      </c>
      <c r="B930" s="23" t="s">
        <v>135</v>
      </c>
      <c r="C930" s="477" t="s">
        <v>1765</v>
      </c>
      <c r="D930" s="24" t="s">
        <v>1767</v>
      </c>
      <c r="E930" s="23" t="s">
        <v>147</v>
      </c>
      <c r="F930" s="49" t="s">
        <v>862</v>
      </c>
      <c r="G930" s="29">
        <v>2204</v>
      </c>
      <c r="H930" s="33" t="e">
        <f>VLOOKUP(F930,#REF!,2,0)</f>
        <v>#REF!</v>
      </c>
      <c r="I930" s="29"/>
      <c r="J930" s="29">
        <f>VLOOKUP(F930,'数据-全省决算数!'!$B:$C,2,0)</f>
        <v>773</v>
      </c>
      <c r="K930" s="35" t="str">
        <f t="shared" si="46"/>
        <v/>
      </c>
      <c r="L930" s="31" t="e">
        <f t="shared" si="43"/>
        <v>#REF!</v>
      </c>
      <c r="M930" s="31" t="str">
        <f t="shared" si="44"/>
        <v>是</v>
      </c>
    </row>
    <row r="931" ht="18.95" customHeight="1" spans="1:13">
      <c r="A931" s="22" t="s">
        <v>135</v>
      </c>
      <c r="B931" s="23" t="s">
        <v>135</v>
      </c>
      <c r="C931" s="477" t="s">
        <v>1765</v>
      </c>
      <c r="D931" s="24" t="s">
        <v>1768</v>
      </c>
      <c r="E931" s="23" t="s">
        <v>147</v>
      </c>
      <c r="F931" s="49" t="s">
        <v>1769</v>
      </c>
      <c r="G931" s="29">
        <v>142829</v>
      </c>
      <c r="H931" s="33" t="e">
        <f>VLOOKUP(F931,#REF!,2,0)</f>
        <v>#REF!</v>
      </c>
      <c r="I931" s="29"/>
      <c r="J931" s="29">
        <f>VLOOKUP(F931,'数据-全省决算数!'!$B:$C,2,0)</f>
        <v>155448</v>
      </c>
      <c r="K931" s="39" t="str">
        <f t="shared" si="46"/>
        <v/>
      </c>
      <c r="L931" s="31" t="e">
        <f t="shared" si="43"/>
        <v>#REF!</v>
      </c>
      <c r="M931" s="31" t="str">
        <f t="shared" si="44"/>
        <v>是</v>
      </c>
    </row>
    <row r="932" ht="18.95" customHeight="1" spans="1:13">
      <c r="A932" s="22" t="s">
        <v>135</v>
      </c>
      <c r="B932" s="23" t="s">
        <v>135</v>
      </c>
      <c r="C932" s="477" t="s">
        <v>1765</v>
      </c>
      <c r="D932" s="24" t="s">
        <v>1770</v>
      </c>
      <c r="E932" s="23" t="s">
        <v>147</v>
      </c>
      <c r="F932" s="49" t="s">
        <v>1771</v>
      </c>
      <c r="G932" s="29">
        <v>27831</v>
      </c>
      <c r="H932" s="33" t="e">
        <f>VLOOKUP(F932,#REF!,2,0)</f>
        <v>#REF!</v>
      </c>
      <c r="I932" s="29"/>
      <c r="J932" s="29">
        <f>VLOOKUP(F932,'数据-全省决算数!'!$B:$C,2,0)</f>
        <v>26332</v>
      </c>
      <c r="K932" s="35" t="str">
        <f t="shared" si="46"/>
        <v/>
      </c>
      <c r="L932" s="31" t="e">
        <f t="shared" si="43"/>
        <v>#REF!</v>
      </c>
      <c r="M932" s="31" t="str">
        <f t="shared" si="44"/>
        <v>是</v>
      </c>
    </row>
    <row r="933" ht="18.95" customHeight="1" spans="1:13">
      <c r="A933" s="22" t="s">
        <v>135</v>
      </c>
      <c r="B933" s="23" t="s">
        <v>135</v>
      </c>
      <c r="C933" s="477" t="s">
        <v>1765</v>
      </c>
      <c r="D933" s="24" t="s">
        <v>1772</v>
      </c>
      <c r="E933" s="23" t="s">
        <v>147</v>
      </c>
      <c r="F933" s="49" t="s">
        <v>1773</v>
      </c>
      <c r="G933" s="29">
        <v>94</v>
      </c>
      <c r="H933" s="33" t="e">
        <f>VLOOKUP(F933,#REF!,2,0)</f>
        <v>#REF!</v>
      </c>
      <c r="I933" s="29"/>
      <c r="J933" s="29">
        <f>VLOOKUP(F933,'数据-全省决算数!'!$B:$C,2,0)</f>
        <v>348</v>
      </c>
      <c r="K933" s="35" t="str">
        <f t="shared" si="46"/>
        <v/>
      </c>
      <c r="L933" s="31" t="e">
        <f t="shared" si="43"/>
        <v>#REF!</v>
      </c>
      <c r="M933" s="31" t="str">
        <f t="shared" si="44"/>
        <v>是</v>
      </c>
    </row>
    <row r="934" ht="18.95" customHeight="1" spans="1:13">
      <c r="A934" s="22" t="s">
        <v>135</v>
      </c>
      <c r="B934" s="23" t="s">
        <v>135</v>
      </c>
      <c r="C934" s="477" t="s">
        <v>1765</v>
      </c>
      <c r="D934" s="24" t="s">
        <v>1774</v>
      </c>
      <c r="E934" s="23" t="s">
        <v>147</v>
      </c>
      <c r="F934" s="49" t="s">
        <v>1775</v>
      </c>
      <c r="G934" s="29">
        <v>8230</v>
      </c>
      <c r="H934" s="33" t="e">
        <f>VLOOKUP(F934,#REF!,2,0)</f>
        <v>#REF!</v>
      </c>
      <c r="I934" s="29"/>
      <c r="J934" s="29">
        <f>VLOOKUP(F934,'数据-全省决算数!'!$B:$C,2,0)</f>
        <v>8942</v>
      </c>
      <c r="K934" s="35" t="str">
        <f t="shared" si="46"/>
        <v/>
      </c>
      <c r="L934" s="31" t="e">
        <f t="shared" si="43"/>
        <v>#REF!</v>
      </c>
      <c r="M934" s="31" t="str">
        <f t="shared" si="44"/>
        <v>是</v>
      </c>
    </row>
    <row r="935" ht="18.95" customHeight="1" spans="1:13">
      <c r="A935" s="22" t="s">
        <v>135</v>
      </c>
      <c r="B935" s="477" t="s">
        <v>1566</v>
      </c>
      <c r="C935" s="23"/>
      <c r="D935" s="471" t="s">
        <v>1776</v>
      </c>
      <c r="E935" s="23"/>
      <c r="F935" s="50" t="s">
        <v>1777</v>
      </c>
      <c r="G935" s="28">
        <f>SUMIF($C934:$C2234,$D935,$G934:$G2234)</f>
        <v>626919</v>
      </c>
      <c r="H935" s="33" t="e">
        <f>VLOOKUP(F935,#REF!,2,0)</f>
        <v>#REF!</v>
      </c>
      <c r="I935" s="28"/>
      <c r="J935" s="29">
        <f>VLOOKUP(F935,'数据-全省决算数!'!$B:$C,2,0)</f>
        <v>646893</v>
      </c>
      <c r="K935" s="30" t="str">
        <f t="shared" si="46"/>
        <v/>
      </c>
      <c r="L935" s="31" t="e">
        <f t="shared" si="43"/>
        <v>#REF!</v>
      </c>
      <c r="M935" s="31" t="str">
        <f t="shared" si="44"/>
        <v>是</v>
      </c>
    </row>
    <row r="936" ht="18.95" customHeight="1" spans="1:13">
      <c r="A936" s="22" t="s">
        <v>135</v>
      </c>
      <c r="B936" s="23" t="s">
        <v>135</v>
      </c>
      <c r="C936" s="477" t="s">
        <v>1776</v>
      </c>
      <c r="D936" s="24" t="s">
        <v>1778</v>
      </c>
      <c r="E936" s="23" t="s">
        <v>147</v>
      </c>
      <c r="F936" s="49" t="s">
        <v>1779</v>
      </c>
      <c r="G936" s="29">
        <v>419400</v>
      </c>
      <c r="H936" s="33" t="e">
        <f>VLOOKUP(F936,#REF!,2,0)</f>
        <v>#REF!</v>
      </c>
      <c r="I936" s="29"/>
      <c r="J936" s="29">
        <f>VLOOKUP(F936,'数据-全省决算数!'!$B:$C,2,0)</f>
        <v>424096</v>
      </c>
      <c r="K936" s="39" t="str">
        <f t="shared" si="46"/>
        <v/>
      </c>
      <c r="L936" s="31" t="e">
        <f t="shared" si="43"/>
        <v>#REF!</v>
      </c>
      <c r="M936" s="31" t="str">
        <f t="shared" si="44"/>
        <v>是</v>
      </c>
    </row>
    <row r="937" ht="18.95" customHeight="1" spans="1:13">
      <c r="A937" s="22" t="s">
        <v>135</v>
      </c>
      <c r="B937" s="23" t="s">
        <v>135</v>
      </c>
      <c r="C937" s="477" t="s">
        <v>1776</v>
      </c>
      <c r="D937" s="24" t="s">
        <v>1780</v>
      </c>
      <c r="E937" s="23" t="s">
        <v>147</v>
      </c>
      <c r="F937" s="49" t="s">
        <v>1781</v>
      </c>
      <c r="G937" s="29">
        <v>56</v>
      </c>
      <c r="H937" s="33" t="e">
        <f>VLOOKUP(F937,#REF!,2,0)</f>
        <v>#REF!</v>
      </c>
      <c r="I937" s="29"/>
      <c r="J937" s="29">
        <f>VLOOKUP(F937,'数据-全省决算数!'!$B:$C,2,0)</f>
        <v>703</v>
      </c>
      <c r="K937" s="35" t="str">
        <f t="shared" si="46"/>
        <v/>
      </c>
      <c r="L937" s="31" t="e">
        <f t="shared" si="43"/>
        <v>#REF!</v>
      </c>
      <c r="M937" s="31" t="str">
        <f t="shared" si="44"/>
        <v>是</v>
      </c>
    </row>
    <row r="938" ht="18.95" customHeight="1" spans="1:13">
      <c r="A938" s="22" t="s">
        <v>135</v>
      </c>
      <c r="B938" s="23"/>
      <c r="C938" s="477" t="s">
        <v>1776</v>
      </c>
      <c r="D938" s="24" t="s">
        <v>1782</v>
      </c>
      <c r="E938" s="23" t="s">
        <v>147</v>
      </c>
      <c r="F938" s="49" t="s">
        <v>1783</v>
      </c>
      <c r="G938" s="29">
        <v>168484</v>
      </c>
      <c r="H938" s="33" t="e">
        <f>VLOOKUP(F938,#REF!,2,0)</f>
        <v>#REF!</v>
      </c>
      <c r="I938" s="29"/>
      <c r="J938" s="29">
        <f>VLOOKUP(F938,'数据-全省决算数!'!$B:$C,2,0)</f>
        <v>190027</v>
      </c>
      <c r="K938" s="35" t="str">
        <f t="shared" si="46"/>
        <v/>
      </c>
      <c r="L938" s="31" t="e">
        <f t="shared" si="43"/>
        <v>#REF!</v>
      </c>
      <c r="M938" s="31" t="str">
        <f t="shared" si="44"/>
        <v>是</v>
      </c>
    </row>
    <row r="939" ht="18.95" customHeight="1" spans="1:13">
      <c r="A939" s="22" t="s">
        <v>135</v>
      </c>
      <c r="B939" s="23" t="s">
        <v>135</v>
      </c>
      <c r="C939" s="477" t="s">
        <v>1776</v>
      </c>
      <c r="D939" s="24" t="s">
        <v>1784</v>
      </c>
      <c r="E939" s="23" t="s">
        <v>147</v>
      </c>
      <c r="F939" s="49" t="s">
        <v>1785</v>
      </c>
      <c r="G939" s="29">
        <v>4022</v>
      </c>
      <c r="H939" s="33" t="e">
        <f>VLOOKUP(F939,#REF!,2,0)</f>
        <v>#REF!</v>
      </c>
      <c r="I939" s="29"/>
      <c r="J939" s="29">
        <f>VLOOKUP(F939,'数据-全省决算数!'!$B:$C,2,0)</f>
        <v>4900</v>
      </c>
      <c r="K939" s="35" t="str">
        <f t="shared" si="46"/>
        <v/>
      </c>
      <c r="L939" s="31" t="e">
        <f t="shared" si="43"/>
        <v>#REF!</v>
      </c>
      <c r="M939" s="31" t="str">
        <f t="shared" si="44"/>
        <v>是</v>
      </c>
    </row>
    <row r="940" ht="18.95" customHeight="1" spans="1:13">
      <c r="A940" s="22" t="s">
        <v>135</v>
      </c>
      <c r="B940" s="23" t="s">
        <v>135</v>
      </c>
      <c r="C940" s="477" t="s">
        <v>1776</v>
      </c>
      <c r="D940" s="24" t="s">
        <v>1786</v>
      </c>
      <c r="E940" s="23" t="s">
        <v>147</v>
      </c>
      <c r="F940" s="49" t="s">
        <v>1787</v>
      </c>
      <c r="G940" s="29">
        <v>30659</v>
      </c>
      <c r="H940" s="33" t="e">
        <f>VLOOKUP(F940,#REF!,2,0)</f>
        <v>#REF!</v>
      </c>
      <c r="I940" s="29"/>
      <c r="J940" s="29">
        <f>VLOOKUP(F940,'数据-全省决算数!'!$B:$C,2,0)</f>
        <v>20330</v>
      </c>
      <c r="K940" s="35" t="str">
        <f t="shared" si="46"/>
        <v/>
      </c>
      <c r="L940" s="31" t="e">
        <f t="shared" si="43"/>
        <v>#REF!</v>
      </c>
      <c r="M940" s="31" t="str">
        <f t="shared" si="44"/>
        <v>是</v>
      </c>
    </row>
    <row r="941" ht="18.95" customHeight="1" spans="1:13">
      <c r="A941" s="22" t="s">
        <v>135</v>
      </c>
      <c r="B941" s="23" t="s">
        <v>135</v>
      </c>
      <c r="C941" s="477" t="s">
        <v>1776</v>
      </c>
      <c r="D941" s="24" t="s">
        <v>1788</v>
      </c>
      <c r="E941" s="23" t="s">
        <v>147</v>
      </c>
      <c r="F941" s="37" t="s">
        <v>1789</v>
      </c>
      <c r="G941" s="29">
        <v>4298</v>
      </c>
      <c r="H941" s="33" t="e">
        <f>VLOOKUP(F941,#REF!,2,0)</f>
        <v>#REF!</v>
      </c>
      <c r="I941" s="29"/>
      <c r="J941" s="29">
        <f>VLOOKUP(F941,'数据-全省决算数!'!$B:$C,2,0)</f>
        <v>6837</v>
      </c>
      <c r="K941" s="35" t="str">
        <f t="shared" si="46"/>
        <v/>
      </c>
      <c r="L941" s="31" t="e">
        <f t="shared" si="43"/>
        <v>#REF!</v>
      </c>
      <c r="M941" s="31" t="str">
        <f t="shared" si="44"/>
        <v>是</v>
      </c>
    </row>
    <row r="942" ht="18.95" customHeight="1" spans="1:13">
      <c r="A942" s="22" t="s">
        <v>135</v>
      </c>
      <c r="B942" s="477" t="s">
        <v>1566</v>
      </c>
      <c r="C942" s="23"/>
      <c r="D942" s="24" t="s">
        <v>1790</v>
      </c>
      <c r="E942" s="23"/>
      <c r="F942" s="50" t="s">
        <v>1791</v>
      </c>
      <c r="G942" s="28">
        <f>SUMIF($C941:$C2241,$D942,$G941:$G2241)</f>
        <v>26949</v>
      </c>
      <c r="H942" s="33" t="e">
        <f>VLOOKUP(F942,#REF!,2,0)</f>
        <v>#REF!</v>
      </c>
      <c r="I942" s="28"/>
      <c r="J942" s="29">
        <f>VLOOKUP(F942,'数据-全省决算数!'!$B:$C,2,0)</f>
        <v>134617</v>
      </c>
      <c r="K942" s="30" t="str">
        <f t="shared" si="46"/>
        <v/>
      </c>
      <c r="L942" s="31" t="e">
        <f t="shared" si="43"/>
        <v>#REF!</v>
      </c>
      <c r="M942" s="31" t="str">
        <f t="shared" si="44"/>
        <v>是</v>
      </c>
    </row>
    <row r="943" ht="18.95" customHeight="1" spans="1:13">
      <c r="A943" s="22" t="s">
        <v>135</v>
      </c>
      <c r="B943" s="23" t="s">
        <v>135</v>
      </c>
      <c r="C943" s="477" t="s">
        <v>1790</v>
      </c>
      <c r="D943" s="24" t="s">
        <v>1792</v>
      </c>
      <c r="E943" s="23" t="s">
        <v>147</v>
      </c>
      <c r="F943" s="51" t="s">
        <v>1793</v>
      </c>
      <c r="G943" s="29">
        <v>8815</v>
      </c>
      <c r="H943" s="33" t="e">
        <f>VLOOKUP(F943,#REF!,2,0)</f>
        <v>#REF!</v>
      </c>
      <c r="I943" s="29"/>
      <c r="J943" s="29">
        <f>VLOOKUP(F943,'数据-全省决算数!'!$B:$C,2,0)</f>
        <v>16993</v>
      </c>
      <c r="K943" s="35" t="str">
        <f t="shared" si="46"/>
        <v/>
      </c>
      <c r="L943" s="31" t="e">
        <f t="shared" si="43"/>
        <v>#REF!</v>
      </c>
      <c r="M943" s="31" t="str">
        <f t="shared" si="44"/>
        <v>是</v>
      </c>
    </row>
    <row r="944" ht="18.95" customHeight="1" spans="1:13">
      <c r="A944" s="22" t="s">
        <v>135</v>
      </c>
      <c r="B944" s="23"/>
      <c r="C944" s="477" t="s">
        <v>1790</v>
      </c>
      <c r="D944" s="24" t="s">
        <v>1794</v>
      </c>
      <c r="E944" s="23" t="s">
        <v>147</v>
      </c>
      <c r="F944" s="49" t="s">
        <v>1795</v>
      </c>
      <c r="G944" s="29">
        <v>17744</v>
      </c>
      <c r="H944" s="33" t="e">
        <f>VLOOKUP(F944,#REF!,2,0)</f>
        <v>#REF!</v>
      </c>
      <c r="I944" s="29"/>
      <c r="J944" s="29">
        <f>VLOOKUP(F944,'数据-全省决算数!'!$B:$C,2,0)</f>
        <v>11917</v>
      </c>
      <c r="K944" s="35" t="str">
        <f t="shared" si="46"/>
        <v/>
      </c>
      <c r="L944" s="31" t="e">
        <f t="shared" si="43"/>
        <v>#REF!</v>
      </c>
      <c r="M944" s="31" t="str">
        <f t="shared" si="44"/>
        <v>是</v>
      </c>
    </row>
    <row r="945" ht="18.95" customHeight="1" spans="1:13">
      <c r="A945" s="22" t="s">
        <v>135</v>
      </c>
      <c r="B945" s="23" t="s">
        <v>135</v>
      </c>
      <c r="C945" s="477" t="s">
        <v>1790</v>
      </c>
      <c r="D945" s="24" t="s">
        <v>1796</v>
      </c>
      <c r="E945" s="23" t="s">
        <v>147</v>
      </c>
      <c r="F945" s="49" t="s">
        <v>1797</v>
      </c>
      <c r="G945" s="29">
        <v>390</v>
      </c>
      <c r="H945" s="33" t="e">
        <f>VLOOKUP(F945,#REF!,2,0)</f>
        <v>#REF!</v>
      </c>
      <c r="I945" s="29"/>
      <c r="J945" s="29">
        <f>VLOOKUP(F945,'数据-全省决算数!'!$B:$C,2,0)</f>
        <v>105707</v>
      </c>
      <c r="K945" s="30" t="str">
        <f t="shared" si="46"/>
        <v/>
      </c>
      <c r="L945" s="31" t="e">
        <f t="shared" si="43"/>
        <v>#REF!</v>
      </c>
      <c r="M945" s="31" t="str">
        <f t="shared" si="44"/>
        <v>是</v>
      </c>
    </row>
    <row r="946" ht="18.95" customHeight="1" spans="1:13">
      <c r="A946" s="22" t="s">
        <v>135</v>
      </c>
      <c r="B946" s="477" t="s">
        <v>1566</v>
      </c>
      <c r="C946" s="23"/>
      <c r="D946" s="471" t="s">
        <v>1798</v>
      </c>
      <c r="E946" s="23"/>
      <c r="F946" s="48" t="s">
        <v>1799</v>
      </c>
      <c r="G946" s="28">
        <f>SUMIF($C945:$C2245,$D946,$G945:$G2245)</f>
        <v>0</v>
      </c>
      <c r="H946" s="28">
        <f>SUMIF($C945:$C$1301,$D946,$H945:$H$1301)</f>
        <v>0</v>
      </c>
      <c r="I946" s="28"/>
      <c r="J946" s="28"/>
      <c r="K946" s="30" t="str">
        <f t="shared" si="46"/>
        <v/>
      </c>
      <c r="L946" s="31" t="str">
        <f t="shared" si="43"/>
        <v>否</v>
      </c>
      <c r="M946" s="31" t="str">
        <f t="shared" si="44"/>
        <v>是</v>
      </c>
    </row>
    <row r="947" ht="18.95" customHeight="1" spans="1:13">
      <c r="A947" s="22" t="s">
        <v>135</v>
      </c>
      <c r="B947" s="23" t="s">
        <v>135</v>
      </c>
      <c r="C947" s="477" t="s">
        <v>1798</v>
      </c>
      <c r="D947" s="24" t="s">
        <v>1800</v>
      </c>
      <c r="E947" s="23" t="s">
        <v>147</v>
      </c>
      <c r="F947" s="37" t="s">
        <v>1801</v>
      </c>
      <c r="G947" s="29">
        <v>0</v>
      </c>
      <c r="H947" s="29">
        <v>0</v>
      </c>
      <c r="I947" s="29"/>
      <c r="J947" s="29"/>
      <c r="K947" s="35" t="str">
        <f t="shared" si="46"/>
        <v/>
      </c>
      <c r="L947" s="31" t="str">
        <f t="shared" si="43"/>
        <v>否</v>
      </c>
      <c r="M947" s="31" t="str">
        <f t="shared" si="44"/>
        <v>是</v>
      </c>
    </row>
    <row r="948" ht="18.95" customHeight="1" spans="1:13">
      <c r="A948" s="22" t="s">
        <v>135</v>
      </c>
      <c r="B948" s="23" t="s">
        <v>135</v>
      </c>
      <c r="C948" s="477" t="s">
        <v>1798</v>
      </c>
      <c r="D948" s="24" t="s">
        <v>1802</v>
      </c>
      <c r="E948" s="23" t="s">
        <v>147</v>
      </c>
      <c r="F948" s="37" t="s">
        <v>1803</v>
      </c>
      <c r="G948" s="29">
        <v>0</v>
      </c>
      <c r="H948" s="29">
        <v>0</v>
      </c>
      <c r="I948" s="29"/>
      <c r="J948" s="29"/>
      <c r="K948" s="35" t="str">
        <f t="shared" si="46"/>
        <v/>
      </c>
      <c r="L948" s="31" t="str">
        <f t="shared" si="43"/>
        <v>否</v>
      </c>
      <c r="M948" s="31" t="str">
        <f t="shared" si="44"/>
        <v>是</v>
      </c>
    </row>
    <row r="949" ht="18.95" customHeight="1" spans="1:13">
      <c r="A949" s="22"/>
      <c r="B949" s="53"/>
      <c r="C949" s="477" t="s">
        <v>1798</v>
      </c>
      <c r="D949" s="471" t="s">
        <v>1804</v>
      </c>
      <c r="E949" s="23" t="s">
        <v>147</v>
      </c>
      <c r="F949" s="37" t="s">
        <v>1805</v>
      </c>
      <c r="G949" s="29">
        <v>0</v>
      </c>
      <c r="H949" s="29">
        <v>0</v>
      </c>
      <c r="I949" s="29"/>
      <c r="J949" s="29"/>
      <c r="K949" s="35" t="str">
        <f t="shared" si="46"/>
        <v/>
      </c>
      <c r="L949" s="31" t="str">
        <f t="shared" si="43"/>
        <v>否</v>
      </c>
      <c r="M949" s="31" t="str">
        <f t="shared" si="44"/>
        <v>是</v>
      </c>
    </row>
    <row r="950" ht="18.95" customHeight="1" spans="1:13">
      <c r="A950" s="22"/>
      <c r="B950" s="477" t="s">
        <v>1566</v>
      </c>
      <c r="C950" s="23"/>
      <c r="D950" s="52">
        <v>21399</v>
      </c>
      <c r="E950" s="23"/>
      <c r="F950" s="56" t="s">
        <v>4636</v>
      </c>
      <c r="G950" s="28">
        <f>SUMIF($C949:$C2249,$D950,$G949:$G2249)</f>
        <v>174673</v>
      </c>
      <c r="H950" s="33" t="e">
        <f>VLOOKUP(F950,#REF!,2,0)</f>
        <v>#REF!</v>
      </c>
      <c r="I950" s="28"/>
      <c r="J950" s="29" t="e">
        <f>VLOOKUP(F950,'数据-全省决算数!'!$B:$C,2,0)</f>
        <v>#N/A</v>
      </c>
      <c r="K950" s="30" t="str">
        <f t="shared" si="46"/>
        <v/>
      </c>
      <c r="L950" s="31" t="e">
        <f t="shared" si="43"/>
        <v>#REF!</v>
      </c>
      <c r="M950" s="31" t="str">
        <f t="shared" si="44"/>
        <v>是</v>
      </c>
    </row>
    <row r="951" ht="18.95" customHeight="1" spans="1:13">
      <c r="A951" s="22"/>
      <c r="B951" s="23"/>
      <c r="C951" s="52">
        <v>21399</v>
      </c>
      <c r="D951" s="52">
        <v>2139901</v>
      </c>
      <c r="E951" s="23" t="s">
        <v>147</v>
      </c>
      <c r="F951" s="51" t="s">
        <v>1807</v>
      </c>
      <c r="G951" s="29">
        <v>1112</v>
      </c>
      <c r="H951" s="33" t="e">
        <f>VLOOKUP(F951,#REF!,2,0)</f>
        <v>#REF!</v>
      </c>
      <c r="I951" s="29"/>
      <c r="J951" s="29">
        <f>VLOOKUP(F951,'数据-全省决算数!'!$B:$C,2,0)</f>
        <v>30</v>
      </c>
      <c r="K951" s="35" t="str">
        <f t="shared" si="46"/>
        <v/>
      </c>
      <c r="L951" s="31" t="e">
        <f t="shared" si="43"/>
        <v>#REF!</v>
      </c>
      <c r="M951" s="31" t="str">
        <f t="shared" si="44"/>
        <v>是</v>
      </c>
    </row>
    <row r="952" ht="18.95" customHeight="1" spans="1:13">
      <c r="A952" s="22"/>
      <c r="B952" s="23"/>
      <c r="C952" s="52">
        <v>21399</v>
      </c>
      <c r="D952" s="52">
        <v>2139999</v>
      </c>
      <c r="E952" s="23" t="s">
        <v>147</v>
      </c>
      <c r="F952" s="51" t="s">
        <v>3369</v>
      </c>
      <c r="G952" s="29">
        <v>173561</v>
      </c>
      <c r="H952" s="33" t="e">
        <f>VLOOKUP(F952,#REF!,2,0)</f>
        <v>#REF!</v>
      </c>
      <c r="I952" s="29"/>
      <c r="J952" s="29" t="e">
        <f>VLOOKUP(F952,'数据-全省决算数!'!$B:$C,2,0)</f>
        <v>#N/A</v>
      </c>
      <c r="K952" s="35" t="str">
        <f t="shared" si="46"/>
        <v/>
      </c>
      <c r="L952" s="31" t="e">
        <f t="shared" si="43"/>
        <v>#REF!</v>
      </c>
      <c r="M952" s="31" t="str">
        <f t="shared" si="44"/>
        <v>是</v>
      </c>
    </row>
    <row r="953" ht="18.95" customHeight="1" spans="1:13">
      <c r="A953" s="22" t="s">
        <v>134</v>
      </c>
      <c r="B953" s="23" t="s">
        <v>135</v>
      </c>
      <c r="C953" s="23"/>
      <c r="D953" s="24" t="s">
        <v>1809</v>
      </c>
      <c r="E953" s="23"/>
      <c r="F953" s="48" t="s">
        <v>1810</v>
      </c>
      <c r="G953" s="26">
        <f>SUMIF($B954:$B$1301,$D953,$G954:$G$1301)</f>
        <v>6401574</v>
      </c>
      <c r="H953" s="33" t="e">
        <f>VLOOKUP(F953,#REF!,2,0)</f>
        <v>#REF!</v>
      </c>
      <c r="I953" s="28"/>
      <c r="J953" s="29" t="e">
        <f>VLOOKUP(F953,'数据-全省决算数!'!$B:$C,2,0)</f>
        <v>#N/A</v>
      </c>
      <c r="K953" s="30" t="str">
        <f t="shared" si="46"/>
        <v/>
      </c>
      <c r="L953" s="31" t="e">
        <f t="shared" si="43"/>
        <v>#REF!</v>
      </c>
      <c r="M953" s="31" t="str">
        <f t="shared" si="44"/>
        <v>是</v>
      </c>
    </row>
    <row r="954" ht="18.95" customHeight="1" spans="1:13">
      <c r="A954" s="22" t="s">
        <v>135</v>
      </c>
      <c r="B954" s="477" t="s">
        <v>1809</v>
      </c>
      <c r="C954" s="23"/>
      <c r="D954" s="471" t="s">
        <v>1811</v>
      </c>
      <c r="E954" s="23"/>
      <c r="F954" s="49" t="s">
        <v>1812</v>
      </c>
      <c r="G954" s="29">
        <f>SUMIF($C953:$C2253,$D954,$G953:$G2253)</f>
        <v>2935085</v>
      </c>
      <c r="H954" s="33" t="e">
        <f>VLOOKUP(F954,#REF!,2,0)</f>
        <v>#REF!</v>
      </c>
      <c r="I954" s="29"/>
      <c r="J954" s="29">
        <f>VLOOKUP(F954,'数据-全省决算数!'!$B:$C,2,0)</f>
        <v>2372592</v>
      </c>
      <c r="K954" s="35" t="str">
        <f t="shared" si="46"/>
        <v/>
      </c>
      <c r="L954" s="31" t="e">
        <f t="shared" si="43"/>
        <v>#REF!</v>
      </c>
      <c r="M954" s="31" t="str">
        <f t="shared" si="44"/>
        <v>是</v>
      </c>
    </row>
    <row r="955" ht="18.95" customHeight="1" spans="1:13">
      <c r="A955" s="22" t="s">
        <v>135</v>
      </c>
      <c r="B955" s="23" t="s">
        <v>135</v>
      </c>
      <c r="C955" s="477" t="s">
        <v>1811</v>
      </c>
      <c r="D955" s="24" t="s">
        <v>1813</v>
      </c>
      <c r="E955" s="23" t="s">
        <v>147</v>
      </c>
      <c r="F955" s="49" t="s">
        <v>141</v>
      </c>
      <c r="G955" s="29">
        <v>33859</v>
      </c>
      <c r="H955" s="36">
        <v>42531</v>
      </c>
      <c r="I955" s="36"/>
      <c r="J955" s="36"/>
      <c r="K955" s="35">
        <f t="shared" si="46"/>
        <v>0.256</v>
      </c>
      <c r="L955" s="31" t="str">
        <f t="shared" si="43"/>
        <v>是</v>
      </c>
      <c r="M955" s="31" t="str">
        <f t="shared" si="44"/>
        <v>否</v>
      </c>
    </row>
    <row r="956" ht="18.95" customHeight="1" spans="1:13">
      <c r="A956" s="22" t="s">
        <v>135</v>
      </c>
      <c r="B956" s="23"/>
      <c r="C956" s="477" t="s">
        <v>1811</v>
      </c>
      <c r="D956" s="24" t="s">
        <v>1814</v>
      </c>
      <c r="E956" s="23" t="s">
        <v>147</v>
      </c>
      <c r="F956" s="49" t="s">
        <v>143</v>
      </c>
      <c r="G956" s="29">
        <v>6458</v>
      </c>
      <c r="H956" s="36">
        <v>6867</v>
      </c>
      <c r="I956" s="36"/>
      <c r="J956" s="36"/>
      <c r="K956" s="30">
        <f t="shared" si="46"/>
        <v>0.063</v>
      </c>
      <c r="L956" s="31" t="str">
        <f t="shared" si="43"/>
        <v>是</v>
      </c>
      <c r="M956" s="31" t="str">
        <f t="shared" si="44"/>
        <v>否</v>
      </c>
    </row>
    <row r="957" ht="18.95" customHeight="1" spans="1:13">
      <c r="A957" s="22" t="s">
        <v>135</v>
      </c>
      <c r="B957" s="23" t="s">
        <v>135</v>
      </c>
      <c r="C957" s="477" t="s">
        <v>1811</v>
      </c>
      <c r="D957" s="24" t="s">
        <v>1815</v>
      </c>
      <c r="E957" s="23" t="s">
        <v>147</v>
      </c>
      <c r="F957" s="49" t="s">
        <v>145</v>
      </c>
      <c r="G957" s="29">
        <v>717</v>
      </c>
      <c r="H957" s="36">
        <v>902</v>
      </c>
      <c r="I957" s="36"/>
      <c r="J957" s="36"/>
      <c r="K957" s="35">
        <f t="shared" si="46"/>
        <v>0.258</v>
      </c>
      <c r="L957" s="31" t="str">
        <f t="shared" si="43"/>
        <v>是</v>
      </c>
      <c r="M957" s="31" t="str">
        <f t="shared" si="44"/>
        <v>否</v>
      </c>
    </row>
    <row r="958" ht="18.95" customHeight="1" spans="1:13">
      <c r="A958" s="22" t="s">
        <v>135</v>
      </c>
      <c r="B958" s="23" t="s">
        <v>135</v>
      </c>
      <c r="C958" s="477" t="s">
        <v>1811</v>
      </c>
      <c r="D958" s="24" t="s">
        <v>1816</v>
      </c>
      <c r="E958" s="23" t="s">
        <v>147</v>
      </c>
      <c r="F958" s="49" t="s">
        <v>1817</v>
      </c>
      <c r="G958" s="29">
        <v>684029</v>
      </c>
      <c r="H958" s="36">
        <v>740211</v>
      </c>
      <c r="I958" s="36"/>
      <c r="J958" s="36"/>
      <c r="K958" s="35">
        <f t="shared" si="46"/>
        <v>0.082</v>
      </c>
      <c r="L958" s="31" t="str">
        <f t="shared" si="43"/>
        <v>是</v>
      </c>
      <c r="M958" s="31" t="str">
        <f t="shared" si="44"/>
        <v>否</v>
      </c>
    </row>
    <row r="959" ht="18.95" customHeight="1" spans="1:13">
      <c r="A959" s="22"/>
      <c r="B959" s="23"/>
      <c r="C959" s="477" t="s">
        <v>1811</v>
      </c>
      <c r="D959" s="24" t="s">
        <v>1818</v>
      </c>
      <c r="E959" s="23" t="s">
        <v>147</v>
      </c>
      <c r="F959" s="49" t="s">
        <v>1819</v>
      </c>
      <c r="G959" s="29">
        <v>163932</v>
      </c>
      <c r="H959" s="36">
        <v>241968</v>
      </c>
      <c r="I959" s="36"/>
      <c r="J959" s="36"/>
      <c r="K959" s="30">
        <f t="shared" si="46"/>
        <v>0.476</v>
      </c>
      <c r="L959" s="31" t="str">
        <f t="shared" si="43"/>
        <v>是</v>
      </c>
      <c r="M959" s="31" t="str">
        <f t="shared" si="44"/>
        <v>否</v>
      </c>
    </row>
    <row r="960" ht="18.95" customHeight="1" spans="1:13">
      <c r="A960" s="22"/>
      <c r="B960" s="23"/>
      <c r="C960" s="477" t="s">
        <v>1811</v>
      </c>
      <c r="D960" s="24" t="s">
        <v>1820</v>
      </c>
      <c r="E960" s="23" t="s">
        <v>147</v>
      </c>
      <c r="F960" s="49" t="s">
        <v>1821</v>
      </c>
      <c r="G960" s="29">
        <v>320860</v>
      </c>
      <c r="H960" s="36">
        <v>429008</v>
      </c>
      <c r="I960" s="36"/>
      <c r="J960" s="36"/>
      <c r="K960" s="35">
        <f t="shared" si="46"/>
        <v>0.337</v>
      </c>
      <c r="L960" s="31" t="str">
        <f t="shared" si="43"/>
        <v>是</v>
      </c>
      <c r="M960" s="31" t="str">
        <f t="shared" si="44"/>
        <v>否</v>
      </c>
    </row>
    <row r="961" ht="18.95" customHeight="1" spans="1:13">
      <c r="A961" s="22" t="s">
        <v>135</v>
      </c>
      <c r="B961" s="23" t="s">
        <v>135</v>
      </c>
      <c r="C961" s="477" t="s">
        <v>1811</v>
      </c>
      <c r="D961" s="24" t="s">
        <v>1822</v>
      </c>
      <c r="E961" s="23" t="s">
        <v>147</v>
      </c>
      <c r="F961" s="49" t="s">
        <v>1823</v>
      </c>
      <c r="G961" s="29">
        <v>2600</v>
      </c>
      <c r="H961" s="36">
        <v>13507</v>
      </c>
      <c r="I961" s="36"/>
      <c r="J961" s="36"/>
      <c r="K961" s="35">
        <f t="shared" si="46"/>
        <v>4.195</v>
      </c>
      <c r="L961" s="31" t="str">
        <f t="shared" si="43"/>
        <v>是</v>
      </c>
      <c r="M961" s="31" t="str">
        <f t="shared" si="44"/>
        <v>否</v>
      </c>
    </row>
    <row r="962" ht="18.95" customHeight="1" spans="1:13">
      <c r="A962" s="22" t="s">
        <v>135</v>
      </c>
      <c r="B962" s="23" t="s">
        <v>135</v>
      </c>
      <c r="C962" s="477" t="s">
        <v>1811</v>
      </c>
      <c r="D962" s="24" t="s">
        <v>1824</v>
      </c>
      <c r="E962" s="23" t="s">
        <v>147</v>
      </c>
      <c r="F962" s="49" t="s">
        <v>1825</v>
      </c>
      <c r="G962" s="29">
        <v>49312</v>
      </c>
      <c r="H962" s="36">
        <v>49329</v>
      </c>
      <c r="I962" s="36"/>
      <c r="J962" s="36"/>
      <c r="K962" s="35">
        <f t="shared" si="46"/>
        <v>0</v>
      </c>
      <c r="L962" s="31" t="str">
        <f t="shared" si="43"/>
        <v>是</v>
      </c>
      <c r="M962" s="31" t="str">
        <f t="shared" si="44"/>
        <v>否</v>
      </c>
    </row>
    <row r="963" ht="18.95" customHeight="1" spans="1:13">
      <c r="A963" s="22" t="s">
        <v>135</v>
      </c>
      <c r="B963" s="23" t="s">
        <v>135</v>
      </c>
      <c r="C963" s="477" t="s">
        <v>1811</v>
      </c>
      <c r="D963" s="24" t="s">
        <v>1826</v>
      </c>
      <c r="E963" s="23" t="s">
        <v>147</v>
      </c>
      <c r="F963" s="49" t="s">
        <v>1827</v>
      </c>
      <c r="G963" s="29">
        <v>3335</v>
      </c>
      <c r="H963" s="36">
        <v>843</v>
      </c>
      <c r="I963" s="36"/>
      <c r="J963" s="36"/>
      <c r="K963" s="35">
        <f t="shared" si="46"/>
        <v>-0.747</v>
      </c>
      <c r="L963" s="31" t="str">
        <f t="shared" si="43"/>
        <v>是</v>
      </c>
      <c r="M963" s="31" t="str">
        <f t="shared" si="44"/>
        <v>否</v>
      </c>
    </row>
    <row r="964" ht="18.95" customHeight="1" spans="1:13">
      <c r="A964" s="22" t="s">
        <v>135</v>
      </c>
      <c r="B964" s="23" t="s">
        <v>135</v>
      </c>
      <c r="C964" s="477" t="s">
        <v>1811</v>
      </c>
      <c r="D964" s="24" t="s">
        <v>1828</v>
      </c>
      <c r="E964" s="23" t="s">
        <v>147</v>
      </c>
      <c r="F964" s="49" t="s">
        <v>1829</v>
      </c>
      <c r="G964" s="29">
        <v>7220</v>
      </c>
      <c r="H964" s="36">
        <v>8279</v>
      </c>
      <c r="I964" s="36"/>
      <c r="J964" s="36"/>
      <c r="K964" s="35">
        <f t="shared" si="46"/>
        <v>0.147</v>
      </c>
      <c r="L964" s="31" t="str">
        <f t="shared" ref="L964:L1027" si="47">IF(F964&lt;&gt;"",IF(SUM(G964:H964)&lt;&gt;0,"是","否"),"空")</f>
        <v>是</v>
      </c>
      <c r="M964" s="31" t="str">
        <f t="shared" ref="M964:M1027" si="48">IF(C964&lt;&gt;"",IF(OR(LEFT(C964,3)="205",LEFT(C964,3)="206",LEFT(C964,3)="207",LEFT(C964,3)="208",LEFT(C964,3)="210",LEFT(C964,3)="213"),"是","否"),"是")</f>
        <v>否</v>
      </c>
    </row>
    <row r="965" ht="18.95" customHeight="1" spans="1:13">
      <c r="A965" s="22" t="s">
        <v>135</v>
      </c>
      <c r="B965" s="23" t="s">
        <v>135</v>
      </c>
      <c r="C965" s="477" t="s">
        <v>1811</v>
      </c>
      <c r="D965" s="24" t="s">
        <v>1830</v>
      </c>
      <c r="E965" s="23" t="s">
        <v>147</v>
      </c>
      <c r="F965" s="49" t="s">
        <v>1831</v>
      </c>
      <c r="G965" s="29">
        <v>149086</v>
      </c>
      <c r="H965" s="36">
        <v>47044</v>
      </c>
      <c r="I965" s="36"/>
      <c r="J965" s="36"/>
      <c r="K965" s="35">
        <f t="shared" si="46"/>
        <v>-0.684</v>
      </c>
      <c r="L965" s="31" t="str">
        <f t="shared" si="47"/>
        <v>是</v>
      </c>
      <c r="M965" s="31" t="str">
        <f t="shared" si="48"/>
        <v>否</v>
      </c>
    </row>
    <row r="966" ht="18.95" customHeight="1" spans="1:13">
      <c r="A966" s="22" t="s">
        <v>135</v>
      </c>
      <c r="B966" s="23" t="s">
        <v>135</v>
      </c>
      <c r="C966" s="477" t="s">
        <v>1811</v>
      </c>
      <c r="D966" s="24" t="s">
        <v>1832</v>
      </c>
      <c r="E966" s="23" t="s">
        <v>147</v>
      </c>
      <c r="F966" s="49" t="s">
        <v>1833</v>
      </c>
      <c r="G966" s="29">
        <v>64656</v>
      </c>
      <c r="H966" s="36">
        <v>67386</v>
      </c>
      <c r="I966" s="36"/>
      <c r="J966" s="36"/>
      <c r="K966" s="35">
        <f t="shared" si="46"/>
        <v>0.042</v>
      </c>
      <c r="L966" s="31" t="str">
        <f t="shared" si="47"/>
        <v>是</v>
      </c>
      <c r="M966" s="31" t="str">
        <f t="shared" si="48"/>
        <v>否</v>
      </c>
    </row>
    <row r="967" ht="18.95" customHeight="1" spans="1:13">
      <c r="A967" s="22" t="s">
        <v>135</v>
      </c>
      <c r="B967" s="23" t="s">
        <v>135</v>
      </c>
      <c r="C967" s="477" t="s">
        <v>1811</v>
      </c>
      <c r="D967" s="24" t="s">
        <v>1834</v>
      </c>
      <c r="E967" s="23" t="s">
        <v>147</v>
      </c>
      <c r="F967" s="49" t="s">
        <v>4637</v>
      </c>
      <c r="G967" s="29">
        <v>375</v>
      </c>
      <c r="H967" s="36">
        <v>714</v>
      </c>
      <c r="I967" s="36"/>
      <c r="J967" s="36"/>
      <c r="K967" s="35">
        <f t="shared" si="46"/>
        <v>0.904</v>
      </c>
      <c r="L967" s="31" t="str">
        <f t="shared" si="47"/>
        <v>是</v>
      </c>
      <c r="M967" s="31" t="str">
        <f t="shared" si="48"/>
        <v>否</v>
      </c>
    </row>
    <row r="968" ht="18.95" customHeight="1" spans="1:13">
      <c r="A968" s="22" t="s">
        <v>135</v>
      </c>
      <c r="B968" s="23" t="s">
        <v>135</v>
      </c>
      <c r="C968" s="477" t="s">
        <v>1811</v>
      </c>
      <c r="D968" s="24" t="s">
        <v>1836</v>
      </c>
      <c r="E968" s="23" t="s">
        <v>147</v>
      </c>
      <c r="F968" s="49" t="s">
        <v>1837</v>
      </c>
      <c r="G968" s="29">
        <v>52</v>
      </c>
      <c r="H968" s="36">
        <v>81</v>
      </c>
      <c r="I968" s="36"/>
      <c r="J968" s="36"/>
      <c r="K968" s="35">
        <f t="shared" si="46"/>
        <v>0.558</v>
      </c>
      <c r="L968" s="31" t="str">
        <f t="shared" si="47"/>
        <v>是</v>
      </c>
      <c r="M968" s="31" t="str">
        <f t="shared" si="48"/>
        <v>否</v>
      </c>
    </row>
    <row r="969" ht="18.95" customHeight="1" spans="1:13">
      <c r="A969" s="22" t="s">
        <v>135</v>
      </c>
      <c r="B969" s="23" t="s">
        <v>135</v>
      </c>
      <c r="C969" s="477" t="s">
        <v>1811</v>
      </c>
      <c r="D969" s="24" t="s">
        <v>1838</v>
      </c>
      <c r="E969" s="23" t="s">
        <v>147</v>
      </c>
      <c r="F969" s="49" t="s">
        <v>1839</v>
      </c>
      <c r="G969" s="29">
        <v>3037</v>
      </c>
      <c r="H969" s="36">
        <v>6669</v>
      </c>
      <c r="I969" s="36"/>
      <c r="J969" s="36"/>
      <c r="K969" s="35">
        <f t="shared" si="46"/>
        <v>1.196</v>
      </c>
      <c r="L969" s="31" t="str">
        <f t="shared" si="47"/>
        <v>是</v>
      </c>
      <c r="M969" s="31" t="str">
        <f t="shared" si="48"/>
        <v>否</v>
      </c>
    </row>
    <row r="970" ht="18.95" customHeight="1" spans="1:13">
      <c r="A970" s="22" t="s">
        <v>135</v>
      </c>
      <c r="B970" s="23" t="s">
        <v>135</v>
      </c>
      <c r="C970" s="477" t="s">
        <v>1811</v>
      </c>
      <c r="D970" s="24" t="s">
        <v>1840</v>
      </c>
      <c r="E970" s="23" t="s">
        <v>147</v>
      </c>
      <c r="F970" s="49" t="s">
        <v>1841</v>
      </c>
      <c r="G970" s="29">
        <v>471</v>
      </c>
      <c r="H970" s="36">
        <v>1208</v>
      </c>
      <c r="I970" s="36"/>
      <c r="J970" s="36"/>
      <c r="K970" s="35">
        <f t="shared" si="46"/>
        <v>1.565</v>
      </c>
      <c r="L970" s="31" t="str">
        <f t="shared" si="47"/>
        <v>是</v>
      </c>
      <c r="M970" s="31" t="str">
        <f t="shared" si="48"/>
        <v>否</v>
      </c>
    </row>
    <row r="971" ht="18.95" customHeight="1" spans="1:13">
      <c r="A971" s="22" t="s">
        <v>135</v>
      </c>
      <c r="B971" s="23" t="s">
        <v>135</v>
      </c>
      <c r="C971" s="477" t="s">
        <v>1811</v>
      </c>
      <c r="D971" s="24" t="s">
        <v>1842</v>
      </c>
      <c r="E971" s="23" t="s">
        <v>147</v>
      </c>
      <c r="F971" s="49" t="s">
        <v>1843</v>
      </c>
      <c r="G971" s="29">
        <v>0</v>
      </c>
      <c r="H971" s="36">
        <v>0</v>
      </c>
      <c r="I971" s="36"/>
      <c r="J971" s="36"/>
      <c r="K971" s="35" t="str">
        <f t="shared" si="46"/>
        <v/>
      </c>
      <c r="L971" s="31" t="str">
        <f t="shared" si="47"/>
        <v>否</v>
      </c>
      <c r="M971" s="31" t="str">
        <f t="shared" si="48"/>
        <v>否</v>
      </c>
    </row>
    <row r="972" ht="18.95" customHeight="1" spans="1:13">
      <c r="A972" s="22" t="s">
        <v>135</v>
      </c>
      <c r="B972" s="23" t="s">
        <v>135</v>
      </c>
      <c r="C972" s="477" t="s">
        <v>1811</v>
      </c>
      <c r="D972" s="24" t="s">
        <v>1844</v>
      </c>
      <c r="E972" s="23" t="s">
        <v>147</v>
      </c>
      <c r="F972" s="49" t="s">
        <v>1845</v>
      </c>
      <c r="G972" s="29">
        <v>0</v>
      </c>
      <c r="H972" s="36">
        <v>0</v>
      </c>
      <c r="I972" s="36"/>
      <c r="J972" s="36"/>
      <c r="K972" s="35" t="str">
        <f t="shared" si="46"/>
        <v/>
      </c>
      <c r="L972" s="31" t="str">
        <f t="shared" si="47"/>
        <v>否</v>
      </c>
      <c r="M972" s="31" t="str">
        <f t="shared" si="48"/>
        <v>否</v>
      </c>
    </row>
    <row r="973" ht="18.95" customHeight="1" spans="1:13">
      <c r="A973" s="22" t="s">
        <v>135</v>
      </c>
      <c r="B973" s="23" t="s">
        <v>135</v>
      </c>
      <c r="C973" s="477" t="s">
        <v>1811</v>
      </c>
      <c r="D973" s="24" t="s">
        <v>1846</v>
      </c>
      <c r="E973" s="23" t="s">
        <v>147</v>
      </c>
      <c r="F973" s="49" t="s">
        <v>1847</v>
      </c>
      <c r="G973" s="29">
        <v>1789</v>
      </c>
      <c r="H973" s="36">
        <v>576</v>
      </c>
      <c r="I973" s="36"/>
      <c r="J973" s="36"/>
      <c r="K973" s="35">
        <f t="shared" si="46"/>
        <v>-0.678</v>
      </c>
      <c r="L973" s="31" t="str">
        <f t="shared" si="47"/>
        <v>是</v>
      </c>
      <c r="M973" s="31" t="str">
        <f t="shared" si="48"/>
        <v>否</v>
      </c>
    </row>
    <row r="974" ht="18.95" customHeight="1" spans="1:13">
      <c r="A974" s="22" t="s">
        <v>135</v>
      </c>
      <c r="B974" s="23" t="s">
        <v>135</v>
      </c>
      <c r="C974" s="477" t="s">
        <v>1811</v>
      </c>
      <c r="D974" s="24" t="s">
        <v>1848</v>
      </c>
      <c r="E974" s="23" t="s">
        <v>147</v>
      </c>
      <c r="F974" s="49" t="s">
        <v>1849</v>
      </c>
      <c r="G974" s="29">
        <v>0</v>
      </c>
      <c r="H974" s="36">
        <v>0</v>
      </c>
      <c r="I974" s="36"/>
      <c r="J974" s="36"/>
      <c r="K974" s="35" t="str">
        <f t="shared" si="46"/>
        <v/>
      </c>
      <c r="L974" s="31" t="str">
        <f t="shared" si="47"/>
        <v>否</v>
      </c>
      <c r="M974" s="31" t="str">
        <f t="shared" si="48"/>
        <v>否</v>
      </c>
    </row>
    <row r="975" ht="18.95" customHeight="1" spans="1:13">
      <c r="A975" s="22" t="s">
        <v>135</v>
      </c>
      <c r="B975" s="23" t="s">
        <v>135</v>
      </c>
      <c r="C975" s="477" t="s">
        <v>1811</v>
      </c>
      <c r="D975" s="24" t="s">
        <v>1850</v>
      </c>
      <c r="E975" s="23" t="s">
        <v>147</v>
      </c>
      <c r="F975" s="49" t="s">
        <v>1851</v>
      </c>
      <c r="G975" s="29">
        <v>100</v>
      </c>
      <c r="H975" s="36">
        <v>0</v>
      </c>
      <c r="I975" s="36"/>
      <c r="J975" s="36"/>
      <c r="K975" s="35">
        <f t="shared" si="46"/>
        <v>-1</v>
      </c>
      <c r="L975" s="31" t="str">
        <f t="shared" si="47"/>
        <v>是</v>
      </c>
      <c r="M975" s="31" t="str">
        <f t="shared" si="48"/>
        <v>否</v>
      </c>
    </row>
    <row r="976" ht="18.95" customHeight="1" spans="1:13">
      <c r="A976" s="22" t="s">
        <v>135</v>
      </c>
      <c r="B976" s="23" t="s">
        <v>135</v>
      </c>
      <c r="C976" s="477" t="s">
        <v>1811</v>
      </c>
      <c r="D976" s="24" t="s">
        <v>1852</v>
      </c>
      <c r="E976" s="23" t="s">
        <v>147</v>
      </c>
      <c r="F976" s="49" t="s">
        <v>1853</v>
      </c>
      <c r="G976" s="29">
        <v>135</v>
      </c>
      <c r="H976" s="36">
        <v>55</v>
      </c>
      <c r="I976" s="36"/>
      <c r="J976" s="36"/>
      <c r="K976" s="35">
        <f t="shared" si="46"/>
        <v>-0.593</v>
      </c>
      <c r="L976" s="31" t="str">
        <f t="shared" si="47"/>
        <v>是</v>
      </c>
      <c r="M976" s="31" t="str">
        <f t="shared" si="48"/>
        <v>否</v>
      </c>
    </row>
    <row r="977" ht="18.95" customHeight="1" spans="1:13">
      <c r="A977" s="22" t="s">
        <v>135</v>
      </c>
      <c r="B977" s="23" t="s">
        <v>135</v>
      </c>
      <c r="C977" s="477" t="s">
        <v>1811</v>
      </c>
      <c r="D977" s="24" t="s">
        <v>1854</v>
      </c>
      <c r="E977" s="23" t="s">
        <v>147</v>
      </c>
      <c r="F977" s="49" t="s">
        <v>1855</v>
      </c>
      <c r="G977" s="29">
        <v>0</v>
      </c>
      <c r="H977" s="36">
        <v>0</v>
      </c>
      <c r="I977" s="36"/>
      <c r="J977" s="36"/>
      <c r="K977" s="35" t="str">
        <f t="shared" si="46"/>
        <v/>
      </c>
      <c r="L977" s="31" t="str">
        <f t="shared" si="47"/>
        <v>否</v>
      </c>
      <c r="M977" s="31" t="str">
        <f t="shared" si="48"/>
        <v>否</v>
      </c>
    </row>
    <row r="978" ht="18.95" customHeight="1" spans="1:13">
      <c r="A978" s="22" t="s">
        <v>135</v>
      </c>
      <c r="B978" s="23" t="s">
        <v>135</v>
      </c>
      <c r="C978" s="477" t="s">
        <v>1811</v>
      </c>
      <c r="D978" s="24" t="s">
        <v>1856</v>
      </c>
      <c r="E978" s="23" t="s">
        <v>147</v>
      </c>
      <c r="F978" s="49" t="s">
        <v>1857</v>
      </c>
      <c r="G978" s="29">
        <v>926</v>
      </c>
      <c r="H978" s="36">
        <v>1251</v>
      </c>
      <c r="I978" s="36"/>
      <c r="J978" s="36"/>
      <c r="K978" s="39">
        <f t="shared" si="46"/>
        <v>0.351</v>
      </c>
      <c r="L978" s="31" t="str">
        <f t="shared" si="47"/>
        <v>是</v>
      </c>
      <c r="M978" s="31" t="str">
        <f t="shared" si="48"/>
        <v>否</v>
      </c>
    </row>
    <row r="979" ht="18.95" customHeight="1" spans="1:13">
      <c r="A979" s="22" t="s">
        <v>135</v>
      </c>
      <c r="B979" s="23" t="s">
        <v>135</v>
      </c>
      <c r="C979" s="477" t="s">
        <v>1811</v>
      </c>
      <c r="D979" s="24" t="s">
        <v>1858</v>
      </c>
      <c r="E979" s="23" t="s">
        <v>147</v>
      </c>
      <c r="F979" s="49" t="s">
        <v>1859</v>
      </c>
      <c r="G979" s="29">
        <v>0</v>
      </c>
      <c r="H979" s="36">
        <v>0</v>
      </c>
      <c r="I979" s="36"/>
      <c r="J979" s="36"/>
      <c r="K979" s="35" t="str">
        <f t="shared" si="46"/>
        <v/>
      </c>
      <c r="L979" s="31" t="str">
        <f t="shared" si="47"/>
        <v>否</v>
      </c>
      <c r="M979" s="31" t="str">
        <f t="shared" si="48"/>
        <v>否</v>
      </c>
    </row>
    <row r="980" ht="18.95" customHeight="1" spans="1:13">
      <c r="A980" s="22" t="s">
        <v>135</v>
      </c>
      <c r="B980" s="23" t="s">
        <v>135</v>
      </c>
      <c r="C980" s="477" t="s">
        <v>1811</v>
      </c>
      <c r="D980" s="24" t="s">
        <v>1860</v>
      </c>
      <c r="E980" s="23" t="s">
        <v>147</v>
      </c>
      <c r="F980" s="49" t="s">
        <v>1861</v>
      </c>
      <c r="G980" s="29">
        <v>81</v>
      </c>
      <c r="H980" s="36">
        <v>79</v>
      </c>
      <c r="I980" s="36"/>
      <c r="J980" s="36"/>
      <c r="K980" s="39">
        <f t="shared" si="46"/>
        <v>-0.025</v>
      </c>
      <c r="L980" s="31" t="str">
        <f t="shared" si="47"/>
        <v>是</v>
      </c>
      <c r="M980" s="31" t="str">
        <f t="shared" si="48"/>
        <v>否</v>
      </c>
    </row>
    <row r="981" ht="18.95" customHeight="1" spans="1:13">
      <c r="A981" s="22" t="s">
        <v>135</v>
      </c>
      <c r="B981" s="23" t="s">
        <v>135</v>
      </c>
      <c r="C981" s="477" t="s">
        <v>1811</v>
      </c>
      <c r="D981" s="24" t="s">
        <v>1862</v>
      </c>
      <c r="E981" s="23" t="s">
        <v>147</v>
      </c>
      <c r="F981" s="49" t="s">
        <v>1863</v>
      </c>
      <c r="G981" s="29">
        <v>19683</v>
      </c>
      <c r="H981" s="36">
        <v>34390</v>
      </c>
      <c r="I981" s="36"/>
      <c r="J981" s="36"/>
      <c r="K981" s="35">
        <f t="shared" si="46"/>
        <v>0.747</v>
      </c>
      <c r="L981" s="31" t="str">
        <f t="shared" si="47"/>
        <v>是</v>
      </c>
      <c r="M981" s="31" t="str">
        <f t="shared" si="48"/>
        <v>否</v>
      </c>
    </row>
    <row r="982" ht="18.95" customHeight="1" spans="1:13">
      <c r="A982" s="22" t="s">
        <v>135</v>
      </c>
      <c r="B982" s="23" t="s">
        <v>135</v>
      </c>
      <c r="C982" s="477" t="s">
        <v>1811</v>
      </c>
      <c r="D982" s="24" t="s">
        <v>1864</v>
      </c>
      <c r="E982" s="23" t="s">
        <v>147</v>
      </c>
      <c r="F982" s="49" t="s">
        <v>1865</v>
      </c>
      <c r="G982" s="29">
        <v>1077000</v>
      </c>
      <c r="H982" s="36">
        <v>431113</v>
      </c>
      <c r="I982" s="36"/>
      <c r="J982" s="36"/>
      <c r="K982" s="35">
        <f t="shared" si="46"/>
        <v>-0.6</v>
      </c>
      <c r="L982" s="31" t="str">
        <f t="shared" si="47"/>
        <v>是</v>
      </c>
      <c r="M982" s="31" t="str">
        <f t="shared" si="48"/>
        <v>否</v>
      </c>
    </row>
    <row r="983" ht="18.95" customHeight="1" spans="1:13">
      <c r="A983" s="22" t="s">
        <v>135</v>
      </c>
      <c r="B983" s="23" t="s">
        <v>135</v>
      </c>
      <c r="C983" s="477" t="s">
        <v>1811</v>
      </c>
      <c r="D983" s="24" t="s">
        <v>1866</v>
      </c>
      <c r="E983" s="23" t="s">
        <v>147</v>
      </c>
      <c r="F983" s="54" t="s">
        <v>1867</v>
      </c>
      <c r="G983" s="29">
        <v>345372</v>
      </c>
      <c r="H983" s="36">
        <v>247275</v>
      </c>
      <c r="I983" s="36"/>
      <c r="J983" s="36"/>
      <c r="K983" s="39">
        <f t="shared" si="46"/>
        <v>-0.284</v>
      </c>
      <c r="L983" s="31" t="str">
        <f t="shared" si="47"/>
        <v>是</v>
      </c>
      <c r="M983" s="31" t="str">
        <f t="shared" si="48"/>
        <v>否</v>
      </c>
    </row>
    <row r="984" ht="18.95" customHeight="1" spans="1:13">
      <c r="A984" s="22" t="s">
        <v>135</v>
      </c>
      <c r="B984" s="477" t="s">
        <v>1809</v>
      </c>
      <c r="C984" s="23"/>
      <c r="D984" s="24" t="s">
        <v>1868</v>
      </c>
      <c r="E984" s="23"/>
      <c r="F984" s="49" t="s">
        <v>1869</v>
      </c>
      <c r="G984" s="29">
        <f>SUMIF($C983:$C2283,$D984,$G983:$G2283)</f>
        <v>485751</v>
      </c>
      <c r="H984" s="33" t="e">
        <f>VLOOKUP(F984,#REF!,2,0)</f>
        <v>#REF!</v>
      </c>
      <c r="I984" s="29"/>
      <c r="J984" s="29">
        <f>VLOOKUP(F984,'数据-全省决算数!'!$B:$C,2,0)</f>
        <v>522634</v>
      </c>
      <c r="K984" s="35" t="str">
        <f t="shared" si="46"/>
        <v/>
      </c>
      <c r="L984" s="31" t="e">
        <f t="shared" si="47"/>
        <v>#REF!</v>
      </c>
      <c r="M984" s="31" t="str">
        <f t="shared" si="48"/>
        <v>是</v>
      </c>
    </row>
    <row r="985" ht="18.95" customHeight="1" spans="1:13">
      <c r="A985" s="22" t="s">
        <v>135</v>
      </c>
      <c r="B985" s="23" t="s">
        <v>135</v>
      </c>
      <c r="C985" s="477" t="s">
        <v>1868</v>
      </c>
      <c r="D985" s="24" t="s">
        <v>1870</v>
      </c>
      <c r="E985" s="23" t="s">
        <v>147</v>
      </c>
      <c r="F985" s="49" t="s">
        <v>141</v>
      </c>
      <c r="G985" s="29">
        <v>64</v>
      </c>
      <c r="H985" s="36">
        <v>94</v>
      </c>
      <c r="I985" s="36"/>
      <c r="J985" s="36"/>
      <c r="K985" s="39">
        <f t="shared" si="46"/>
        <v>0.469</v>
      </c>
      <c r="L985" s="31" t="str">
        <f t="shared" si="47"/>
        <v>是</v>
      </c>
      <c r="M985" s="31" t="str">
        <f t="shared" si="48"/>
        <v>否</v>
      </c>
    </row>
    <row r="986" ht="18.95" customHeight="1" spans="1:13">
      <c r="A986" s="22" t="s">
        <v>135</v>
      </c>
      <c r="B986" s="23" t="s">
        <v>135</v>
      </c>
      <c r="C986" s="477" t="s">
        <v>1868</v>
      </c>
      <c r="D986" s="24" t="s">
        <v>1871</v>
      </c>
      <c r="E986" s="23" t="s">
        <v>147</v>
      </c>
      <c r="F986" s="49" t="s">
        <v>143</v>
      </c>
      <c r="G986" s="29">
        <v>81</v>
      </c>
      <c r="H986" s="36">
        <v>35</v>
      </c>
      <c r="I986" s="36"/>
      <c r="J986" s="36"/>
      <c r="K986" s="35">
        <f t="shared" si="46"/>
        <v>-0.568</v>
      </c>
      <c r="L986" s="31" t="str">
        <f t="shared" si="47"/>
        <v>是</v>
      </c>
      <c r="M986" s="31" t="str">
        <f t="shared" si="48"/>
        <v>否</v>
      </c>
    </row>
    <row r="987" ht="18.95" customHeight="1" spans="1:13">
      <c r="A987" s="22" t="s">
        <v>135</v>
      </c>
      <c r="B987" s="23" t="s">
        <v>135</v>
      </c>
      <c r="C987" s="477" t="s">
        <v>1868</v>
      </c>
      <c r="D987" s="24" t="s">
        <v>1872</v>
      </c>
      <c r="E987" s="23" t="s">
        <v>147</v>
      </c>
      <c r="F987" s="49" t="s">
        <v>145</v>
      </c>
      <c r="G987" s="29">
        <v>44</v>
      </c>
      <c r="H987" s="36">
        <v>0</v>
      </c>
      <c r="I987" s="36"/>
      <c r="J987" s="36"/>
      <c r="K987" s="35">
        <f t="shared" si="46"/>
        <v>-1</v>
      </c>
      <c r="L987" s="31" t="str">
        <f t="shared" si="47"/>
        <v>是</v>
      </c>
      <c r="M987" s="31" t="str">
        <f t="shared" si="48"/>
        <v>否</v>
      </c>
    </row>
    <row r="988" ht="18.95" customHeight="1" spans="1:13">
      <c r="A988" s="22" t="s">
        <v>135</v>
      </c>
      <c r="B988" s="23" t="s">
        <v>135</v>
      </c>
      <c r="C988" s="477" t="s">
        <v>1868</v>
      </c>
      <c r="D988" s="24" t="s">
        <v>1873</v>
      </c>
      <c r="E988" s="23" t="s">
        <v>147</v>
      </c>
      <c r="F988" s="49" t="s">
        <v>1874</v>
      </c>
      <c r="G988" s="29">
        <v>393949</v>
      </c>
      <c r="H988" s="36">
        <v>478719</v>
      </c>
      <c r="I988" s="36"/>
      <c r="J988" s="36"/>
      <c r="K988" s="35">
        <f t="shared" si="46"/>
        <v>0.215</v>
      </c>
      <c r="L988" s="31" t="str">
        <f t="shared" si="47"/>
        <v>是</v>
      </c>
      <c r="M988" s="31" t="str">
        <f t="shared" si="48"/>
        <v>否</v>
      </c>
    </row>
    <row r="989" ht="18.95" customHeight="1" spans="1:13">
      <c r="A989" s="22" t="s">
        <v>135</v>
      </c>
      <c r="B989" s="23" t="s">
        <v>135</v>
      </c>
      <c r="C989" s="477" t="s">
        <v>1868</v>
      </c>
      <c r="D989" s="24" t="s">
        <v>1875</v>
      </c>
      <c r="E989" s="23" t="s">
        <v>147</v>
      </c>
      <c r="F989" s="49" t="s">
        <v>1876</v>
      </c>
      <c r="G989" s="29">
        <v>18657</v>
      </c>
      <c r="H989" s="36">
        <v>11052</v>
      </c>
      <c r="I989" s="36"/>
      <c r="J989" s="36"/>
      <c r="K989" s="35">
        <f t="shared" si="46"/>
        <v>-0.408</v>
      </c>
      <c r="L989" s="31" t="str">
        <f t="shared" si="47"/>
        <v>是</v>
      </c>
      <c r="M989" s="31" t="str">
        <f t="shared" si="48"/>
        <v>否</v>
      </c>
    </row>
    <row r="990" ht="18.95" customHeight="1" spans="1:13">
      <c r="A990" s="22" t="s">
        <v>135</v>
      </c>
      <c r="B990" s="23"/>
      <c r="C990" s="477" t="s">
        <v>1868</v>
      </c>
      <c r="D990" s="24" t="s">
        <v>1877</v>
      </c>
      <c r="E990" s="23" t="s">
        <v>147</v>
      </c>
      <c r="F990" s="49" t="s">
        <v>1878</v>
      </c>
      <c r="G990" s="29">
        <v>10</v>
      </c>
      <c r="H990" s="36">
        <v>1580</v>
      </c>
      <c r="I990" s="36"/>
      <c r="J990" s="36"/>
      <c r="K990" s="35">
        <f t="shared" si="46"/>
        <v>157</v>
      </c>
      <c r="L990" s="31" t="str">
        <f t="shared" si="47"/>
        <v>是</v>
      </c>
      <c r="M990" s="31" t="str">
        <f t="shared" si="48"/>
        <v>否</v>
      </c>
    </row>
    <row r="991" ht="18.95" customHeight="1" spans="1:13">
      <c r="A991" s="22" t="s">
        <v>135</v>
      </c>
      <c r="B991" s="23" t="s">
        <v>135</v>
      </c>
      <c r="C991" s="477" t="s">
        <v>1868</v>
      </c>
      <c r="D991" s="24" t="s">
        <v>1879</v>
      </c>
      <c r="E991" s="23" t="s">
        <v>147</v>
      </c>
      <c r="F991" s="49" t="s">
        <v>1880</v>
      </c>
      <c r="G991" s="29">
        <v>0</v>
      </c>
      <c r="H991" s="36">
        <v>0</v>
      </c>
      <c r="I991" s="36"/>
      <c r="J991" s="36"/>
      <c r="K991" s="35" t="str">
        <f t="shared" si="46"/>
        <v/>
      </c>
      <c r="L991" s="31" t="str">
        <f t="shared" si="47"/>
        <v>否</v>
      </c>
      <c r="M991" s="31" t="str">
        <f t="shared" si="48"/>
        <v>否</v>
      </c>
    </row>
    <row r="992" ht="18.95" customHeight="1" spans="1:13">
      <c r="A992" s="22" t="s">
        <v>135</v>
      </c>
      <c r="B992" s="23" t="s">
        <v>135</v>
      </c>
      <c r="C992" s="477" t="s">
        <v>1868</v>
      </c>
      <c r="D992" s="24" t="s">
        <v>1881</v>
      </c>
      <c r="E992" s="23" t="s">
        <v>147</v>
      </c>
      <c r="F992" s="49" t="s">
        <v>1882</v>
      </c>
      <c r="G992" s="29">
        <v>0</v>
      </c>
      <c r="H992" s="36">
        <v>0</v>
      </c>
      <c r="I992" s="36"/>
      <c r="J992" s="36"/>
      <c r="K992" s="35" t="str">
        <f t="shared" ref="K992:K1055" si="49">IF(ISERROR(H992/G992-1),"",H992/G992-1)</f>
        <v/>
      </c>
      <c r="L992" s="31" t="str">
        <f t="shared" si="47"/>
        <v>否</v>
      </c>
      <c r="M992" s="31" t="str">
        <f t="shared" si="48"/>
        <v>否</v>
      </c>
    </row>
    <row r="993" ht="18.95" customHeight="1" spans="1:13">
      <c r="A993" s="22"/>
      <c r="B993" s="23"/>
      <c r="C993" s="477" t="s">
        <v>1868</v>
      </c>
      <c r="D993" s="471" t="s">
        <v>1883</v>
      </c>
      <c r="E993" s="23" t="s">
        <v>147</v>
      </c>
      <c r="F993" s="54" t="s">
        <v>1884</v>
      </c>
      <c r="G993" s="29">
        <v>72946</v>
      </c>
      <c r="H993" s="36">
        <v>31974</v>
      </c>
      <c r="I993" s="36"/>
      <c r="J993" s="36"/>
      <c r="K993" s="39">
        <f t="shared" si="49"/>
        <v>-0.562</v>
      </c>
      <c r="L993" s="31" t="str">
        <f t="shared" si="47"/>
        <v>是</v>
      </c>
      <c r="M993" s="31" t="str">
        <f t="shared" si="48"/>
        <v>否</v>
      </c>
    </row>
    <row r="994" ht="18.95" customHeight="1" spans="1:13">
      <c r="A994" s="22" t="s">
        <v>135</v>
      </c>
      <c r="B994" s="477" t="s">
        <v>1809</v>
      </c>
      <c r="C994" s="23"/>
      <c r="D994" s="24" t="s">
        <v>1885</v>
      </c>
      <c r="E994" s="23"/>
      <c r="F994" s="49" t="s">
        <v>1886</v>
      </c>
      <c r="G994" s="29">
        <f>SUMIF($C993:$C2293,$D994,$G993:$G2293)</f>
        <v>76244</v>
      </c>
      <c r="H994" s="33" t="e">
        <f>VLOOKUP(F994,#REF!,2,0)</f>
        <v>#REF!</v>
      </c>
      <c r="I994" s="29"/>
      <c r="J994" s="29">
        <f>VLOOKUP(F994,'数据-全省决算数!'!$B:$C,2,0)</f>
        <v>43906</v>
      </c>
      <c r="K994" s="35" t="str">
        <f t="shared" si="49"/>
        <v/>
      </c>
      <c r="L994" s="31" t="e">
        <f t="shared" si="47"/>
        <v>#REF!</v>
      </c>
      <c r="M994" s="31" t="str">
        <f t="shared" si="48"/>
        <v>是</v>
      </c>
    </row>
    <row r="995" ht="18.95" customHeight="1" spans="1:13">
      <c r="A995" s="22" t="s">
        <v>135</v>
      </c>
      <c r="B995" s="23" t="s">
        <v>135</v>
      </c>
      <c r="C995" s="477" t="s">
        <v>1885</v>
      </c>
      <c r="D995" s="24" t="s">
        <v>1887</v>
      </c>
      <c r="E995" s="23" t="s">
        <v>147</v>
      </c>
      <c r="F995" s="49" t="s">
        <v>141</v>
      </c>
      <c r="G995" s="29">
        <v>177</v>
      </c>
      <c r="H995" s="36">
        <v>165</v>
      </c>
      <c r="I995" s="36"/>
      <c r="J995" s="36"/>
      <c r="K995" s="35">
        <f t="shared" si="49"/>
        <v>-0.068</v>
      </c>
      <c r="L995" s="31" t="str">
        <f t="shared" si="47"/>
        <v>是</v>
      </c>
      <c r="M995" s="31" t="str">
        <f t="shared" si="48"/>
        <v>否</v>
      </c>
    </row>
    <row r="996" ht="18.95" customHeight="1" spans="1:13">
      <c r="A996" s="22" t="s">
        <v>135</v>
      </c>
      <c r="B996" s="23" t="s">
        <v>135</v>
      </c>
      <c r="C996" s="477" t="s">
        <v>1885</v>
      </c>
      <c r="D996" s="24" t="s">
        <v>1888</v>
      </c>
      <c r="E996" s="23" t="s">
        <v>147</v>
      </c>
      <c r="F996" s="49" t="s">
        <v>143</v>
      </c>
      <c r="G996" s="29">
        <v>139</v>
      </c>
      <c r="H996" s="36">
        <v>240</v>
      </c>
      <c r="I996" s="36"/>
      <c r="J996" s="36"/>
      <c r="K996" s="35">
        <f t="shared" si="49"/>
        <v>0.727</v>
      </c>
      <c r="L996" s="31" t="str">
        <f t="shared" si="47"/>
        <v>是</v>
      </c>
      <c r="M996" s="31" t="str">
        <f t="shared" si="48"/>
        <v>否</v>
      </c>
    </row>
    <row r="997" ht="18.95" customHeight="1" spans="1:13">
      <c r="A997" s="22" t="s">
        <v>135</v>
      </c>
      <c r="B997" s="23" t="s">
        <v>135</v>
      </c>
      <c r="C997" s="477" t="s">
        <v>1885</v>
      </c>
      <c r="D997" s="24" t="s">
        <v>1889</v>
      </c>
      <c r="E997" s="23" t="s">
        <v>147</v>
      </c>
      <c r="F997" s="49" t="s">
        <v>145</v>
      </c>
      <c r="G997" s="29">
        <v>0</v>
      </c>
      <c r="H997" s="36">
        <v>0</v>
      </c>
      <c r="I997" s="36"/>
      <c r="J997" s="36"/>
      <c r="K997" s="35" t="str">
        <f t="shared" si="49"/>
        <v/>
      </c>
      <c r="L997" s="31" t="str">
        <f t="shared" si="47"/>
        <v>否</v>
      </c>
      <c r="M997" s="31" t="str">
        <f t="shared" si="48"/>
        <v>否</v>
      </c>
    </row>
    <row r="998" ht="18.95" customHeight="1" spans="1:13">
      <c r="A998" s="22" t="s">
        <v>135</v>
      </c>
      <c r="B998" s="23" t="s">
        <v>135</v>
      </c>
      <c r="C998" s="477" t="s">
        <v>1885</v>
      </c>
      <c r="D998" s="24" t="s">
        <v>1890</v>
      </c>
      <c r="E998" s="23" t="s">
        <v>147</v>
      </c>
      <c r="F998" s="49" t="s">
        <v>1891</v>
      </c>
      <c r="G998" s="29">
        <v>60765</v>
      </c>
      <c r="H998" s="36">
        <v>37905</v>
      </c>
      <c r="I998" s="36"/>
      <c r="J998" s="36"/>
      <c r="K998" s="35">
        <f t="shared" si="49"/>
        <v>-0.376</v>
      </c>
      <c r="L998" s="31" t="str">
        <f t="shared" si="47"/>
        <v>是</v>
      </c>
      <c r="M998" s="31" t="str">
        <f t="shared" si="48"/>
        <v>否</v>
      </c>
    </row>
    <row r="999" ht="18.95" customHeight="1" spans="1:13">
      <c r="A999" s="22" t="s">
        <v>135</v>
      </c>
      <c r="B999" s="23" t="s">
        <v>135</v>
      </c>
      <c r="C999" s="477" t="s">
        <v>1885</v>
      </c>
      <c r="D999" s="24" t="s">
        <v>1892</v>
      </c>
      <c r="E999" s="23" t="s">
        <v>147</v>
      </c>
      <c r="F999" s="49" t="s">
        <v>1893</v>
      </c>
      <c r="G999" s="29">
        <v>0</v>
      </c>
      <c r="H999" s="36">
        <v>0</v>
      </c>
      <c r="I999" s="36"/>
      <c r="J999" s="36"/>
      <c r="K999" s="35" t="str">
        <f t="shared" si="49"/>
        <v/>
      </c>
      <c r="L999" s="31" t="str">
        <f t="shared" si="47"/>
        <v>否</v>
      </c>
      <c r="M999" s="31" t="str">
        <f t="shared" si="48"/>
        <v>否</v>
      </c>
    </row>
    <row r="1000" ht="18.95" customHeight="1" spans="1:13">
      <c r="A1000" s="22" t="s">
        <v>135</v>
      </c>
      <c r="B1000" s="23"/>
      <c r="C1000" s="477" t="s">
        <v>1885</v>
      </c>
      <c r="D1000" s="24" t="s">
        <v>1894</v>
      </c>
      <c r="E1000" s="23" t="s">
        <v>147</v>
      </c>
      <c r="F1000" s="49" t="s">
        <v>1895</v>
      </c>
      <c r="G1000" s="29">
        <v>0</v>
      </c>
      <c r="H1000" s="36">
        <v>0</v>
      </c>
      <c r="I1000" s="36"/>
      <c r="J1000" s="36"/>
      <c r="K1000" s="35" t="str">
        <f t="shared" si="49"/>
        <v/>
      </c>
      <c r="L1000" s="31" t="str">
        <f t="shared" si="47"/>
        <v>否</v>
      </c>
      <c r="M1000" s="31" t="str">
        <f t="shared" si="48"/>
        <v>否</v>
      </c>
    </row>
    <row r="1001" ht="18.95" customHeight="1" spans="1:13">
      <c r="A1001" s="22" t="s">
        <v>135</v>
      </c>
      <c r="B1001" s="23" t="s">
        <v>135</v>
      </c>
      <c r="C1001" s="477" t="s">
        <v>1885</v>
      </c>
      <c r="D1001" s="24" t="s">
        <v>1896</v>
      </c>
      <c r="E1001" s="23" t="s">
        <v>147</v>
      </c>
      <c r="F1001" s="49" t="s">
        <v>1897</v>
      </c>
      <c r="G1001" s="29">
        <v>120</v>
      </c>
      <c r="H1001" s="36">
        <v>120</v>
      </c>
      <c r="I1001" s="36"/>
      <c r="J1001" s="36"/>
      <c r="K1001" s="35">
        <f t="shared" si="49"/>
        <v>0</v>
      </c>
      <c r="L1001" s="31" t="str">
        <f t="shared" si="47"/>
        <v>是</v>
      </c>
      <c r="M1001" s="31" t="str">
        <f t="shared" si="48"/>
        <v>否</v>
      </c>
    </row>
    <row r="1002" ht="18.95" customHeight="1" spans="1:13">
      <c r="A1002" s="22" t="s">
        <v>135</v>
      </c>
      <c r="B1002" s="23" t="s">
        <v>135</v>
      </c>
      <c r="C1002" s="477" t="s">
        <v>1885</v>
      </c>
      <c r="D1002" s="24" t="s">
        <v>1898</v>
      </c>
      <c r="E1002" s="23" t="s">
        <v>147</v>
      </c>
      <c r="F1002" s="49" t="s">
        <v>1899</v>
      </c>
      <c r="G1002" s="29">
        <v>0</v>
      </c>
      <c r="H1002" s="36">
        <v>0</v>
      </c>
      <c r="I1002" s="36"/>
      <c r="J1002" s="36"/>
      <c r="K1002" s="39" t="str">
        <f t="shared" si="49"/>
        <v/>
      </c>
      <c r="L1002" s="31" t="str">
        <f t="shared" si="47"/>
        <v>否</v>
      </c>
      <c r="M1002" s="31" t="str">
        <f t="shared" si="48"/>
        <v>否</v>
      </c>
    </row>
    <row r="1003" ht="18.95" customHeight="1" spans="1:13">
      <c r="A1003" s="22" t="s">
        <v>135</v>
      </c>
      <c r="B1003" s="23" t="s">
        <v>135</v>
      </c>
      <c r="C1003" s="477" t="s">
        <v>1885</v>
      </c>
      <c r="D1003" s="24" t="s">
        <v>1900</v>
      </c>
      <c r="E1003" s="23" t="s">
        <v>147</v>
      </c>
      <c r="F1003" s="54" t="s">
        <v>1901</v>
      </c>
      <c r="G1003" s="29">
        <v>15043</v>
      </c>
      <c r="H1003" s="36">
        <v>5476</v>
      </c>
      <c r="I1003" s="36"/>
      <c r="J1003" s="36"/>
      <c r="K1003" s="35">
        <f t="shared" si="49"/>
        <v>-0.636</v>
      </c>
      <c r="L1003" s="31" t="str">
        <f t="shared" si="47"/>
        <v>是</v>
      </c>
      <c r="M1003" s="31" t="str">
        <f t="shared" si="48"/>
        <v>否</v>
      </c>
    </row>
    <row r="1004" ht="18.95" customHeight="1" spans="1:13">
      <c r="A1004" s="22" t="s">
        <v>135</v>
      </c>
      <c r="B1004" s="477" t="s">
        <v>1809</v>
      </c>
      <c r="C1004" s="23"/>
      <c r="D1004" s="24" t="s">
        <v>1902</v>
      </c>
      <c r="E1004" s="23"/>
      <c r="F1004" s="49" t="s">
        <v>1903</v>
      </c>
      <c r="G1004" s="29">
        <f>SUMIF($C1003:$C2303,$D1004,$G1003:$G2303)</f>
        <v>100642</v>
      </c>
      <c r="H1004" s="33" t="e">
        <f>VLOOKUP(F1004,#REF!,2,0)</f>
        <v>#REF!</v>
      </c>
      <c r="I1004" s="29"/>
      <c r="J1004" s="29">
        <f>VLOOKUP(F1004,'数据-全省决算数!'!$B:$C,2,0)</f>
        <v>135558</v>
      </c>
      <c r="K1004" s="39" t="str">
        <f t="shared" si="49"/>
        <v/>
      </c>
      <c r="L1004" s="31" t="e">
        <f t="shared" si="47"/>
        <v>#REF!</v>
      </c>
      <c r="M1004" s="31" t="str">
        <f t="shared" si="48"/>
        <v>是</v>
      </c>
    </row>
    <row r="1005" ht="18.95" customHeight="1" spans="1:13">
      <c r="A1005" s="22" t="s">
        <v>135</v>
      </c>
      <c r="B1005" s="23" t="s">
        <v>135</v>
      </c>
      <c r="C1005" s="477" t="s">
        <v>1902</v>
      </c>
      <c r="D1005" s="24" t="s">
        <v>1904</v>
      </c>
      <c r="E1005" s="23" t="s">
        <v>147</v>
      </c>
      <c r="F1005" s="49" t="s">
        <v>1905</v>
      </c>
      <c r="G1005" s="29">
        <v>47325</v>
      </c>
      <c r="H1005" s="36">
        <v>57217</v>
      </c>
      <c r="I1005" s="36"/>
      <c r="J1005" s="36"/>
      <c r="K1005" s="39">
        <f t="shared" si="49"/>
        <v>0.209</v>
      </c>
      <c r="L1005" s="31" t="str">
        <f t="shared" si="47"/>
        <v>是</v>
      </c>
      <c r="M1005" s="31" t="str">
        <f t="shared" si="48"/>
        <v>否</v>
      </c>
    </row>
    <row r="1006" ht="18.95" customHeight="1" spans="1:13">
      <c r="A1006" s="22" t="s">
        <v>135</v>
      </c>
      <c r="B1006" s="23" t="s">
        <v>135</v>
      </c>
      <c r="C1006" s="477" t="s">
        <v>1902</v>
      </c>
      <c r="D1006" s="24" t="s">
        <v>1906</v>
      </c>
      <c r="E1006" s="23" t="s">
        <v>147</v>
      </c>
      <c r="F1006" s="49" t="s">
        <v>1907</v>
      </c>
      <c r="G1006" s="29">
        <v>29474</v>
      </c>
      <c r="H1006" s="36">
        <v>42150</v>
      </c>
      <c r="I1006" s="36"/>
      <c r="J1006" s="36"/>
      <c r="K1006" s="35">
        <f t="shared" si="49"/>
        <v>0.43</v>
      </c>
      <c r="L1006" s="31" t="str">
        <f t="shared" si="47"/>
        <v>是</v>
      </c>
      <c r="M1006" s="31" t="str">
        <f t="shared" si="48"/>
        <v>否</v>
      </c>
    </row>
    <row r="1007" ht="18.95" customHeight="1" spans="1:13">
      <c r="A1007" s="22" t="s">
        <v>135</v>
      </c>
      <c r="B1007" s="23" t="s">
        <v>135</v>
      </c>
      <c r="C1007" s="477" t="s">
        <v>1902</v>
      </c>
      <c r="D1007" s="24" t="s">
        <v>1908</v>
      </c>
      <c r="E1007" s="23" t="s">
        <v>147</v>
      </c>
      <c r="F1007" s="49" t="s">
        <v>1909</v>
      </c>
      <c r="G1007" s="29">
        <v>23385</v>
      </c>
      <c r="H1007" s="36">
        <v>35340</v>
      </c>
      <c r="I1007" s="36"/>
      <c r="J1007" s="36"/>
      <c r="K1007" s="39">
        <f t="shared" si="49"/>
        <v>0.511</v>
      </c>
      <c r="L1007" s="31" t="str">
        <f t="shared" si="47"/>
        <v>是</v>
      </c>
      <c r="M1007" s="31" t="str">
        <f t="shared" si="48"/>
        <v>否</v>
      </c>
    </row>
    <row r="1008" ht="18.95" customHeight="1" spans="1:13">
      <c r="A1008" s="22" t="s">
        <v>135</v>
      </c>
      <c r="B1008" s="23" t="s">
        <v>135</v>
      </c>
      <c r="C1008" s="477" t="s">
        <v>1902</v>
      </c>
      <c r="D1008" s="24" t="s">
        <v>1910</v>
      </c>
      <c r="E1008" s="23" t="s">
        <v>147</v>
      </c>
      <c r="F1008" s="54" t="s">
        <v>1911</v>
      </c>
      <c r="G1008" s="29">
        <v>458</v>
      </c>
      <c r="H1008" s="36">
        <v>683</v>
      </c>
      <c r="I1008" s="36"/>
      <c r="J1008" s="36"/>
      <c r="K1008" s="39">
        <f t="shared" si="49"/>
        <v>0.491</v>
      </c>
      <c r="L1008" s="31" t="str">
        <f t="shared" si="47"/>
        <v>是</v>
      </c>
      <c r="M1008" s="31" t="str">
        <f t="shared" si="48"/>
        <v>否</v>
      </c>
    </row>
    <row r="1009" ht="18.95" customHeight="1" spans="1:13">
      <c r="A1009" s="22" t="s">
        <v>135</v>
      </c>
      <c r="B1009" s="477" t="s">
        <v>1809</v>
      </c>
      <c r="C1009" s="23"/>
      <c r="D1009" s="24" t="s">
        <v>1912</v>
      </c>
      <c r="E1009" s="23"/>
      <c r="F1009" s="49" t="s">
        <v>1913</v>
      </c>
      <c r="G1009" s="29">
        <f>SUMIF($C1008:$C2308,$D1009,$G1008:$G2308)</f>
        <v>635</v>
      </c>
      <c r="H1009" s="33" t="e">
        <f>VLOOKUP(F1009,#REF!,2,0)</f>
        <v>#REF!</v>
      </c>
      <c r="I1009" s="29"/>
      <c r="J1009" s="29">
        <f>VLOOKUP(F1009,'数据-全省决算数!'!$B:$C,2,0)</f>
        <v>475</v>
      </c>
      <c r="K1009" s="35" t="str">
        <f t="shared" si="49"/>
        <v/>
      </c>
      <c r="L1009" s="31" t="e">
        <f t="shared" si="47"/>
        <v>#REF!</v>
      </c>
      <c r="M1009" s="31" t="str">
        <f t="shared" si="48"/>
        <v>是</v>
      </c>
    </row>
    <row r="1010" ht="18.95" customHeight="1" spans="1:13">
      <c r="A1010" s="22" t="s">
        <v>135</v>
      </c>
      <c r="B1010" s="23"/>
      <c r="C1010" s="477" t="s">
        <v>1912</v>
      </c>
      <c r="D1010" s="24" t="s">
        <v>1914</v>
      </c>
      <c r="E1010" s="23" t="s">
        <v>147</v>
      </c>
      <c r="F1010" s="49" t="s">
        <v>141</v>
      </c>
      <c r="G1010" s="29">
        <v>1</v>
      </c>
      <c r="H1010" s="36">
        <v>21</v>
      </c>
      <c r="I1010" s="36"/>
      <c r="J1010" s="36"/>
      <c r="K1010" s="35">
        <f t="shared" si="49"/>
        <v>20</v>
      </c>
      <c r="L1010" s="31" t="str">
        <f t="shared" si="47"/>
        <v>是</v>
      </c>
      <c r="M1010" s="31" t="str">
        <f t="shared" si="48"/>
        <v>否</v>
      </c>
    </row>
    <row r="1011" ht="18.95" customHeight="1" spans="1:13">
      <c r="A1011" s="22" t="s">
        <v>135</v>
      </c>
      <c r="B1011" s="23" t="s">
        <v>135</v>
      </c>
      <c r="C1011" s="477" t="s">
        <v>1912</v>
      </c>
      <c r="D1011" s="24" t="s">
        <v>1915</v>
      </c>
      <c r="E1011" s="23" t="s">
        <v>147</v>
      </c>
      <c r="F1011" s="49" t="s">
        <v>143</v>
      </c>
      <c r="G1011" s="29">
        <v>6</v>
      </c>
      <c r="H1011" s="36">
        <v>0</v>
      </c>
      <c r="I1011" s="36"/>
      <c r="J1011" s="36"/>
      <c r="K1011" s="35">
        <f t="shared" si="49"/>
        <v>-1</v>
      </c>
      <c r="L1011" s="31" t="str">
        <f t="shared" si="47"/>
        <v>是</v>
      </c>
      <c r="M1011" s="31" t="str">
        <f t="shared" si="48"/>
        <v>否</v>
      </c>
    </row>
    <row r="1012" ht="18.95" customHeight="1" spans="1:13">
      <c r="A1012" s="22" t="s">
        <v>135</v>
      </c>
      <c r="B1012" s="23" t="s">
        <v>135</v>
      </c>
      <c r="C1012" s="477" t="s">
        <v>1912</v>
      </c>
      <c r="D1012" s="24" t="s">
        <v>1916</v>
      </c>
      <c r="E1012" s="23" t="s">
        <v>147</v>
      </c>
      <c r="F1012" s="49" t="s">
        <v>145</v>
      </c>
      <c r="G1012" s="29">
        <v>0</v>
      </c>
      <c r="H1012" s="36">
        <v>0</v>
      </c>
      <c r="I1012" s="36"/>
      <c r="J1012" s="36"/>
      <c r="K1012" s="35" t="str">
        <f t="shared" si="49"/>
        <v/>
      </c>
      <c r="L1012" s="31" t="str">
        <f t="shared" si="47"/>
        <v>否</v>
      </c>
      <c r="M1012" s="31" t="str">
        <f t="shared" si="48"/>
        <v>否</v>
      </c>
    </row>
    <row r="1013" ht="18.95" customHeight="1" spans="1:13">
      <c r="A1013" s="22" t="s">
        <v>135</v>
      </c>
      <c r="B1013" s="23" t="s">
        <v>135</v>
      </c>
      <c r="C1013" s="477" t="s">
        <v>1912</v>
      </c>
      <c r="D1013" s="24" t="s">
        <v>1917</v>
      </c>
      <c r="E1013" s="23" t="s">
        <v>147</v>
      </c>
      <c r="F1013" s="49" t="s">
        <v>1882</v>
      </c>
      <c r="G1013" s="29">
        <v>15</v>
      </c>
      <c r="H1013" s="36">
        <v>41</v>
      </c>
      <c r="I1013" s="36"/>
      <c r="J1013" s="36"/>
      <c r="K1013" s="35">
        <f t="shared" si="49"/>
        <v>1.733</v>
      </c>
      <c r="L1013" s="31" t="str">
        <f t="shared" si="47"/>
        <v>是</v>
      </c>
      <c r="M1013" s="31" t="str">
        <f t="shared" si="48"/>
        <v>否</v>
      </c>
    </row>
    <row r="1014" ht="18.95" customHeight="1" spans="1:13">
      <c r="A1014" s="22" t="s">
        <v>135</v>
      </c>
      <c r="B1014" s="23" t="s">
        <v>135</v>
      </c>
      <c r="C1014" s="477" t="s">
        <v>1912</v>
      </c>
      <c r="D1014" s="24" t="s">
        <v>1918</v>
      </c>
      <c r="E1014" s="23" t="s">
        <v>147</v>
      </c>
      <c r="F1014" s="49" t="s">
        <v>1919</v>
      </c>
      <c r="G1014" s="29">
        <v>307</v>
      </c>
      <c r="H1014" s="36">
        <v>350</v>
      </c>
      <c r="I1014" s="36"/>
      <c r="J1014" s="36"/>
      <c r="K1014" s="35">
        <f t="shared" si="49"/>
        <v>0.14</v>
      </c>
      <c r="L1014" s="31" t="str">
        <f t="shared" si="47"/>
        <v>是</v>
      </c>
      <c r="M1014" s="31" t="str">
        <f t="shared" si="48"/>
        <v>否</v>
      </c>
    </row>
    <row r="1015" ht="18.95" customHeight="1" spans="1:13">
      <c r="A1015" s="22" t="s">
        <v>135</v>
      </c>
      <c r="B1015" s="23"/>
      <c r="C1015" s="477" t="s">
        <v>1912</v>
      </c>
      <c r="D1015" s="24" t="s">
        <v>1920</v>
      </c>
      <c r="E1015" s="23" t="s">
        <v>147</v>
      </c>
      <c r="F1015" s="54" t="s">
        <v>1921</v>
      </c>
      <c r="G1015" s="29">
        <v>306</v>
      </c>
      <c r="H1015" s="36">
        <v>77</v>
      </c>
      <c r="I1015" s="36"/>
      <c r="J1015" s="36"/>
      <c r="K1015" s="35">
        <f t="shared" si="49"/>
        <v>-0.748</v>
      </c>
      <c r="L1015" s="31" t="str">
        <f t="shared" si="47"/>
        <v>是</v>
      </c>
      <c r="M1015" s="31" t="str">
        <f t="shared" si="48"/>
        <v>否</v>
      </c>
    </row>
    <row r="1016" ht="18.95" customHeight="1" spans="1:13">
      <c r="A1016" s="22" t="s">
        <v>135</v>
      </c>
      <c r="B1016" s="477" t="s">
        <v>1809</v>
      </c>
      <c r="C1016" s="23"/>
      <c r="D1016" s="24" t="s">
        <v>1922</v>
      </c>
      <c r="E1016" s="23"/>
      <c r="F1016" s="51" t="s">
        <v>1923</v>
      </c>
      <c r="G1016" s="29">
        <f>SUMIF($C1015:$C2315,$D1016,$G1015:$G2315)</f>
        <v>2752390</v>
      </c>
      <c r="H1016" s="33" t="e">
        <f>VLOOKUP(F1016,#REF!,2,0)</f>
        <v>#REF!</v>
      </c>
      <c r="I1016" s="29"/>
      <c r="J1016" s="29">
        <f>VLOOKUP(F1016,'数据-全省决算数!'!$B:$C,2,0)</f>
        <v>2762691</v>
      </c>
      <c r="K1016" s="35" t="str">
        <f t="shared" si="49"/>
        <v/>
      </c>
      <c r="L1016" s="31" t="e">
        <f t="shared" si="47"/>
        <v>#REF!</v>
      </c>
      <c r="M1016" s="31" t="str">
        <f t="shared" si="48"/>
        <v>是</v>
      </c>
    </row>
    <row r="1017" ht="18.95" customHeight="1" spans="1:13">
      <c r="A1017" s="22" t="s">
        <v>135</v>
      </c>
      <c r="B1017" s="23" t="s">
        <v>135</v>
      </c>
      <c r="C1017" s="477" t="s">
        <v>1922</v>
      </c>
      <c r="D1017" s="24" t="s">
        <v>1924</v>
      </c>
      <c r="E1017" s="23" t="s">
        <v>147</v>
      </c>
      <c r="F1017" s="51" t="s">
        <v>1925</v>
      </c>
      <c r="G1017" s="29">
        <v>1801848</v>
      </c>
      <c r="H1017" s="36">
        <v>1623155</v>
      </c>
      <c r="I1017" s="36"/>
      <c r="J1017" s="36"/>
      <c r="K1017" s="35">
        <f t="shared" si="49"/>
        <v>-0.099</v>
      </c>
      <c r="L1017" s="31" t="str">
        <f t="shared" si="47"/>
        <v>是</v>
      </c>
      <c r="M1017" s="31" t="str">
        <f t="shared" si="48"/>
        <v>否</v>
      </c>
    </row>
    <row r="1018" ht="18.95" customHeight="1" spans="1:13">
      <c r="A1018" s="22" t="s">
        <v>135</v>
      </c>
      <c r="B1018" s="23" t="s">
        <v>135</v>
      </c>
      <c r="C1018" s="477" t="s">
        <v>1922</v>
      </c>
      <c r="D1018" s="24" t="s">
        <v>1926</v>
      </c>
      <c r="E1018" s="23" t="s">
        <v>147</v>
      </c>
      <c r="F1018" s="51" t="s">
        <v>1927</v>
      </c>
      <c r="G1018" s="29">
        <v>949379</v>
      </c>
      <c r="H1018" s="36">
        <v>1063126</v>
      </c>
      <c r="I1018" s="36"/>
      <c r="J1018" s="36"/>
      <c r="K1018" s="39">
        <f t="shared" si="49"/>
        <v>0.12</v>
      </c>
      <c r="L1018" s="31" t="str">
        <f t="shared" si="47"/>
        <v>是</v>
      </c>
      <c r="M1018" s="31" t="str">
        <f t="shared" si="48"/>
        <v>否</v>
      </c>
    </row>
    <row r="1019" ht="18.95" customHeight="1" spans="1:13">
      <c r="A1019" s="22" t="s">
        <v>135</v>
      </c>
      <c r="B1019" s="23" t="s">
        <v>135</v>
      </c>
      <c r="C1019" s="477" t="s">
        <v>1922</v>
      </c>
      <c r="D1019" s="24" t="s">
        <v>1928</v>
      </c>
      <c r="E1019" s="23" t="s">
        <v>147</v>
      </c>
      <c r="F1019" s="51" t="s">
        <v>4638</v>
      </c>
      <c r="G1019" s="29">
        <v>351</v>
      </c>
      <c r="H1019" s="36">
        <v>64</v>
      </c>
      <c r="I1019" s="36"/>
      <c r="J1019" s="36"/>
      <c r="K1019" s="35">
        <f t="shared" si="49"/>
        <v>-0.818</v>
      </c>
      <c r="L1019" s="31" t="str">
        <f t="shared" si="47"/>
        <v>是</v>
      </c>
      <c r="M1019" s="31" t="str">
        <f t="shared" si="48"/>
        <v>否</v>
      </c>
    </row>
    <row r="1020" ht="18.95" customHeight="1" spans="1:13">
      <c r="A1020" s="22" t="s">
        <v>135</v>
      </c>
      <c r="B1020" s="23" t="s">
        <v>135</v>
      </c>
      <c r="C1020" s="477" t="s">
        <v>1922</v>
      </c>
      <c r="D1020" s="24" t="s">
        <v>1930</v>
      </c>
      <c r="E1020" s="23" t="s">
        <v>147</v>
      </c>
      <c r="F1020" s="57" t="s">
        <v>1931</v>
      </c>
      <c r="G1020" s="29">
        <v>812</v>
      </c>
      <c r="H1020" s="36">
        <v>76346</v>
      </c>
      <c r="I1020" s="36"/>
      <c r="J1020" s="36"/>
      <c r="K1020" s="35">
        <f t="shared" si="49"/>
        <v>93.022</v>
      </c>
      <c r="L1020" s="31" t="str">
        <f t="shared" si="47"/>
        <v>是</v>
      </c>
      <c r="M1020" s="31" t="str">
        <f t="shared" si="48"/>
        <v>否</v>
      </c>
    </row>
    <row r="1021" ht="18.95" customHeight="1" spans="1:13">
      <c r="A1021" s="22" t="s">
        <v>135</v>
      </c>
      <c r="B1021" s="477" t="s">
        <v>1809</v>
      </c>
      <c r="C1021" s="23"/>
      <c r="D1021" s="24" t="s">
        <v>1932</v>
      </c>
      <c r="E1021" s="23"/>
      <c r="F1021" s="49" t="s">
        <v>4617</v>
      </c>
      <c r="G1021" s="29">
        <f>SUMIF($C1020:$C2320,$D1021,$G1020:$G2320)</f>
        <v>50827</v>
      </c>
      <c r="H1021" s="33" t="e">
        <f>VLOOKUP(F1021,#REF!,2,0)</f>
        <v>#REF!</v>
      </c>
      <c r="I1021" s="29"/>
      <c r="J1021" s="29" t="e">
        <f>VLOOKUP(F1021,'数据-全省决算数!'!$B:$C,2,0)</f>
        <v>#N/A</v>
      </c>
      <c r="K1021" s="35" t="str">
        <f t="shared" si="49"/>
        <v/>
      </c>
      <c r="L1021" s="31" t="e">
        <f t="shared" si="47"/>
        <v>#REF!</v>
      </c>
      <c r="M1021" s="31" t="str">
        <f t="shared" si="48"/>
        <v>是</v>
      </c>
    </row>
    <row r="1022" ht="18.95" customHeight="1" spans="1:13">
      <c r="A1022" s="22" t="s">
        <v>135</v>
      </c>
      <c r="B1022" s="23"/>
      <c r="C1022" s="477" t="s">
        <v>1932</v>
      </c>
      <c r="D1022" s="24" t="s">
        <v>1934</v>
      </c>
      <c r="E1022" s="23" t="s">
        <v>147</v>
      </c>
      <c r="F1022" s="49" t="s">
        <v>1935</v>
      </c>
      <c r="G1022" s="29">
        <v>1230</v>
      </c>
      <c r="H1022" s="36">
        <v>2841</v>
      </c>
      <c r="I1022" s="36"/>
      <c r="J1022" s="36"/>
      <c r="K1022" s="35">
        <f t="shared" si="49"/>
        <v>1.31</v>
      </c>
      <c r="L1022" s="31" t="str">
        <f t="shared" si="47"/>
        <v>是</v>
      </c>
      <c r="M1022" s="31" t="str">
        <f t="shared" si="48"/>
        <v>否</v>
      </c>
    </row>
    <row r="1023" ht="18.95" customHeight="1" spans="1:13">
      <c r="A1023" s="22" t="s">
        <v>135</v>
      </c>
      <c r="B1023" s="23" t="s">
        <v>135</v>
      </c>
      <c r="C1023" s="477" t="s">
        <v>1932</v>
      </c>
      <c r="D1023" s="24" t="s">
        <v>1936</v>
      </c>
      <c r="E1023" s="23" t="s">
        <v>147</v>
      </c>
      <c r="F1023" s="54" t="s">
        <v>3426</v>
      </c>
      <c r="G1023" s="29">
        <v>49597</v>
      </c>
      <c r="H1023" s="36">
        <v>199380</v>
      </c>
      <c r="I1023" s="36"/>
      <c r="J1023" s="36"/>
      <c r="K1023" s="35">
        <f t="shared" si="49"/>
        <v>3.02</v>
      </c>
      <c r="L1023" s="31" t="str">
        <f t="shared" si="47"/>
        <v>是</v>
      </c>
      <c r="M1023" s="31" t="str">
        <f t="shared" si="48"/>
        <v>否</v>
      </c>
    </row>
    <row r="1024" ht="18.95" customHeight="1" spans="1:13">
      <c r="A1024" s="22" t="s">
        <v>134</v>
      </c>
      <c r="B1024" s="23" t="s">
        <v>135</v>
      </c>
      <c r="C1024" s="23"/>
      <c r="D1024" s="24" t="s">
        <v>1938</v>
      </c>
      <c r="E1024" s="23"/>
      <c r="F1024" s="48" t="s">
        <v>1939</v>
      </c>
      <c r="G1024" s="26">
        <f>SUMIF($B1025:$B$1301,$D1024,$G1025:$G$1301)</f>
        <v>789173</v>
      </c>
      <c r="H1024" s="33" t="e">
        <f>VLOOKUP(F1024,#REF!,2,0)</f>
        <v>#REF!</v>
      </c>
      <c r="I1024" s="28"/>
      <c r="J1024" s="29" t="e">
        <f>VLOOKUP(F1024,'数据-全省决算数!'!$B:$C,2,0)</f>
        <v>#N/A</v>
      </c>
      <c r="K1024" s="30" t="str">
        <f t="shared" si="49"/>
        <v/>
      </c>
      <c r="L1024" s="31" t="e">
        <f t="shared" si="47"/>
        <v>#REF!</v>
      </c>
      <c r="M1024" s="31" t="str">
        <f t="shared" si="48"/>
        <v>是</v>
      </c>
    </row>
    <row r="1025" ht="18.95" customHeight="1" spans="1:13">
      <c r="A1025" s="22" t="s">
        <v>135</v>
      </c>
      <c r="B1025" s="477" t="s">
        <v>1938</v>
      </c>
      <c r="C1025" s="23"/>
      <c r="D1025" s="24" t="s">
        <v>1940</v>
      </c>
      <c r="E1025" s="23"/>
      <c r="F1025" s="37" t="s">
        <v>1941</v>
      </c>
      <c r="G1025" s="29">
        <f>SUMIF($C1024:$C2324,$D1025,$G1024:$G2324)</f>
        <v>41462</v>
      </c>
      <c r="H1025" s="33" t="e">
        <f>VLOOKUP(F1025,#REF!,2,0)</f>
        <v>#REF!</v>
      </c>
      <c r="I1025" s="29"/>
      <c r="J1025" s="29">
        <f>VLOOKUP(F1025,'数据-全省决算数!'!$B:$C,2,0)</f>
        <v>46828</v>
      </c>
      <c r="K1025" s="35" t="str">
        <f t="shared" si="49"/>
        <v/>
      </c>
      <c r="L1025" s="31" t="e">
        <f t="shared" si="47"/>
        <v>#REF!</v>
      </c>
      <c r="M1025" s="31" t="str">
        <f t="shared" si="48"/>
        <v>是</v>
      </c>
    </row>
    <row r="1026" ht="18.95" customHeight="1" spans="1:13">
      <c r="A1026" s="22" t="s">
        <v>135</v>
      </c>
      <c r="B1026" s="23" t="s">
        <v>135</v>
      </c>
      <c r="C1026" s="477" t="s">
        <v>1940</v>
      </c>
      <c r="D1026" s="24" t="s">
        <v>1942</v>
      </c>
      <c r="E1026" s="23" t="s">
        <v>147</v>
      </c>
      <c r="F1026" s="49" t="s">
        <v>141</v>
      </c>
      <c r="G1026" s="29">
        <v>3905</v>
      </c>
      <c r="H1026" s="36">
        <v>7949</v>
      </c>
      <c r="I1026" s="36"/>
      <c r="J1026" s="36"/>
      <c r="K1026" s="35">
        <f t="shared" si="49"/>
        <v>1.036</v>
      </c>
      <c r="L1026" s="31" t="str">
        <f t="shared" si="47"/>
        <v>是</v>
      </c>
      <c r="M1026" s="31" t="str">
        <f t="shared" si="48"/>
        <v>否</v>
      </c>
    </row>
    <row r="1027" ht="18.95" customHeight="1" spans="1:13">
      <c r="A1027" s="22" t="s">
        <v>135</v>
      </c>
      <c r="B1027" s="23" t="s">
        <v>135</v>
      </c>
      <c r="C1027" s="477" t="s">
        <v>1940</v>
      </c>
      <c r="D1027" s="24" t="s">
        <v>1943</v>
      </c>
      <c r="E1027" s="23" t="s">
        <v>147</v>
      </c>
      <c r="F1027" s="49" t="s">
        <v>143</v>
      </c>
      <c r="G1027" s="29">
        <v>1158</v>
      </c>
      <c r="H1027" s="36">
        <v>1420</v>
      </c>
      <c r="I1027" s="36"/>
      <c r="J1027" s="36"/>
      <c r="K1027" s="35">
        <f t="shared" si="49"/>
        <v>0.226</v>
      </c>
      <c r="L1027" s="31" t="str">
        <f t="shared" si="47"/>
        <v>是</v>
      </c>
      <c r="M1027" s="31" t="str">
        <f t="shared" si="48"/>
        <v>否</v>
      </c>
    </row>
    <row r="1028" ht="18.95" customHeight="1" spans="1:13">
      <c r="A1028" s="22" t="s">
        <v>135</v>
      </c>
      <c r="B1028" s="23"/>
      <c r="C1028" s="477" t="s">
        <v>1940</v>
      </c>
      <c r="D1028" s="24" t="s">
        <v>1944</v>
      </c>
      <c r="E1028" s="23" t="s">
        <v>147</v>
      </c>
      <c r="F1028" s="49" t="s">
        <v>145</v>
      </c>
      <c r="G1028" s="29">
        <v>0</v>
      </c>
      <c r="H1028" s="36">
        <v>0</v>
      </c>
      <c r="I1028" s="36"/>
      <c r="J1028" s="36"/>
      <c r="K1028" s="35" t="str">
        <f t="shared" si="49"/>
        <v/>
      </c>
      <c r="L1028" s="31" t="str">
        <f t="shared" ref="L1028:L1091" si="50">IF(F1028&lt;&gt;"",IF(SUM(G1028:H1028)&lt;&gt;0,"是","否"),"空")</f>
        <v>否</v>
      </c>
      <c r="M1028" s="31" t="str">
        <f t="shared" ref="M1028:M1091" si="51">IF(C1028&lt;&gt;"",IF(OR(LEFT(C1028,3)="205",LEFT(C1028,3)="206",LEFT(C1028,3)="207",LEFT(C1028,3)="208",LEFT(C1028,3)="210",LEFT(C1028,3)="213"),"是","否"),"是")</f>
        <v>否</v>
      </c>
    </row>
    <row r="1029" ht="18.95" customHeight="1" spans="1:13">
      <c r="A1029" s="22" t="s">
        <v>135</v>
      </c>
      <c r="B1029" s="23" t="s">
        <v>135</v>
      </c>
      <c r="C1029" s="477" t="s">
        <v>1940</v>
      </c>
      <c r="D1029" s="24" t="s">
        <v>1945</v>
      </c>
      <c r="E1029" s="23" t="s">
        <v>147</v>
      </c>
      <c r="F1029" s="49" t="s">
        <v>1946</v>
      </c>
      <c r="G1029" s="29">
        <v>3238</v>
      </c>
      <c r="H1029" s="36">
        <v>2225</v>
      </c>
      <c r="I1029" s="36"/>
      <c r="J1029" s="36"/>
      <c r="K1029" s="35">
        <f t="shared" si="49"/>
        <v>-0.313</v>
      </c>
      <c r="L1029" s="31" t="str">
        <f t="shared" si="50"/>
        <v>是</v>
      </c>
      <c r="M1029" s="31" t="str">
        <f t="shared" si="51"/>
        <v>否</v>
      </c>
    </row>
    <row r="1030" ht="18.95" customHeight="1" spans="1:13">
      <c r="A1030" s="22" t="s">
        <v>135</v>
      </c>
      <c r="B1030" s="23" t="s">
        <v>135</v>
      </c>
      <c r="C1030" s="477" t="s">
        <v>1940</v>
      </c>
      <c r="D1030" s="24" t="s">
        <v>1947</v>
      </c>
      <c r="E1030" s="23" t="s">
        <v>147</v>
      </c>
      <c r="F1030" s="49" t="s">
        <v>1948</v>
      </c>
      <c r="G1030" s="29">
        <v>0</v>
      </c>
      <c r="H1030" s="36">
        <v>0</v>
      </c>
      <c r="I1030" s="36"/>
      <c r="J1030" s="36"/>
      <c r="K1030" s="30" t="str">
        <f t="shared" si="49"/>
        <v/>
      </c>
      <c r="L1030" s="31" t="str">
        <f t="shared" si="50"/>
        <v>否</v>
      </c>
      <c r="M1030" s="31" t="str">
        <f t="shared" si="51"/>
        <v>否</v>
      </c>
    </row>
    <row r="1031" ht="18.95" customHeight="1" spans="1:13">
      <c r="A1031" s="22"/>
      <c r="B1031" s="23" t="s">
        <v>135</v>
      </c>
      <c r="C1031" s="477" t="s">
        <v>1940</v>
      </c>
      <c r="D1031" s="24" t="s">
        <v>1949</v>
      </c>
      <c r="E1031" s="23" t="s">
        <v>147</v>
      </c>
      <c r="F1031" s="49" t="s">
        <v>1950</v>
      </c>
      <c r="G1031" s="29">
        <v>0</v>
      </c>
      <c r="H1031" s="36">
        <v>10</v>
      </c>
      <c r="I1031" s="36"/>
      <c r="J1031" s="36"/>
      <c r="K1031" s="35" t="str">
        <f t="shared" si="49"/>
        <v/>
      </c>
      <c r="L1031" s="31" t="str">
        <f t="shared" si="50"/>
        <v>是</v>
      </c>
      <c r="M1031" s="31" t="str">
        <f t="shared" si="51"/>
        <v>否</v>
      </c>
    </row>
    <row r="1032" ht="18.95" customHeight="1" spans="1:13">
      <c r="A1032" s="22" t="s">
        <v>135</v>
      </c>
      <c r="B1032" s="23"/>
      <c r="C1032" s="477" t="s">
        <v>1940</v>
      </c>
      <c r="D1032" s="24" t="s">
        <v>1951</v>
      </c>
      <c r="E1032" s="23" t="s">
        <v>147</v>
      </c>
      <c r="F1032" s="49" t="s">
        <v>1952</v>
      </c>
      <c r="G1032" s="29">
        <v>10629</v>
      </c>
      <c r="H1032" s="36">
        <v>10823</v>
      </c>
      <c r="I1032" s="36"/>
      <c r="J1032" s="36"/>
      <c r="K1032" s="35">
        <f t="shared" si="49"/>
        <v>0.018</v>
      </c>
      <c r="L1032" s="31" t="str">
        <f t="shared" si="50"/>
        <v>是</v>
      </c>
      <c r="M1032" s="31" t="str">
        <f t="shared" si="51"/>
        <v>否</v>
      </c>
    </row>
    <row r="1033" ht="18.95" customHeight="1" spans="1:13">
      <c r="A1033" s="22" t="s">
        <v>135</v>
      </c>
      <c r="B1033" s="23" t="s">
        <v>135</v>
      </c>
      <c r="C1033" s="477" t="s">
        <v>1940</v>
      </c>
      <c r="D1033" s="24" t="s">
        <v>1953</v>
      </c>
      <c r="E1033" s="23" t="s">
        <v>147</v>
      </c>
      <c r="F1033" s="49" t="s">
        <v>1954</v>
      </c>
      <c r="G1033" s="29">
        <v>0</v>
      </c>
      <c r="H1033" s="36">
        <v>0</v>
      </c>
      <c r="I1033" s="36"/>
      <c r="J1033" s="36"/>
      <c r="K1033" s="35" t="str">
        <f t="shared" si="49"/>
        <v/>
      </c>
      <c r="L1033" s="31" t="str">
        <f t="shared" si="50"/>
        <v>否</v>
      </c>
      <c r="M1033" s="31" t="str">
        <f t="shared" si="51"/>
        <v>否</v>
      </c>
    </row>
    <row r="1034" ht="18.95" customHeight="1" spans="1:13">
      <c r="A1034" s="22" t="s">
        <v>135</v>
      </c>
      <c r="B1034" s="23" t="s">
        <v>135</v>
      </c>
      <c r="C1034" s="477" t="s">
        <v>1940</v>
      </c>
      <c r="D1034" s="24" t="s">
        <v>1955</v>
      </c>
      <c r="E1034" s="23" t="s">
        <v>147</v>
      </c>
      <c r="F1034" s="54" t="s">
        <v>1956</v>
      </c>
      <c r="G1034" s="29">
        <v>22532</v>
      </c>
      <c r="H1034" s="36">
        <v>24442</v>
      </c>
      <c r="I1034" s="36"/>
      <c r="J1034" s="36"/>
      <c r="K1034" s="39">
        <f t="shared" si="49"/>
        <v>0.085</v>
      </c>
      <c r="L1034" s="31" t="str">
        <f t="shared" si="50"/>
        <v>是</v>
      </c>
      <c r="M1034" s="31" t="str">
        <f t="shared" si="51"/>
        <v>否</v>
      </c>
    </row>
    <row r="1035" ht="18.95" customHeight="1" spans="1:13">
      <c r="A1035" s="22" t="s">
        <v>135</v>
      </c>
      <c r="B1035" s="477" t="s">
        <v>1938</v>
      </c>
      <c r="C1035" s="23"/>
      <c r="D1035" s="24" t="s">
        <v>1957</v>
      </c>
      <c r="E1035" s="23"/>
      <c r="F1035" s="49" t="s">
        <v>1958</v>
      </c>
      <c r="G1035" s="29">
        <f>SUMIF($C1034:$C2334,$D1035,$G1034:$G2334)</f>
        <v>55372</v>
      </c>
      <c r="H1035" s="33" t="e">
        <f>VLOOKUP(F1035,#REF!,2,0)</f>
        <v>#REF!</v>
      </c>
      <c r="I1035" s="29"/>
      <c r="J1035" s="29">
        <f>VLOOKUP(F1035,'数据-全省决算数!'!$B:$C,2,0)</f>
        <v>48467</v>
      </c>
      <c r="K1035" s="35" t="str">
        <f t="shared" si="49"/>
        <v/>
      </c>
      <c r="L1035" s="31" t="e">
        <f t="shared" si="50"/>
        <v>#REF!</v>
      </c>
      <c r="M1035" s="31" t="str">
        <f t="shared" si="51"/>
        <v>是</v>
      </c>
    </row>
    <row r="1036" ht="18.95" customHeight="1" spans="1:13">
      <c r="A1036" s="22" t="s">
        <v>135</v>
      </c>
      <c r="B1036" s="23" t="s">
        <v>135</v>
      </c>
      <c r="C1036" s="477" t="s">
        <v>1957</v>
      </c>
      <c r="D1036" s="24" t="s">
        <v>1959</v>
      </c>
      <c r="E1036" s="23" t="s">
        <v>147</v>
      </c>
      <c r="F1036" s="49" t="s">
        <v>141</v>
      </c>
      <c r="G1036" s="29">
        <v>1482</v>
      </c>
      <c r="H1036" s="36">
        <v>2051</v>
      </c>
      <c r="I1036" s="36"/>
      <c r="J1036" s="36"/>
      <c r="K1036" s="39">
        <f t="shared" si="49"/>
        <v>0.384</v>
      </c>
      <c r="L1036" s="31" t="str">
        <f t="shared" si="50"/>
        <v>是</v>
      </c>
      <c r="M1036" s="31" t="str">
        <f t="shared" si="51"/>
        <v>否</v>
      </c>
    </row>
    <row r="1037" ht="18.95" customHeight="1" spans="1:13">
      <c r="A1037" s="22" t="s">
        <v>135</v>
      </c>
      <c r="B1037" s="23" t="s">
        <v>135</v>
      </c>
      <c r="C1037" s="477" t="s">
        <v>1957</v>
      </c>
      <c r="D1037" s="24" t="s">
        <v>1960</v>
      </c>
      <c r="E1037" s="23" t="s">
        <v>147</v>
      </c>
      <c r="F1037" s="49" t="s">
        <v>143</v>
      </c>
      <c r="G1037" s="29">
        <v>387</v>
      </c>
      <c r="H1037" s="36">
        <v>191</v>
      </c>
      <c r="I1037" s="36"/>
      <c r="J1037" s="36"/>
      <c r="K1037" s="35">
        <f t="shared" si="49"/>
        <v>-0.506</v>
      </c>
      <c r="L1037" s="31" t="str">
        <f t="shared" si="50"/>
        <v>是</v>
      </c>
      <c r="M1037" s="31" t="str">
        <f t="shared" si="51"/>
        <v>否</v>
      </c>
    </row>
    <row r="1038" ht="18.95" customHeight="1" spans="1:13">
      <c r="A1038" s="22" t="s">
        <v>135</v>
      </c>
      <c r="B1038" s="23" t="s">
        <v>135</v>
      </c>
      <c r="C1038" s="477" t="s">
        <v>1957</v>
      </c>
      <c r="D1038" s="24" t="s">
        <v>1961</v>
      </c>
      <c r="E1038" s="23" t="s">
        <v>147</v>
      </c>
      <c r="F1038" s="49" t="s">
        <v>145</v>
      </c>
      <c r="G1038" s="29">
        <v>59</v>
      </c>
      <c r="H1038" s="36">
        <v>74</v>
      </c>
      <c r="I1038" s="36"/>
      <c r="J1038" s="36"/>
      <c r="K1038" s="35">
        <f t="shared" si="49"/>
        <v>0.254</v>
      </c>
      <c r="L1038" s="31" t="str">
        <f t="shared" si="50"/>
        <v>是</v>
      </c>
      <c r="M1038" s="31" t="str">
        <f t="shared" si="51"/>
        <v>否</v>
      </c>
    </row>
    <row r="1039" ht="18.95" customHeight="1" spans="1:13">
      <c r="A1039" s="22" t="s">
        <v>135</v>
      </c>
      <c r="B1039" s="23" t="s">
        <v>135</v>
      </c>
      <c r="C1039" s="477" t="s">
        <v>1957</v>
      </c>
      <c r="D1039" s="24" t="s">
        <v>1962</v>
      </c>
      <c r="E1039" s="23" t="s">
        <v>147</v>
      </c>
      <c r="F1039" s="49" t="s">
        <v>1963</v>
      </c>
      <c r="G1039" s="29">
        <v>85</v>
      </c>
      <c r="H1039" s="36">
        <v>110</v>
      </c>
      <c r="I1039" s="36"/>
      <c r="J1039" s="36"/>
      <c r="K1039" s="35">
        <f t="shared" si="49"/>
        <v>0.294</v>
      </c>
      <c r="L1039" s="31" t="str">
        <f t="shared" si="50"/>
        <v>是</v>
      </c>
      <c r="M1039" s="31" t="str">
        <f t="shared" si="51"/>
        <v>否</v>
      </c>
    </row>
    <row r="1040" ht="18.95" customHeight="1" spans="1:13">
      <c r="A1040" s="22" t="s">
        <v>135</v>
      </c>
      <c r="B1040" s="23" t="s">
        <v>135</v>
      </c>
      <c r="C1040" s="477" t="s">
        <v>1957</v>
      </c>
      <c r="D1040" s="24" t="s">
        <v>1964</v>
      </c>
      <c r="E1040" s="23" t="s">
        <v>147</v>
      </c>
      <c r="F1040" s="49" t="s">
        <v>1965</v>
      </c>
      <c r="G1040" s="29">
        <v>0</v>
      </c>
      <c r="H1040" s="36">
        <v>8250</v>
      </c>
      <c r="I1040" s="36"/>
      <c r="J1040" s="36"/>
      <c r="K1040" s="35" t="str">
        <f t="shared" si="49"/>
        <v/>
      </c>
      <c r="L1040" s="31" t="str">
        <f t="shared" si="50"/>
        <v>是</v>
      </c>
      <c r="M1040" s="31" t="str">
        <f t="shared" si="51"/>
        <v>否</v>
      </c>
    </row>
    <row r="1041" ht="18.95" customHeight="1" spans="1:13">
      <c r="A1041" s="22" t="s">
        <v>135</v>
      </c>
      <c r="B1041" s="23" t="s">
        <v>135</v>
      </c>
      <c r="C1041" s="477" t="s">
        <v>1957</v>
      </c>
      <c r="D1041" s="24" t="s">
        <v>1966</v>
      </c>
      <c r="E1041" s="23" t="s">
        <v>147</v>
      </c>
      <c r="F1041" s="49" t="s">
        <v>1967</v>
      </c>
      <c r="G1041" s="29">
        <v>0</v>
      </c>
      <c r="H1041" s="36">
        <v>0</v>
      </c>
      <c r="I1041" s="36"/>
      <c r="J1041" s="36"/>
      <c r="K1041" s="35" t="str">
        <f t="shared" si="49"/>
        <v/>
      </c>
      <c r="L1041" s="31" t="str">
        <f t="shared" si="50"/>
        <v>否</v>
      </c>
      <c r="M1041" s="31" t="str">
        <f t="shared" si="51"/>
        <v>否</v>
      </c>
    </row>
    <row r="1042" ht="18.95" customHeight="1" spans="1:13">
      <c r="A1042" s="22" t="s">
        <v>135</v>
      </c>
      <c r="B1042" s="23"/>
      <c r="C1042" s="477" t="s">
        <v>1957</v>
      </c>
      <c r="D1042" s="24" t="s">
        <v>1968</v>
      </c>
      <c r="E1042" s="23" t="s">
        <v>147</v>
      </c>
      <c r="F1042" s="49" t="s">
        <v>1969</v>
      </c>
      <c r="G1042" s="29">
        <v>2923</v>
      </c>
      <c r="H1042" s="36">
        <v>640</v>
      </c>
      <c r="I1042" s="36"/>
      <c r="J1042" s="36"/>
      <c r="K1042" s="35">
        <f t="shared" si="49"/>
        <v>-0.781</v>
      </c>
      <c r="L1042" s="31" t="str">
        <f t="shared" si="50"/>
        <v>是</v>
      </c>
      <c r="M1042" s="31" t="str">
        <f t="shared" si="51"/>
        <v>否</v>
      </c>
    </row>
    <row r="1043" ht="18.95" customHeight="1" spans="1:13">
      <c r="A1043" s="22" t="s">
        <v>135</v>
      </c>
      <c r="B1043" s="23" t="s">
        <v>135</v>
      </c>
      <c r="C1043" s="477" t="s">
        <v>1957</v>
      </c>
      <c r="D1043" s="24" t="s">
        <v>1970</v>
      </c>
      <c r="E1043" s="23" t="s">
        <v>147</v>
      </c>
      <c r="F1043" s="49" t="s">
        <v>1971</v>
      </c>
      <c r="G1043" s="29">
        <v>13518</v>
      </c>
      <c r="H1043" s="36">
        <v>6674</v>
      </c>
      <c r="I1043" s="36"/>
      <c r="J1043" s="36"/>
      <c r="K1043" s="35">
        <f t="shared" si="49"/>
        <v>-0.506</v>
      </c>
      <c r="L1043" s="31" t="str">
        <f t="shared" si="50"/>
        <v>是</v>
      </c>
      <c r="M1043" s="31" t="str">
        <f t="shared" si="51"/>
        <v>否</v>
      </c>
    </row>
    <row r="1044" ht="18.95" customHeight="1" spans="1:13">
      <c r="A1044" s="22" t="s">
        <v>135</v>
      </c>
      <c r="B1044" s="23" t="s">
        <v>135</v>
      </c>
      <c r="C1044" s="477" t="s">
        <v>1957</v>
      </c>
      <c r="D1044" s="24" t="s">
        <v>1972</v>
      </c>
      <c r="E1044" s="23" t="s">
        <v>147</v>
      </c>
      <c r="F1044" s="49" t="s">
        <v>1973</v>
      </c>
      <c r="G1044" s="29">
        <v>240</v>
      </c>
      <c r="H1044" s="36">
        <v>0</v>
      </c>
      <c r="I1044" s="36"/>
      <c r="J1044" s="36"/>
      <c r="K1044" s="35">
        <f t="shared" si="49"/>
        <v>-1</v>
      </c>
      <c r="L1044" s="31" t="str">
        <f t="shared" si="50"/>
        <v>是</v>
      </c>
      <c r="M1044" s="31" t="str">
        <f t="shared" si="51"/>
        <v>否</v>
      </c>
    </row>
    <row r="1045" ht="18.95" customHeight="1" spans="1:13">
      <c r="A1045" s="22" t="s">
        <v>135</v>
      </c>
      <c r="B1045" s="23" t="s">
        <v>135</v>
      </c>
      <c r="C1045" s="477" t="s">
        <v>1957</v>
      </c>
      <c r="D1045" s="24" t="s">
        <v>1974</v>
      </c>
      <c r="E1045" s="23" t="s">
        <v>147</v>
      </c>
      <c r="F1045" s="49" t="s">
        <v>1975</v>
      </c>
      <c r="G1045" s="29">
        <v>5</v>
      </c>
      <c r="H1045" s="36">
        <v>0</v>
      </c>
      <c r="I1045" s="36"/>
      <c r="J1045" s="36"/>
      <c r="K1045" s="35">
        <f t="shared" si="49"/>
        <v>-1</v>
      </c>
      <c r="L1045" s="31" t="str">
        <f t="shared" si="50"/>
        <v>是</v>
      </c>
      <c r="M1045" s="31" t="str">
        <f t="shared" si="51"/>
        <v>否</v>
      </c>
    </row>
    <row r="1046" ht="18.95" customHeight="1" spans="1:13">
      <c r="A1046" s="22" t="s">
        <v>135</v>
      </c>
      <c r="B1046" s="23" t="s">
        <v>135</v>
      </c>
      <c r="C1046" s="477" t="s">
        <v>1957</v>
      </c>
      <c r="D1046" s="24" t="s">
        <v>1976</v>
      </c>
      <c r="E1046" s="23" t="s">
        <v>147</v>
      </c>
      <c r="F1046" s="49" t="s">
        <v>1977</v>
      </c>
      <c r="G1046" s="29">
        <v>0</v>
      </c>
      <c r="H1046" s="36">
        <v>0</v>
      </c>
      <c r="I1046" s="36"/>
      <c r="J1046" s="36"/>
      <c r="K1046" s="35" t="str">
        <f t="shared" si="49"/>
        <v/>
      </c>
      <c r="L1046" s="31" t="str">
        <f t="shared" si="50"/>
        <v>否</v>
      </c>
      <c r="M1046" s="31" t="str">
        <f t="shared" si="51"/>
        <v>否</v>
      </c>
    </row>
    <row r="1047" ht="18.95" customHeight="1" spans="1:13">
      <c r="A1047" s="22" t="s">
        <v>135</v>
      </c>
      <c r="B1047" s="23" t="s">
        <v>135</v>
      </c>
      <c r="C1047" s="477" t="s">
        <v>1957</v>
      </c>
      <c r="D1047" s="24" t="s">
        <v>1978</v>
      </c>
      <c r="E1047" s="23" t="s">
        <v>147</v>
      </c>
      <c r="F1047" s="49" t="s">
        <v>1979</v>
      </c>
      <c r="G1047" s="29">
        <v>270</v>
      </c>
      <c r="H1047" s="36">
        <v>0</v>
      </c>
      <c r="I1047" s="36"/>
      <c r="J1047" s="36"/>
      <c r="K1047" s="35">
        <f t="shared" si="49"/>
        <v>-1</v>
      </c>
      <c r="L1047" s="31" t="str">
        <f t="shared" si="50"/>
        <v>是</v>
      </c>
      <c r="M1047" s="31" t="str">
        <f t="shared" si="51"/>
        <v>否</v>
      </c>
    </row>
    <row r="1048" ht="18.95" customHeight="1" spans="1:13">
      <c r="A1048" s="22" t="s">
        <v>135</v>
      </c>
      <c r="B1048" s="23" t="s">
        <v>135</v>
      </c>
      <c r="C1048" s="477" t="s">
        <v>1957</v>
      </c>
      <c r="D1048" s="24" t="s">
        <v>1980</v>
      </c>
      <c r="E1048" s="23" t="s">
        <v>147</v>
      </c>
      <c r="F1048" s="49" t="s">
        <v>1981</v>
      </c>
      <c r="G1048" s="29">
        <v>0</v>
      </c>
      <c r="H1048" s="36">
        <v>0</v>
      </c>
      <c r="I1048" s="36"/>
      <c r="J1048" s="36"/>
      <c r="K1048" s="35" t="str">
        <f t="shared" si="49"/>
        <v/>
      </c>
      <c r="L1048" s="31" t="str">
        <f t="shared" si="50"/>
        <v>否</v>
      </c>
      <c r="M1048" s="31" t="str">
        <f t="shared" si="51"/>
        <v>否</v>
      </c>
    </row>
    <row r="1049" ht="18.95" customHeight="1" spans="1:13">
      <c r="A1049" s="22" t="s">
        <v>135</v>
      </c>
      <c r="B1049" s="23" t="s">
        <v>135</v>
      </c>
      <c r="C1049" s="477" t="s">
        <v>1957</v>
      </c>
      <c r="D1049" s="24" t="s">
        <v>1982</v>
      </c>
      <c r="E1049" s="23" t="s">
        <v>147</v>
      </c>
      <c r="F1049" s="49" t="s">
        <v>1983</v>
      </c>
      <c r="G1049" s="29">
        <v>599</v>
      </c>
      <c r="H1049" s="36">
        <v>412</v>
      </c>
      <c r="I1049" s="36"/>
      <c r="J1049" s="36"/>
      <c r="K1049" s="35">
        <f t="shared" si="49"/>
        <v>-0.312</v>
      </c>
      <c r="L1049" s="31" t="str">
        <f t="shared" si="50"/>
        <v>是</v>
      </c>
      <c r="M1049" s="31" t="str">
        <f t="shared" si="51"/>
        <v>否</v>
      </c>
    </row>
    <row r="1050" ht="18.95" customHeight="1" spans="1:13">
      <c r="A1050" s="22" t="s">
        <v>135</v>
      </c>
      <c r="B1050" s="23" t="s">
        <v>135</v>
      </c>
      <c r="C1050" s="477" t="s">
        <v>1957</v>
      </c>
      <c r="D1050" s="24" t="s">
        <v>1984</v>
      </c>
      <c r="E1050" s="23" t="s">
        <v>147</v>
      </c>
      <c r="F1050" s="54" t="s">
        <v>1985</v>
      </c>
      <c r="G1050" s="29">
        <v>35804</v>
      </c>
      <c r="H1050" s="36">
        <v>30065</v>
      </c>
      <c r="I1050" s="36"/>
      <c r="J1050" s="36"/>
      <c r="K1050" s="35">
        <f t="shared" si="49"/>
        <v>-0.16</v>
      </c>
      <c r="L1050" s="31" t="str">
        <f t="shared" si="50"/>
        <v>是</v>
      </c>
      <c r="M1050" s="31" t="str">
        <f t="shared" si="51"/>
        <v>否</v>
      </c>
    </row>
    <row r="1051" ht="18.95" customHeight="1" spans="1:13">
      <c r="A1051" s="22" t="s">
        <v>135</v>
      </c>
      <c r="B1051" s="477" t="s">
        <v>1938</v>
      </c>
      <c r="C1051" s="23"/>
      <c r="D1051" s="24" t="s">
        <v>1986</v>
      </c>
      <c r="E1051" s="23"/>
      <c r="F1051" s="49" t="s">
        <v>1987</v>
      </c>
      <c r="G1051" s="29">
        <f>SUMIF($C1050:$C2350,$D1051,$G1050:$G2350)</f>
        <v>71</v>
      </c>
      <c r="H1051" s="33" t="e">
        <f>VLOOKUP(F1051,#REF!,2,0)</f>
        <v>#REF!</v>
      </c>
      <c r="I1051" s="29"/>
      <c r="J1051" s="29">
        <f>VLOOKUP(F1051,'数据-全省决算数!'!$B:$C,2,0)</f>
        <v>90</v>
      </c>
      <c r="K1051" s="35" t="str">
        <f t="shared" si="49"/>
        <v/>
      </c>
      <c r="L1051" s="31" t="e">
        <f t="shared" si="50"/>
        <v>#REF!</v>
      </c>
      <c r="M1051" s="31" t="str">
        <f t="shared" si="51"/>
        <v>是</v>
      </c>
    </row>
    <row r="1052" ht="18.95" customHeight="1" spans="1:13">
      <c r="A1052" s="22" t="s">
        <v>135</v>
      </c>
      <c r="B1052" s="23" t="s">
        <v>135</v>
      </c>
      <c r="C1052" s="477" t="s">
        <v>1986</v>
      </c>
      <c r="D1052" s="24" t="s">
        <v>1988</v>
      </c>
      <c r="E1052" s="23" t="s">
        <v>147</v>
      </c>
      <c r="F1052" s="49" t="s">
        <v>141</v>
      </c>
      <c r="G1052" s="29">
        <v>56</v>
      </c>
      <c r="H1052" s="36">
        <v>60</v>
      </c>
      <c r="I1052" s="36"/>
      <c r="J1052" s="36"/>
      <c r="K1052" s="39">
        <f t="shared" si="49"/>
        <v>0.071</v>
      </c>
      <c r="L1052" s="31" t="str">
        <f t="shared" si="50"/>
        <v>是</v>
      </c>
      <c r="M1052" s="31" t="str">
        <f t="shared" si="51"/>
        <v>否</v>
      </c>
    </row>
    <row r="1053" ht="18.95" customHeight="1" spans="1:13">
      <c r="A1053" s="22" t="s">
        <v>135</v>
      </c>
      <c r="B1053" s="23" t="s">
        <v>135</v>
      </c>
      <c r="C1053" s="477" t="s">
        <v>1986</v>
      </c>
      <c r="D1053" s="24" t="s">
        <v>1989</v>
      </c>
      <c r="E1053" s="23" t="s">
        <v>147</v>
      </c>
      <c r="F1053" s="49" t="s">
        <v>143</v>
      </c>
      <c r="G1053" s="29">
        <v>0</v>
      </c>
      <c r="H1053" s="36">
        <v>0</v>
      </c>
      <c r="I1053" s="36"/>
      <c r="J1053" s="36"/>
      <c r="K1053" s="35" t="str">
        <f t="shared" si="49"/>
        <v/>
      </c>
      <c r="L1053" s="31" t="str">
        <f t="shared" si="50"/>
        <v>否</v>
      </c>
      <c r="M1053" s="31" t="str">
        <f t="shared" si="51"/>
        <v>否</v>
      </c>
    </row>
    <row r="1054" ht="18.95" customHeight="1" spans="1:13">
      <c r="A1054" s="22" t="s">
        <v>135</v>
      </c>
      <c r="B1054" s="23" t="s">
        <v>135</v>
      </c>
      <c r="C1054" s="477" t="s">
        <v>1986</v>
      </c>
      <c r="D1054" s="24" t="s">
        <v>1990</v>
      </c>
      <c r="E1054" s="23" t="s">
        <v>147</v>
      </c>
      <c r="F1054" s="49" t="s">
        <v>145</v>
      </c>
      <c r="G1054" s="29">
        <v>0</v>
      </c>
      <c r="H1054" s="36">
        <v>30</v>
      </c>
      <c r="I1054" s="36"/>
      <c r="J1054" s="36"/>
      <c r="K1054" s="35" t="str">
        <f t="shared" si="49"/>
        <v/>
      </c>
      <c r="L1054" s="31" t="str">
        <f t="shared" si="50"/>
        <v>是</v>
      </c>
      <c r="M1054" s="31" t="str">
        <f t="shared" si="51"/>
        <v>否</v>
      </c>
    </row>
    <row r="1055" ht="18.95" customHeight="1" spans="1:13">
      <c r="A1055" s="22" t="s">
        <v>135</v>
      </c>
      <c r="B1055" s="23" t="s">
        <v>135</v>
      </c>
      <c r="C1055" s="477" t="s">
        <v>1986</v>
      </c>
      <c r="D1055" s="24" t="s">
        <v>1991</v>
      </c>
      <c r="E1055" s="23" t="s">
        <v>147</v>
      </c>
      <c r="F1055" s="54" t="s">
        <v>1992</v>
      </c>
      <c r="G1055" s="29">
        <v>15</v>
      </c>
      <c r="H1055" s="36">
        <v>0</v>
      </c>
      <c r="I1055" s="36"/>
      <c r="J1055" s="36"/>
      <c r="K1055" s="35">
        <f t="shared" si="49"/>
        <v>-1</v>
      </c>
      <c r="L1055" s="31" t="str">
        <f t="shared" si="50"/>
        <v>是</v>
      </c>
      <c r="M1055" s="31" t="str">
        <f t="shared" si="51"/>
        <v>否</v>
      </c>
    </row>
    <row r="1056" ht="18.95" customHeight="1" spans="1:13">
      <c r="A1056" s="22" t="s">
        <v>135</v>
      </c>
      <c r="B1056" s="477" t="s">
        <v>1938</v>
      </c>
      <c r="C1056" s="23"/>
      <c r="D1056" s="471" t="s">
        <v>1993</v>
      </c>
      <c r="E1056" s="23"/>
      <c r="F1056" s="37" t="s">
        <v>1994</v>
      </c>
      <c r="G1056" s="29">
        <f>SUMIF($C1055:$C2355,$D1056,$G1055:$G2355)</f>
        <v>193743</v>
      </c>
      <c r="H1056" s="33" t="e">
        <f>VLOOKUP(F1056,#REF!,2,0)</f>
        <v>#REF!</v>
      </c>
      <c r="I1056" s="29"/>
      <c r="J1056" s="29">
        <f>VLOOKUP(F1056,'数据-全省决算数!'!$B:$C,2,0)</f>
        <v>198316</v>
      </c>
      <c r="K1056" s="35" t="str">
        <f t="shared" ref="K1056:K1119" si="52">IF(ISERROR(H1056/G1056-1),"",H1056/G1056-1)</f>
        <v/>
      </c>
      <c r="L1056" s="31" t="e">
        <f t="shared" si="50"/>
        <v>#REF!</v>
      </c>
      <c r="M1056" s="31" t="str">
        <f t="shared" si="51"/>
        <v>是</v>
      </c>
    </row>
    <row r="1057" ht="18.95" customHeight="1" spans="1:13">
      <c r="A1057" s="22" t="s">
        <v>135</v>
      </c>
      <c r="B1057" s="23" t="s">
        <v>135</v>
      </c>
      <c r="C1057" s="477" t="s">
        <v>1993</v>
      </c>
      <c r="D1057" s="471" t="s">
        <v>1995</v>
      </c>
      <c r="E1057" s="23" t="s">
        <v>147</v>
      </c>
      <c r="F1057" s="49" t="s">
        <v>141</v>
      </c>
      <c r="G1057" s="29">
        <v>13184</v>
      </c>
      <c r="H1057" s="36">
        <v>15949</v>
      </c>
      <c r="I1057" s="36"/>
      <c r="J1057" s="36"/>
      <c r="K1057" s="35">
        <f t="shared" si="52"/>
        <v>0.21</v>
      </c>
      <c r="L1057" s="31" t="str">
        <f t="shared" si="50"/>
        <v>是</v>
      </c>
      <c r="M1057" s="31" t="str">
        <f t="shared" si="51"/>
        <v>否</v>
      </c>
    </row>
    <row r="1058" ht="18.95" customHeight="1" spans="1:13">
      <c r="A1058" s="22" t="s">
        <v>135</v>
      </c>
      <c r="B1058" s="23"/>
      <c r="C1058" s="477" t="s">
        <v>1993</v>
      </c>
      <c r="D1058" s="471" t="s">
        <v>1996</v>
      </c>
      <c r="E1058" s="23" t="s">
        <v>147</v>
      </c>
      <c r="F1058" s="49" t="s">
        <v>143</v>
      </c>
      <c r="G1058" s="29">
        <v>2684</v>
      </c>
      <c r="H1058" s="36">
        <v>2218</v>
      </c>
      <c r="I1058" s="36"/>
      <c r="J1058" s="36"/>
      <c r="K1058" s="35">
        <f t="shared" si="52"/>
        <v>-0.174</v>
      </c>
      <c r="L1058" s="31" t="str">
        <f t="shared" si="50"/>
        <v>是</v>
      </c>
      <c r="M1058" s="31" t="str">
        <f t="shared" si="51"/>
        <v>否</v>
      </c>
    </row>
    <row r="1059" ht="18.95" customHeight="1" spans="1:13">
      <c r="A1059" s="22" t="s">
        <v>135</v>
      </c>
      <c r="B1059" s="23"/>
      <c r="C1059" s="477" t="s">
        <v>1993</v>
      </c>
      <c r="D1059" s="471" t="s">
        <v>1997</v>
      </c>
      <c r="E1059" s="23" t="s">
        <v>147</v>
      </c>
      <c r="F1059" s="49" t="s">
        <v>145</v>
      </c>
      <c r="G1059" s="29">
        <v>298</v>
      </c>
      <c r="H1059" s="36">
        <v>330</v>
      </c>
      <c r="I1059" s="36"/>
      <c r="J1059" s="36"/>
      <c r="K1059" s="39">
        <f t="shared" si="52"/>
        <v>0.107</v>
      </c>
      <c r="L1059" s="31" t="str">
        <f t="shared" si="50"/>
        <v>是</v>
      </c>
      <c r="M1059" s="31" t="str">
        <f t="shared" si="51"/>
        <v>否</v>
      </c>
    </row>
    <row r="1060" ht="18.95" customHeight="1" spans="1:13">
      <c r="A1060" s="22" t="s">
        <v>135</v>
      </c>
      <c r="B1060" s="23"/>
      <c r="C1060" s="477" t="s">
        <v>1993</v>
      </c>
      <c r="D1060" s="471" t="s">
        <v>1998</v>
      </c>
      <c r="E1060" s="23" t="s">
        <v>147</v>
      </c>
      <c r="F1060" s="49" t="s">
        <v>1999</v>
      </c>
      <c r="G1060" s="29">
        <v>25</v>
      </c>
      <c r="H1060" s="36">
        <v>0</v>
      </c>
      <c r="I1060" s="36"/>
      <c r="J1060" s="36"/>
      <c r="K1060" s="39">
        <f t="shared" si="52"/>
        <v>-1</v>
      </c>
      <c r="L1060" s="31" t="str">
        <f t="shared" si="50"/>
        <v>是</v>
      </c>
      <c r="M1060" s="31" t="str">
        <f t="shared" si="51"/>
        <v>否</v>
      </c>
    </row>
    <row r="1061" ht="18.95" customHeight="1" spans="1:13">
      <c r="A1061" s="22" t="s">
        <v>135</v>
      </c>
      <c r="B1061" s="23"/>
      <c r="C1061" s="477" t="s">
        <v>1993</v>
      </c>
      <c r="D1061" s="471" t="s">
        <v>2000</v>
      </c>
      <c r="E1061" s="23" t="s">
        <v>147</v>
      </c>
      <c r="F1061" s="49" t="s">
        <v>2001</v>
      </c>
      <c r="G1061" s="29">
        <v>1529</v>
      </c>
      <c r="H1061" s="36">
        <v>291</v>
      </c>
      <c r="I1061" s="36"/>
      <c r="J1061" s="36"/>
      <c r="K1061" s="35">
        <f t="shared" si="52"/>
        <v>-0.81</v>
      </c>
      <c r="L1061" s="31" t="str">
        <f t="shared" si="50"/>
        <v>是</v>
      </c>
      <c r="M1061" s="31" t="str">
        <f t="shared" si="51"/>
        <v>否</v>
      </c>
    </row>
    <row r="1062" ht="18.95" customHeight="1" spans="1:13">
      <c r="A1062" s="22" t="s">
        <v>135</v>
      </c>
      <c r="B1062" s="23"/>
      <c r="C1062" s="477" t="s">
        <v>1993</v>
      </c>
      <c r="D1062" s="471" t="s">
        <v>2002</v>
      </c>
      <c r="E1062" s="23" t="s">
        <v>147</v>
      </c>
      <c r="F1062" s="49" t="s">
        <v>2003</v>
      </c>
      <c r="G1062" s="29">
        <v>765</v>
      </c>
      <c r="H1062" s="36">
        <v>1395</v>
      </c>
      <c r="I1062" s="36"/>
      <c r="J1062" s="36"/>
      <c r="K1062" s="35">
        <f t="shared" si="52"/>
        <v>0.824</v>
      </c>
      <c r="L1062" s="31" t="str">
        <f t="shared" si="50"/>
        <v>是</v>
      </c>
      <c r="M1062" s="31" t="str">
        <f t="shared" si="51"/>
        <v>否</v>
      </c>
    </row>
    <row r="1063" ht="18.95" customHeight="1" spans="1:13">
      <c r="A1063" s="22" t="s">
        <v>135</v>
      </c>
      <c r="B1063" s="23"/>
      <c r="C1063" s="477" t="s">
        <v>1993</v>
      </c>
      <c r="D1063" s="471" t="s">
        <v>2004</v>
      </c>
      <c r="E1063" s="23" t="s">
        <v>147</v>
      </c>
      <c r="F1063" s="49" t="s">
        <v>2005</v>
      </c>
      <c r="G1063" s="29">
        <v>313</v>
      </c>
      <c r="H1063" s="36">
        <v>258</v>
      </c>
      <c r="I1063" s="36"/>
      <c r="J1063" s="36"/>
      <c r="K1063" s="39">
        <f t="shared" si="52"/>
        <v>-0.176</v>
      </c>
      <c r="L1063" s="31" t="str">
        <f t="shared" si="50"/>
        <v>是</v>
      </c>
      <c r="M1063" s="31" t="str">
        <f t="shared" si="51"/>
        <v>否</v>
      </c>
    </row>
    <row r="1064" ht="18.95" customHeight="1" spans="1:13">
      <c r="A1064" s="22" t="s">
        <v>135</v>
      </c>
      <c r="B1064" s="23" t="s">
        <v>135</v>
      </c>
      <c r="C1064" s="477" t="s">
        <v>1993</v>
      </c>
      <c r="D1064" s="471" t="s">
        <v>2006</v>
      </c>
      <c r="E1064" s="23" t="s">
        <v>147</v>
      </c>
      <c r="F1064" s="49" t="s">
        <v>2007</v>
      </c>
      <c r="G1064" s="29">
        <v>0</v>
      </c>
      <c r="H1064" s="36">
        <v>0</v>
      </c>
      <c r="I1064" s="36"/>
      <c r="J1064" s="36"/>
      <c r="K1064" s="35" t="str">
        <f t="shared" si="52"/>
        <v/>
      </c>
      <c r="L1064" s="31" t="str">
        <f t="shared" si="50"/>
        <v>否</v>
      </c>
      <c r="M1064" s="31" t="str">
        <f t="shared" si="51"/>
        <v>否</v>
      </c>
    </row>
    <row r="1065" ht="18.95" customHeight="1" spans="1:13">
      <c r="A1065" s="22" t="s">
        <v>135</v>
      </c>
      <c r="B1065" s="23" t="s">
        <v>135</v>
      </c>
      <c r="C1065" s="477" t="s">
        <v>1993</v>
      </c>
      <c r="D1065" s="471" t="s">
        <v>2008</v>
      </c>
      <c r="E1065" s="23" t="s">
        <v>147</v>
      </c>
      <c r="F1065" s="49" t="s">
        <v>2009</v>
      </c>
      <c r="G1065" s="29">
        <v>151731</v>
      </c>
      <c r="H1065" s="36">
        <v>161380</v>
      </c>
      <c r="I1065" s="36"/>
      <c r="J1065" s="36"/>
      <c r="K1065" s="39">
        <f t="shared" si="52"/>
        <v>0.064</v>
      </c>
      <c r="L1065" s="31" t="str">
        <f t="shared" si="50"/>
        <v>是</v>
      </c>
      <c r="M1065" s="31" t="str">
        <f t="shared" si="51"/>
        <v>否</v>
      </c>
    </row>
    <row r="1066" ht="18.95" customHeight="1" spans="1:13">
      <c r="A1066" s="22" t="s">
        <v>135</v>
      </c>
      <c r="B1066" s="23" t="s">
        <v>135</v>
      </c>
      <c r="C1066" s="477" t="s">
        <v>1993</v>
      </c>
      <c r="D1066" s="471" t="s">
        <v>2010</v>
      </c>
      <c r="E1066" s="23" t="s">
        <v>147</v>
      </c>
      <c r="F1066" s="49" t="s">
        <v>2011</v>
      </c>
      <c r="G1066" s="29">
        <v>1328</v>
      </c>
      <c r="H1066" s="36">
        <v>2986</v>
      </c>
      <c r="I1066" s="36"/>
      <c r="J1066" s="36"/>
      <c r="K1066" s="39">
        <f t="shared" si="52"/>
        <v>1.248</v>
      </c>
      <c r="L1066" s="31" t="str">
        <f t="shared" si="50"/>
        <v>是</v>
      </c>
      <c r="M1066" s="31" t="str">
        <f t="shared" si="51"/>
        <v>否</v>
      </c>
    </row>
    <row r="1067" ht="18.95" customHeight="1" spans="1:13">
      <c r="A1067" s="22" t="s">
        <v>135</v>
      </c>
      <c r="B1067" s="23" t="s">
        <v>135</v>
      </c>
      <c r="C1067" s="477" t="s">
        <v>1993</v>
      </c>
      <c r="D1067" s="471" t="s">
        <v>2012</v>
      </c>
      <c r="E1067" s="23" t="s">
        <v>147</v>
      </c>
      <c r="F1067" s="49" t="s">
        <v>1882</v>
      </c>
      <c r="G1067" s="29">
        <v>25</v>
      </c>
      <c r="H1067" s="36">
        <v>2</v>
      </c>
      <c r="I1067" s="36"/>
      <c r="J1067" s="36"/>
      <c r="K1067" s="39">
        <f t="shared" si="52"/>
        <v>-0.92</v>
      </c>
      <c r="L1067" s="31" t="str">
        <f t="shared" si="50"/>
        <v>是</v>
      </c>
      <c r="M1067" s="31" t="str">
        <f t="shared" si="51"/>
        <v>否</v>
      </c>
    </row>
    <row r="1068" ht="18.95" customHeight="1" spans="1:13">
      <c r="A1068" s="22" t="s">
        <v>135</v>
      </c>
      <c r="B1068" s="23" t="s">
        <v>135</v>
      </c>
      <c r="C1068" s="477" t="s">
        <v>1993</v>
      </c>
      <c r="D1068" s="471" t="s">
        <v>2013</v>
      </c>
      <c r="E1068" s="23" t="s">
        <v>147</v>
      </c>
      <c r="F1068" s="49" t="s">
        <v>2014</v>
      </c>
      <c r="G1068" s="29">
        <v>0</v>
      </c>
      <c r="H1068" s="36">
        <v>0</v>
      </c>
      <c r="I1068" s="36"/>
      <c r="J1068" s="36"/>
      <c r="K1068" s="39" t="str">
        <f t="shared" si="52"/>
        <v/>
      </c>
      <c r="L1068" s="31" t="str">
        <f t="shared" si="50"/>
        <v>否</v>
      </c>
      <c r="M1068" s="31" t="str">
        <f t="shared" si="51"/>
        <v>否</v>
      </c>
    </row>
    <row r="1069" ht="18.95" customHeight="1" spans="1:13">
      <c r="A1069" s="22" t="s">
        <v>135</v>
      </c>
      <c r="B1069" s="23" t="s">
        <v>135</v>
      </c>
      <c r="C1069" s="477" t="s">
        <v>1993</v>
      </c>
      <c r="D1069" s="471" t="s">
        <v>2015</v>
      </c>
      <c r="E1069" s="23" t="s">
        <v>147</v>
      </c>
      <c r="F1069" s="54" t="s">
        <v>2016</v>
      </c>
      <c r="G1069" s="29">
        <v>21861</v>
      </c>
      <c r="H1069" s="36">
        <v>13410</v>
      </c>
      <c r="I1069" s="36"/>
      <c r="J1069" s="36"/>
      <c r="K1069" s="39">
        <f t="shared" si="52"/>
        <v>-0.387</v>
      </c>
      <c r="L1069" s="31" t="str">
        <f t="shared" si="50"/>
        <v>是</v>
      </c>
      <c r="M1069" s="31" t="str">
        <f t="shared" si="51"/>
        <v>否</v>
      </c>
    </row>
    <row r="1070" ht="18.95" customHeight="1" spans="1:13">
      <c r="A1070" s="22" t="s">
        <v>135</v>
      </c>
      <c r="B1070" s="477" t="s">
        <v>1938</v>
      </c>
      <c r="C1070" s="23"/>
      <c r="D1070" s="24" t="s">
        <v>2017</v>
      </c>
      <c r="E1070" s="23"/>
      <c r="F1070" s="49" t="s">
        <v>2018</v>
      </c>
      <c r="G1070" s="29">
        <f>SUMIF($C1069:$C2369,$D1070,$G1069:$G2369)</f>
        <v>78676</v>
      </c>
      <c r="H1070" s="33" t="e">
        <f>VLOOKUP(F1070,#REF!,2,0)</f>
        <v>#REF!</v>
      </c>
      <c r="I1070" s="29"/>
      <c r="J1070" s="29">
        <f>VLOOKUP(F1070,'数据-全省决算数!'!$B:$C,2,0)</f>
        <v>95048</v>
      </c>
      <c r="K1070" s="39" t="str">
        <f t="shared" si="52"/>
        <v/>
      </c>
      <c r="L1070" s="31" t="e">
        <f t="shared" si="50"/>
        <v>#REF!</v>
      </c>
      <c r="M1070" s="31" t="str">
        <f t="shared" si="51"/>
        <v>是</v>
      </c>
    </row>
    <row r="1071" ht="18.95" customHeight="1" spans="1:13">
      <c r="A1071" s="22" t="s">
        <v>135</v>
      </c>
      <c r="B1071" s="23" t="s">
        <v>135</v>
      </c>
      <c r="C1071" s="477" t="s">
        <v>2017</v>
      </c>
      <c r="D1071" s="24" t="s">
        <v>2019</v>
      </c>
      <c r="E1071" s="23" t="s">
        <v>147</v>
      </c>
      <c r="F1071" s="37" t="s">
        <v>141</v>
      </c>
      <c r="G1071" s="29">
        <v>21079</v>
      </c>
      <c r="H1071" s="36">
        <v>26889</v>
      </c>
      <c r="I1071" s="36"/>
      <c r="J1071" s="36"/>
      <c r="K1071" s="39">
        <f t="shared" si="52"/>
        <v>0.276</v>
      </c>
      <c r="L1071" s="31" t="str">
        <f t="shared" si="50"/>
        <v>是</v>
      </c>
      <c r="M1071" s="31" t="str">
        <f t="shared" si="51"/>
        <v>否</v>
      </c>
    </row>
    <row r="1072" ht="18.95" customHeight="1" spans="1:13">
      <c r="A1072" s="22" t="s">
        <v>135</v>
      </c>
      <c r="B1072" s="23" t="s">
        <v>135</v>
      </c>
      <c r="C1072" s="477" t="s">
        <v>2017</v>
      </c>
      <c r="D1072" s="24" t="s">
        <v>2020</v>
      </c>
      <c r="E1072" s="23" t="s">
        <v>147</v>
      </c>
      <c r="F1072" s="49" t="s">
        <v>143</v>
      </c>
      <c r="G1072" s="29">
        <v>3997</v>
      </c>
      <c r="H1072" s="36">
        <v>4830</v>
      </c>
      <c r="I1072" s="36"/>
      <c r="J1072" s="36"/>
      <c r="K1072" s="39">
        <f t="shared" si="52"/>
        <v>0.208</v>
      </c>
      <c r="L1072" s="31" t="str">
        <f t="shared" si="50"/>
        <v>是</v>
      </c>
      <c r="M1072" s="31" t="str">
        <f t="shared" si="51"/>
        <v>否</v>
      </c>
    </row>
    <row r="1073" ht="18.95" customHeight="1" spans="1:13">
      <c r="A1073" s="22" t="s">
        <v>135</v>
      </c>
      <c r="B1073" s="23" t="s">
        <v>135</v>
      </c>
      <c r="C1073" s="477" t="s">
        <v>2017</v>
      </c>
      <c r="D1073" s="24" t="s">
        <v>2021</v>
      </c>
      <c r="E1073" s="23" t="s">
        <v>147</v>
      </c>
      <c r="F1073" s="49" t="s">
        <v>145</v>
      </c>
      <c r="G1073" s="29">
        <v>179</v>
      </c>
      <c r="H1073" s="36">
        <v>309</v>
      </c>
      <c r="I1073" s="36"/>
      <c r="J1073" s="36"/>
      <c r="K1073" s="39">
        <f t="shared" si="52"/>
        <v>0.726</v>
      </c>
      <c r="L1073" s="31" t="str">
        <f t="shared" si="50"/>
        <v>是</v>
      </c>
      <c r="M1073" s="31" t="str">
        <f t="shared" si="51"/>
        <v>否</v>
      </c>
    </row>
    <row r="1074" ht="18.95" customHeight="1" spans="1:13">
      <c r="A1074" s="22" t="s">
        <v>135</v>
      </c>
      <c r="B1074" s="23" t="s">
        <v>135</v>
      </c>
      <c r="C1074" s="477" t="s">
        <v>2017</v>
      </c>
      <c r="D1074" s="471" t="s">
        <v>2022</v>
      </c>
      <c r="E1074" s="23" t="s">
        <v>147</v>
      </c>
      <c r="F1074" s="49" t="s">
        <v>2023</v>
      </c>
      <c r="G1074" s="29">
        <v>21848</v>
      </c>
      <c r="H1074" s="36">
        <v>12908</v>
      </c>
      <c r="I1074" s="36"/>
      <c r="J1074" s="36"/>
      <c r="K1074" s="35">
        <f t="shared" si="52"/>
        <v>-0.409</v>
      </c>
      <c r="L1074" s="31" t="str">
        <f t="shared" si="50"/>
        <v>是</v>
      </c>
      <c r="M1074" s="31" t="str">
        <f t="shared" si="51"/>
        <v>否</v>
      </c>
    </row>
    <row r="1075" ht="18.95" customHeight="1" spans="1:13">
      <c r="A1075" s="22" t="s">
        <v>135</v>
      </c>
      <c r="B1075" s="23" t="s">
        <v>135</v>
      </c>
      <c r="C1075" s="477" t="s">
        <v>2017</v>
      </c>
      <c r="D1075" s="471" t="s">
        <v>2024</v>
      </c>
      <c r="E1075" s="23" t="s">
        <v>147</v>
      </c>
      <c r="F1075" s="49" t="s">
        <v>2025</v>
      </c>
      <c r="G1075" s="29">
        <v>782</v>
      </c>
      <c r="H1075" s="36">
        <v>1969</v>
      </c>
      <c r="I1075" s="36"/>
      <c r="J1075" s="36"/>
      <c r="K1075" s="35">
        <f t="shared" si="52"/>
        <v>1.518</v>
      </c>
      <c r="L1075" s="31" t="str">
        <f t="shared" si="50"/>
        <v>是</v>
      </c>
      <c r="M1075" s="31" t="str">
        <f t="shared" si="51"/>
        <v>否</v>
      </c>
    </row>
    <row r="1076" ht="18.95" customHeight="1" spans="1:13">
      <c r="A1076" s="22" t="s">
        <v>135</v>
      </c>
      <c r="B1076" s="23" t="s">
        <v>135</v>
      </c>
      <c r="C1076" s="477" t="s">
        <v>2017</v>
      </c>
      <c r="D1076" s="471" t="s">
        <v>2026</v>
      </c>
      <c r="E1076" s="23" t="s">
        <v>147</v>
      </c>
      <c r="F1076" s="49" t="s">
        <v>2027</v>
      </c>
      <c r="G1076" s="29">
        <v>20381</v>
      </c>
      <c r="H1076" s="36">
        <v>36446</v>
      </c>
      <c r="I1076" s="36"/>
      <c r="J1076" s="36"/>
      <c r="K1076" s="35">
        <f t="shared" si="52"/>
        <v>0.788</v>
      </c>
      <c r="L1076" s="31" t="str">
        <f t="shared" si="50"/>
        <v>是</v>
      </c>
      <c r="M1076" s="31" t="str">
        <f t="shared" si="51"/>
        <v>否</v>
      </c>
    </row>
    <row r="1077" ht="18.95" customHeight="1" spans="1:13">
      <c r="A1077" s="22" t="s">
        <v>135</v>
      </c>
      <c r="B1077" s="23" t="s">
        <v>135</v>
      </c>
      <c r="C1077" s="477" t="s">
        <v>2017</v>
      </c>
      <c r="D1077" s="24" t="s">
        <v>2028</v>
      </c>
      <c r="E1077" s="23" t="s">
        <v>147</v>
      </c>
      <c r="F1077" s="54" t="s">
        <v>2029</v>
      </c>
      <c r="G1077" s="29">
        <v>10410</v>
      </c>
      <c r="H1077" s="36">
        <v>11467</v>
      </c>
      <c r="I1077" s="36"/>
      <c r="J1077" s="36"/>
      <c r="K1077" s="35">
        <f t="shared" si="52"/>
        <v>0.102</v>
      </c>
      <c r="L1077" s="31" t="str">
        <f t="shared" si="50"/>
        <v>是</v>
      </c>
      <c r="M1077" s="31" t="str">
        <f t="shared" si="51"/>
        <v>否</v>
      </c>
    </row>
    <row r="1078" ht="18.95" customHeight="1" spans="1:13">
      <c r="A1078" s="22" t="s">
        <v>135</v>
      </c>
      <c r="B1078" s="477" t="s">
        <v>1938</v>
      </c>
      <c r="C1078" s="23"/>
      <c r="D1078" s="24" t="s">
        <v>2030</v>
      </c>
      <c r="E1078" s="23"/>
      <c r="F1078" s="49" t="s">
        <v>2031</v>
      </c>
      <c r="G1078" s="29">
        <f>SUMIF($C1077:$C2377,$D1078,$G1077:$G2377)</f>
        <v>7198</v>
      </c>
      <c r="H1078" s="33" t="e">
        <f>VLOOKUP(F1078,#REF!,2,0)</f>
        <v>#REF!</v>
      </c>
      <c r="I1078" s="29"/>
      <c r="J1078" s="29">
        <f>VLOOKUP(F1078,'数据-全省决算数!'!$B:$C,2,0)</f>
        <v>13498</v>
      </c>
      <c r="K1078" s="35" t="str">
        <f t="shared" si="52"/>
        <v/>
      </c>
      <c r="L1078" s="31" t="e">
        <f t="shared" si="50"/>
        <v>#REF!</v>
      </c>
      <c r="M1078" s="31" t="str">
        <f t="shared" si="51"/>
        <v>是</v>
      </c>
    </row>
    <row r="1079" ht="18.95" customHeight="1" spans="1:13">
      <c r="A1079" s="22" t="s">
        <v>135</v>
      </c>
      <c r="B1079" s="23" t="s">
        <v>135</v>
      </c>
      <c r="C1079" s="477" t="s">
        <v>2030</v>
      </c>
      <c r="D1079" s="24" t="s">
        <v>2032</v>
      </c>
      <c r="E1079" s="23" t="s">
        <v>147</v>
      </c>
      <c r="F1079" s="49" t="s">
        <v>141</v>
      </c>
      <c r="G1079" s="29">
        <v>4775</v>
      </c>
      <c r="H1079" s="36">
        <v>5675</v>
      </c>
      <c r="I1079" s="36"/>
      <c r="J1079" s="36"/>
      <c r="K1079" s="35">
        <f t="shared" si="52"/>
        <v>0.188</v>
      </c>
      <c r="L1079" s="31" t="str">
        <f t="shared" si="50"/>
        <v>是</v>
      </c>
      <c r="M1079" s="31" t="str">
        <f t="shared" si="51"/>
        <v>否</v>
      </c>
    </row>
    <row r="1080" ht="18.95" customHeight="1" spans="1:13">
      <c r="A1080" s="22" t="s">
        <v>135</v>
      </c>
      <c r="B1080" s="23" t="s">
        <v>135</v>
      </c>
      <c r="C1080" s="477" t="s">
        <v>2030</v>
      </c>
      <c r="D1080" s="24" t="s">
        <v>2033</v>
      </c>
      <c r="E1080" s="23" t="s">
        <v>147</v>
      </c>
      <c r="F1080" s="49" t="s">
        <v>143</v>
      </c>
      <c r="G1080" s="29">
        <v>1083</v>
      </c>
      <c r="H1080" s="36">
        <v>808</v>
      </c>
      <c r="I1080" s="36"/>
      <c r="J1080" s="36"/>
      <c r="K1080" s="35">
        <f t="shared" si="52"/>
        <v>-0.254</v>
      </c>
      <c r="L1080" s="31" t="str">
        <f t="shared" si="50"/>
        <v>是</v>
      </c>
      <c r="M1080" s="31" t="str">
        <f t="shared" si="51"/>
        <v>否</v>
      </c>
    </row>
    <row r="1081" ht="18.95" customHeight="1" spans="1:13">
      <c r="A1081" s="22" t="s">
        <v>135</v>
      </c>
      <c r="B1081" s="23" t="s">
        <v>135</v>
      </c>
      <c r="C1081" s="477" t="s">
        <v>2030</v>
      </c>
      <c r="D1081" s="24" t="s">
        <v>2034</v>
      </c>
      <c r="E1081" s="23" t="s">
        <v>147</v>
      </c>
      <c r="F1081" s="49" t="s">
        <v>145</v>
      </c>
      <c r="G1081" s="29">
        <v>56</v>
      </c>
      <c r="H1081" s="36">
        <v>92</v>
      </c>
      <c r="I1081" s="36"/>
      <c r="J1081" s="36"/>
      <c r="K1081" s="35">
        <f t="shared" si="52"/>
        <v>0.643</v>
      </c>
      <c r="L1081" s="31" t="str">
        <f t="shared" si="50"/>
        <v>是</v>
      </c>
      <c r="M1081" s="31" t="str">
        <f t="shared" si="51"/>
        <v>否</v>
      </c>
    </row>
    <row r="1082" ht="18.95" customHeight="1" spans="1:13">
      <c r="A1082" s="22" t="s">
        <v>135</v>
      </c>
      <c r="B1082" s="23" t="s">
        <v>135</v>
      </c>
      <c r="C1082" s="477" t="s">
        <v>2030</v>
      </c>
      <c r="D1082" s="24" t="s">
        <v>2035</v>
      </c>
      <c r="E1082" s="23" t="s">
        <v>147</v>
      </c>
      <c r="F1082" s="49" t="s">
        <v>2036</v>
      </c>
      <c r="G1082" s="29">
        <v>0</v>
      </c>
      <c r="H1082" s="36">
        <v>20</v>
      </c>
      <c r="I1082" s="36"/>
      <c r="J1082" s="36"/>
      <c r="K1082" s="35" t="str">
        <f t="shared" si="52"/>
        <v/>
      </c>
      <c r="L1082" s="31" t="str">
        <f t="shared" si="50"/>
        <v>是</v>
      </c>
      <c r="M1082" s="31" t="str">
        <f t="shared" si="51"/>
        <v>否</v>
      </c>
    </row>
    <row r="1083" ht="18.95" customHeight="1" spans="1:13">
      <c r="A1083" s="22" t="s">
        <v>135</v>
      </c>
      <c r="B1083" s="23" t="s">
        <v>135</v>
      </c>
      <c r="C1083" s="477" t="s">
        <v>2030</v>
      </c>
      <c r="D1083" s="24" t="s">
        <v>2037</v>
      </c>
      <c r="E1083" s="23" t="s">
        <v>147</v>
      </c>
      <c r="F1083" s="54" t="s">
        <v>2038</v>
      </c>
      <c r="G1083" s="29">
        <v>1284</v>
      </c>
      <c r="H1083" s="36">
        <v>6903</v>
      </c>
      <c r="I1083" s="36"/>
      <c r="J1083" s="36"/>
      <c r="K1083" s="35">
        <f t="shared" si="52"/>
        <v>4.376</v>
      </c>
      <c r="L1083" s="31" t="str">
        <f t="shared" si="50"/>
        <v>是</v>
      </c>
      <c r="M1083" s="31" t="str">
        <f t="shared" si="51"/>
        <v>否</v>
      </c>
    </row>
    <row r="1084" ht="18.95" customHeight="1" spans="1:13">
      <c r="A1084" s="22" t="s">
        <v>135</v>
      </c>
      <c r="B1084" s="477" t="s">
        <v>1938</v>
      </c>
      <c r="C1084" s="23"/>
      <c r="D1084" s="24" t="s">
        <v>2039</v>
      </c>
      <c r="E1084" s="23"/>
      <c r="F1084" s="49" t="s">
        <v>2040</v>
      </c>
      <c r="G1084" s="29">
        <f>SUMIF($C1083:$C2383,$D1084,$G1083:$G2383)</f>
        <v>280039</v>
      </c>
      <c r="H1084" s="33" t="e">
        <f>VLOOKUP(F1084,#REF!,2,0)</f>
        <v>#REF!</v>
      </c>
      <c r="I1084" s="29"/>
      <c r="J1084" s="29">
        <f>VLOOKUP(F1084,'数据-全省决算数!'!$B:$C,2,0)</f>
        <v>456713</v>
      </c>
      <c r="K1084" s="35" t="str">
        <f t="shared" si="52"/>
        <v/>
      </c>
      <c r="L1084" s="31" t="e">
        <f t="shared" si="50"/>
        <v>#REF!</v>
      </c>
      <c r="M1084" s="31" t="str">
        <f t="shared" si="51"/>
        <v>是</v>
      </c>
    </row>
    <row r="1085" ht="18.95" customHeight="1" spans="1:13">
      <c r="A1085" s="22" t="s">
        <v>135</v>
      </c>
      <c r="B1085" s="23"/>
      <c r="C1085" s="477" t="s">
        <v>2039</v>
      </c>
      <c r="D1085" s="24" t="s">
        <v>2041</v>
      </c>
      <c r="E1085" s="23" t="s">
        <v>147</v>
      </c>
      <c r="F1085" s="49" t="s">
        <v>141</v>
      </c>
      <c r="G1085" s="29">
        <v>1702</v>
      </c>
      <c r="H1085" s="36">
        <v>2202</v>
      </c>
      <c r="I1085" s="36"/>
      <c r="J1085" s="36"/>
      <c r="K1085" s="39">
        <f t="shared" si="52"/>
        <v>0.294</v>
      </c>
      <c r="L1085" s="31" t="str">
        <f t="shared" si="50"/>
        <v>是</v>
      </c>
      <c r="M1085" s="31" t="str">
        <f t="shared" si="51"/>
        <v>否</v>
      </c>
    </row>
    <row r="1086" ht="22.5" customHeight="1" spans="1:13">
      <c r="A1086" s="22" t="s">
        <v>135</v>
      </c>
      <c r="B1086" s="23" t="s">
        <v>135</v>
      </c>
      <c r="C1086" s="477" t="s">
        <v>2039</v>
      </c>
      <c r="D1086" s="24" t="s">
        <v>2042</v>
      </c>
      <c r="E1086" s="23" t="s">
        <v>147</v>
      </c>
      <c r="F1086" s="49" t="s">
        <v>143</v>
      </c>
      <c r="G1086" s="29">
        <v>76</v>
      </c>
      <c r="H1086" s="36">
        <v>128</v>
      </c>
      <c r="I1086" s="36"/>
      <c r="J1086" s="36"/>
      <c r="K1086" s="35">
        <f t="shared" si="52"/>
        <v>0.684</v>
      </c>
      <c r="L1086" s="31" t="str">
        <f t="shared" si="50"/>
        <v>是</v>
      </c>
      <c r="M1086" s="31" t="str">
        <f t="shared" si="51"/>
        <v>否</v>
      </c>
    </row>
    <row r="1087" ht="18.95" customHeight="1" spans="1:13">
      <c r="A1087" s="22" t="s">
        <v>135</v>
      </c>
      <c r="B1087" s="23" t="s">
        <v>135</v>
      </c>
      <c r="C1087" s="477" t="s">
        <v>2039</v>
      </c>
      <c r="D1087" s="24" t="s">
        <v>2043</v>
      </c>
      <c r="E1087" s="23" t="s">
        <v>147</v>
      </c>
      <c r="F1087" s="49" t="s">
        <v>145</v>
      </c>
      <c r="G1087" s="29">
        <v>121</v>
      </c>
      <c r="H1087" s="36">
        <v>151</v>
      </c>
      <c r="I1087" s="36"/>
      <c r="J1087" s="36"/>
      <c r="K1087" s="35">
        <f t="shared" si="52"/>
        <v>0.248</v>
      </c>
      <c r="L1087" s="31" t="str">
        <f t="shared" si="50"/>
        <v>是</v>
      </c>
      <c r="M1087" s="31" t="str">
        <f t="shared" si="51"/>
        <v>否</v>
      </c>
    </row>
    <row r="1088" ht="18.95" customHeight="1" spans="1:13">
      <c r="A1088" s="22" t="s">
        <v>135</v>
      </c>
      <c r="B1088" s="23" t="s">
        <v>135</v>
      </c>
      <c r="C1088" s="477" t="s">
        <v>2039</v>
      </c>
      <c r="D1088" s="24" t="s">
        <v>2044</v>
      </c>
      <c r="E1088" s="23" t="s">
        <v>147</v>
      </c>
      <c r="F1088" s="49" t="s">
        <v>2045</v>
      </c>
      <c r="G1088" s="29">
        <v>728</v>
      </c>
      <c r="H1088" s="36">
        <v>2895</v>
      </c>
      <c r="I1088" s="36"/>
      <c r="J1088" s="36"/>
      <c r="K1088" s="35">
        <f t="shared" si="52"/>
        <v>2.977</v>
      </c>
      <c r="L1088" s="31" t="str">
        <f t="shared" si="50"/>
        <v>是</v>
      </c>
      <c r="M1088" s="31" t="str">
        <f t="shared" si="51"/>
        <v>否</v>
      </c>
    </row>
    <row r="1089" ht="18.95" customHeight="1" spans="1:13">
      <c r="A1089" s="22" t="s">
        <v>135</v>
      </c>
      <c r="B1089" s="23" t="s">
        <v>135</v>
      </c>
      <c r="C1089" s="477" t="s">
        <v>2039</v>
      </c>
      <c r="D1089" s="24" t="s">
        <v>2046</v>
      </c>
      <c r="E1089" s="23" t="s">
        <v>147</v>
      </c>
      <c r="F1089" s="49" t="s">
        <v>2047</v>
      </c>
      <c r="G1089" s="29">
        <v>161192</v>
      </c>
      <c r="H1089" s="36">
        <v>248875</v>
      </c>
      <c r="I1089" s="36"/>
      <c r="J1089" s="36"/>
      <c r="K1089" s="39">
        <f t="shared" si="52"/>
        <v>0.544</v>
      </c>
      <c r="L1089" s="31" t="str">
        <f t="shared" si="50"/>
        <v>是</v>
      </c>
      <c r="M1089" s="31" t="str">
        <f t="shared" si="51"/>
        <v>否</v>
      </c>
    </row>
    <row r="1090" ht="18.95" customHeight="1" spans="1:13">
      <c r="A1090" s="22" t="s">
        <v>135</v>
      </c>
      <c r="B1090" s="23" t="s">
        <v>135</v>
      </c>
      <c r="C1090" s="477" t="s">
        <v>2039</v>
      </c>
      <c r="D1090" s="24" t="s">
        <v>2048</v>
      </c>
      <c r="E1090" s="23" t="s">
        <v>147</v>
      </c>
      <c r="F1090" s="54" t="s">
        <v>2049</v>
      </c>
      <c r="G1090" s="29">
        <v>116220</v>
      </c>
      <c r="H1090" s="36">
        <v>202484</v>
      </c>
      <c r="I1090" s="36"/>
      <c r="J1090" s="36"/>
      <c r="K1090" s="39">
        <f t="shared" si="52"/>
        <v>0.742</v>
      </c>
      <c r="L1090" s="31" t="str">
        <f t="shared" si="50"/>
        <v>是</v>
      </c>
      <c r="M1090" s="31" t="str">
        <f t="shared" si="51"/>
        <v>否</v>
      </c>
    </row>
    <row r="1091" ht="18.95" customHeight="1" spans="1:13">
      <c r="A1091" s="22" t="s">
        <v>135</v>
      </c>
      <c r="B1091" s="23" t="s">
        <v>1938</v>
      </c>
      <c r="C1091" s="23" t="s">
        <v>135</v>
      </c>
      <c r="D1091" s="24" t="s">
        <v>2050</v>
      </c>
      <c r="E1091" s="23"/>
      <c r="F1091" s="49" t="s">
        <v>4618</v>
      </c>
      <c r="G1091" s="29">
        <f>SUMIF($C1090:$C2390,$D1091,$G1090:$G2390)</f>
        <v>132612</v>
      </c>
      <c r="H1091" s="33" t="e">
        <f>VLOOKUP(F1091,#REF!,2,0)</f>
        <v>#REF!</v>
      </c>
      <c r="I1091" s="29"/>
      <c r="J1091" s="29" t="e">
        <f>VLOOKUP(F1091,'数据-全省决算数!'!$B:$C,2,0)</f>
        <v>#N/A</v>
      </c>
      <c r="K1091" s="35" t="str">
        <f t="shared" si="52"/>
        <v/>
      </c>
      <c r="L1091" s="31" t="e">
        <f t="shared" si="50"/>
        <v>#REF!</v>
      </c>
      <c r="M1091" s="31" t="str">
        <f t="shared" si="51"/>
        <v>是</v>
      </c>
    </row>
    <row r="1092" ht="20.25" customHeight="1" spans="1:13">
      <c r="A1092" s="22" t="s">
        <v>135</v>
      </c>
      <c r="B1092" s="23" t="s">
        <v>135</v>
      </c>
      <c r="C1092" s="477" t="s">
        <v>2050</v>
      </c>
      <c r="D1092" s="24" t="s">
        <v>2052</v>
      </c>
      <c r="E1092" s="23" t="s">
        <v>147</v>
      </c>
      <c r="F1092" s="49" t="s">
        <v>2053</v>
      </c>
      <c r="G1092" s="29">
        <v>0</v>
      </c>
      <c r="H1092" s="36">
        <v>0</v>
      </c>
      <c r="I1092" s="36"/>
      <c r="J1092" s="36"/>
      <c r="K1092" s="35" t="str">
        <f t="shared" si="52"/>
        <v/>
      </c>
      <c r="L1092" s="31" t="str">
        <f t="shared" ref="L1092:L1155" si="53">IF(F1092&lt;&gt;"",IF(SUM(G1092:H1092)&lt;&gt;0,"是","否"),"空")</f>
        <v>否</v>
      </c>
      <c r="M1092" s="31" t="str">
        <f t="shared" ref="M1092:M1155" si="54">IF(C1092&lt;&gt;"",IF(OR(LEFT(C1092,3)="205",LEFT(C1092,3)="206",LEFT(C1092,3)="207",LEFT(C1092,3)="208",LEFT(C1092,3)="210",LEFT(C1092,3)="213"),"是","否"),"是")</f>
        <v>否</v>
      </c>
    </row>
    <row r="1093" ht="18.95" customHeight="1" spans="1:13">
      <c r="A1093" s="22" t="s">
        <v>135</v>
      </c>
      <c r="B1093" s="23" t="s">
        <v>135</v>
      </c>
      <c r="C1093" s="477" t="s">
        <v>2050</v>
      </c>
      <c r="D1093" s="24" t="s">
        <v>2054</v>
      </c>
      <c r="E1093" s="23" t="s">
        <v>147</v>
      </c>
      <c r="F1093" s="49" t="s">
        <v>2055</v>
      </c>
      <c r="G1093" s="29">
        <v>28556</v>
      </c>
      <c r="H1093" s="36">
        <v>18124</v>
      </c>
      <c r="I1093" s="36"/>
      <c r="J1093" s="36"/>
      <c r="K1093" s="35">
        <f t="shared" si="52"/>
        <v>-0.365</v>
      </c>
      <c r="L1093" s="31" t="str">
        <f t="shared" si="53"/>
        <v>是</v>
      </c>
      <c r="M1093" s="31" t="str">
        <f t="shared" si="54"/>
        <v>否</v>
      </c>
    </row>
    <row r="1094" ht="18.95" customHeight="1" spans="1:13">
      <c r="A1094" s="22" t="s">
        <v>135</v>
      </c>
      <c r="B1094" s="23" t="s">
        <v>135</v>
      </c>
      <c r="C1094" s="477" t="s">
        <v>2050</v>
      </c>
      <c r="D1094" s="471" t="s">
        <v>2056</v>
      </c>
      <c r="E1094" s="23" t="s">
        <v>147</v>
      </c>
      <c r="F1094" s="49" t="s">
        <v>2057</v>
      </c>
      <c r="G1094" s="29">
        <v>0</v>
      </c>
      <c r="H1094" s="36">
        <v>27667</v>
      </c>
      <c r="I1094" s="36"/>
      <c r="J1094" s="36"/>
      <c r="K1094" s="35" t="str">
        <f t="shared" si="52"/>
        <v/>
      </c>
      <c r="L1094" s="31" t="str">
        <f t="shared" si="53"/>
        <v>是</v>
      </c>
      <c r="M1094" s="31" t="str">
        <f t="shared" si="54"/>
        <v>否</v>
      </c>
    </row>
    <row r="1095" ht="18.95" customHeight="1" spans="1:13">
      <c r="A1095" s="22" t="s">
        <v>135</v>
      </c>
      <c r="B1095" s="23" t="s">
        <v>135</v>
      </c>
      <c r="C1095" s="477" t="s">
        <v>2050</v>
      </c>
      <c r="D1095" s="471" t="s">
        <v>2058</v>
      </c>
      <c r="E1095" s="23" t="s">
        <v>147</v>
      </c>
      <c r="F1095" s="49" t="s">
        <v>2059</v>
      </c>
      <c r="G1095" s="29">
        <v>315</v>
      </c>
      <c r="H1095" s="36">
        <v>10</v>
      </c>
      <c r="I1095" s="36"/>
      <c r="J1095" s="36"/>
      <c r="K1095" s="35">
        <f t="shared" si="52"/>
        <v>-0.968</v>
      </c>
      <c r="L1095" s="31" t="str">
        <f t="shared" si="53"/>
        <v>是</v>
      </c>
      <c r="M1095" s="31" t="str">
        <f t="shared" si="54"/>
        <v>否</v>
      </c>
    </row>
    <row r="1096" ht="18.95" customHeight="1" spans="1:13">
      <c r="A1096" s="22" t="s">
        <v>135</v>
      </c>
      <c r="B1096" s="23" t="s">
        <v>135</v>
      </c>
      <c r="C1096" s="477" t="s">
        <v>2050</v>
      </c>
      <c r="D1096" s="473" t="s">
        <v>2060</v>
      </c>
      <c r="E1096" s="23" t="s">
        <v>147</v>
      </c>
      <c r="F1096" s="49" t="s">
        <v>2061</v>
      </c>
      <c r="G1096" s="29">
        <v>0</v>
      </c>
      <c r="H1096" s="36">
        <v>100</v>
      </c>
      <c r="I1096" s="36"/>
      <c r="J1096" s="36"/>
      <c r="K1096" s="39" t="str">
        <f t="shared" si="52"/>
        <v/>
      </c>
      <c r="L1096" s="31" t="str">
        <f t="shared" si="53"/>
        <v>是</v>
      </c>
      <c r="M1096" s="31" t="str">
        <f t="shared" si="54"/>
        <v>否</v>
      </c>
    </row>
    <row r="1097" ht="18.95" customHeight="1" spans="1:13">
      <c r="A1097" s="22" t="s">
        <v>135</v>
      </c>
      <c r="B1097" s="23" t="s">
        <v>135</v>
      </c>
      <c r="C1097" s="477" t="s">
        <v>2050</v>
      </c>
      <c r="D1097" s="24" t="s">
        <v>2062</v>
      </c>
      <c r="E1097" s="23" t="s">
        <v>147</v>
      </c>
      <c r="F1097" s="54" t="s">
        <v>3474</v>
      </c>
      <c r="G1097" s="29">
        <v>103741</v>
      </c>
      <c r="H1097" s="36">
        <v>197091</v>
      </c>
      <c r="I1097" s="36"/>
      <c r="J1097" s="36"/>
      <c r="K1097" s="35">
        <f t="shared" si="52"/>
        <v>0.9</v>
      </c>
      <c r="L1097" s="31" t="str">
        <f t="shared" si="53"/>
        <v>是</v>
      </c>
      <c r="M1097" s="31" t="str">
        <f t="shared" si="54"/>
        <v>否</v>
      </c>
    </row>
    <row r="1098" ht="19.5" customHeight="1" spans="1:13">
      <c r="A1098" s="22" t="s">
        <v>134</v>
      </c>
      <c r="B1098" s="23"/>
      <c r="C1098" s="23" t="s">
        <v>135</v>
      </c>
      <c r="D1098" s="24" t="s">
        <v>2064</v>
      </c>
      <c r="E1098" s="23"/>
      <c r="F1098" s="50" t="s">
        <v>2065</v>
      </c>
      <c r="G1098" s="26">
        <f>SUMIF($B1099:$B$1301,$D1098,$G1099:$G$1301)</f>
        <v>297382</v>
      </c>
      <c r="H1098" s="33" t="e">
        <f>VLOOKUP(F1098,#REF!,2,0)</f>
        <v>#REF!</v>
      </c>
      <c r="I1098" s="28"/>
      <c r="J1098" s="29" t="e">
        <f>VLOOKUP(F1098,'数据-全省决算数!'!$B:$C,2,0)</f>
        <v>#N/A</v>
      </c>
      <c r="K1098" s="30" t="str">
        <f t="shared" si="52"/>
        <v/>
      </c>
      <c r="L1098" s="31" t="e">
        <f t="shared" si="53"/>
        <v>#REF!</v>
      </c>
      <c r="M1098" s="31" t="str">
        <f t="shared" si="54"/>
        <v>是</v>
      </c>
    </row>
    <row r="1099" ht="18.95" customHeight="1" spans="1:13">
      <c r="A1099" s="22" t="s">
        <v>135</v>
      </c>
      <c r="B1099" s="477" t="s">
        <v>2064</v>
      </c>
      <c r="C1099" s="23"/>
      <c r="D1099" s="24" t="s">
        <v>2066</v>
      </c>
      <c r="E1099" s="23"/>
      <c r="F1099" s="49" t="s">
        <v>2067</v>
      </c>
      <c r="G1099" s="29">
        <f>SUMIF($C1098:$C2398,$D1099,$G1098:$G2398)</f>
        <v>62731</v>
      </c>
      <c r="H1099" s="33" t="e">
        <f>VLOOKUP(F1099,#REF!,2,0)</f>
        <v>#REF!</v>
      </c>
      <c r="I1099" s="29"/>
      <c r="J1099" s="29">
        <f>VLOOKUP(F1099,'数据-全省决算数!'!$B:$C,2,0)</f>
        <v>103184</v>
      </c>
      <c r="K1099" s="35" t="str">
        <f t="shared" si="52"/>
        <v/>
      </c>
      <c r="L1099" s="31" t="e">
        <f t="shared" si="53"/>
        <v>#REF!</v>
      </c>
      <c r="M1099" s="31" t="str">
        <f t="shared" si="54"/>
        <v>是</v>
      </c>
    </row>
    <row r="1100" ht="18.95" customHeight="1" spans="1:13">
      <c r="A1100" s="22" t="s">
        <v>135</v>
      </c>
      <c r="B1100" s="23" t="s">
        <v>135</v>
      </c>
      <c r="C1100" s="477" t="s">
        <v>2066</v>
      </c>
      <c r="D1100" s="24" t="s">
        <v>2068</v>
      </c>
      <c r="E1100" s="23" t="s">
        <v>147</v>
      </c>
      <c r="F1100" s="49" t="s">
        <v>141</v>
      </c>
      <c r="G1100" s="29">
        <v>12199</v>
      </c>
      <c r="H1100" s="36">
        <v>14970</v>
      </c>
      <c r="I1100" s="36"/>
      <c r="J1100" s="36"/>
      <c r="K1100" s="35">
        <f t="shared" si="52"/>
        <v>0.227</v>
      </c>
      <c r="L1100" s="31" t="str">
        <f t="shared" si="53"/>
        <v>是</v>
      </c>
      <c r="M1100" s="31" t="str">
        <f t="shared" si="54"/>
        <v>否</v>
      </c>
    </row>
    <row r="1101" ht="18.95" customHeight="1" spans="1:13">
      <c r="A1101" s="22" t="s">
        <v>135</v>
      </c>
      <c r="B1101" s="23" t="s">
        <v>135</v>
      </c>
      <c r="C1101" s="477" t="s">
        <v>2066</v>
      </c>
      <c r="D1101" s="24" t="s">
        <v>2069</v>
      </c>
      <c r="E1101" s="23" t="s">
        <v>147</v>
      </c>
      <c r="F1101" s="49" t="s">
        <v>143</v>
      </c>
      <c r="G1101" s="29">
        <v>1410</v>
      </c>
      <c r="H1101" s="36">
        <v>917</v>
      </c>
      <c r="I1101" s="36"/>
      <c r="J1101" s="36"/>
      <c r="K1101" s="35">
        <f t="shared" si="52"/>
        <v>-0.35</v>
      </c>
      <c r="L1101" s="31" t="str">
        <f t="shared" si="53"/>
        <v>是</v>
      </c>
      <c r="M1101" s="31" t="str">
        <f t="shared" si="54"/>
        <v>否</v>
      </c>
    </row>
    <row r="1102" ht="18.95" customHeight="1" spans="1:13">
      <c r="A1102" s="22" t="s">
        <v>135</v>
      </c>
      <c r="B1102" s="23" t="s">
        <v>135</v>
      </c>
      <c r="C1102" s="477" t="s">
        <v>2066</v>
      </c>
      <c r="D1102" s="24" t="s">
        <v>2070</v>
      </c>
      <c r="E1102" s="23" t="s">
        <v>147</v>
      </c>
      <c r="F1102" s="49" t="s">
        <v>145</v>
      </c>
      <c r="G1102" s="29">
        <v>0</v>
      </c>
      <c r="H1102" s="36">
        <v>3</v>
      </c>
      <c r="I1102" s="36"/>
      <c r="J1102" s="36"/>
      <c r="K1102" s="35" t="str">
        <f t="shared" si="52"/>
        <v/>
      </c>
      <c r="L1102" s="31" t="str">
        <f t="shared" si="53"/>
        <v>是</v>
      </c>
      <c r="M1102" s="31" t="str">
        <f t="shared" si="54"/>
        <v>否</v>
      </c>
    </row>
    <row r="1103" ht="18.95" customHeight="1" spans="1:13">
      <c r="A1103" s="22" t="s">
        <v>135</v>
      </c>
      <c r="B1103" s="23" t="s">
        <v>135</v>
      </c>
      <c r="C1103" s="477" t="s">
        <v>2066</v>
      </c>
      <c r="D1103" s="24" t="s">
        <v>2071</v>
      </c>
      <c r="E1103" s="23" t="s">
        <v>147</v>
      </c>
      <c r="F1103" s="49" t="s">
        <v>2072</v>
      </c>
      <c r="G1103" s="29">
        <v>139</v>
      </c>
      <c r="H1103" s="36">
        <v>3</v>
      </c>
      <c r="I1103" s="36"/>
      <c r="J1103" s="36"/>
      <c r="K1103" s="35">
        <f t="shared" si="52"/>
        <v>-0.978</v>
      </c>
      <c r="L1103" s="31" t="str">
        <f t="shared" si="53"/>
        <v>是</v>
      </c>
      <c r="M1103" s="31" t="str">
        <f t="shared" si="54"/>
        <v>否</v>
      </c>
    </row>
    <row r="1104" ht="18.95" customHeight="1" spans="1:13">
      <c r="A1104" s="22" t="s">
        <v>135</v>
      </c>
      <c r="B1104" s="23" t="s">
        <v>135</v>
      </c>
      <c r="C1104" s="477" t="s">
        <v>2066</v>
      </c>
      <c r="D1104" s="24" t="s">
        <v>2073</v>
      </c>
      <c r="E1104" s="23" t="s">
        <v>147</v>
      </c>
      <c r="F1104" s="49" t="s">
        <v>2074</v>
      </c>
      <c r="G1104" s="29">
        <v>48</v>
      </c>
      <c r="H1104" s="36">
        <v>486</v>
      </c>
      <c r="I1104" s="36"/>
      <c r="J1104" s="36"/>
      <c r="K1104" s="35">
        <f t="shared" si="52"/>
        <v>9.125</v>
      </c>
      <c r="L1104" s="31" t="str">
        <f t="shared" si="53"/>
        <v>是</v>
      </c>
      <c r="M1104" s="31" t="str">
        <f t="shared" si="54"/>
        <v>否</v>
      </c>
    </row>
    <row r="1105" ht="18.95" customHeight="1" spans="1:13">
      <c r="A1105" s="22"/>
      <c r="B1105" s="23" t="s">
        <v>135</v>
      </c>
      <c r="C1105" s="477" t="s">
        <v>2066</v>
      </c>
      <c r="D1105" s="24" t="s">
        <v>2075</v>
      </c>
      <c r="E1105" s="23" t="s">
        <v>147</v>
      </c>
      <c r="F1105" s="49" t="s">
        <v>2076</v>
      </c>
      <c r="G1105" s="29">
        <v>544</v>
      </c>
      <c r="H1105" s="36">
        <v>1009</v>
      </c>
      <c r="I1105" s="36"/>
      <c r="J1105" s="36"/>
      <c r="K1105" s="39">
        <f t="shared" si="52"/>
        <v>0.855</v>
      </c>
      <c r="L1105" s="31" t="str">
        <f t="shared" si="53"/>
        <v>是</v>
      </c>
      <c r="M1105" s="31" t="str">
        <f t="shared" si="54"/>
        <v>否</v>
      </c>
    </row>
    <row r="1106" ht="18.95" customHeight="1" spans="1:13">
      <c r="A1106" s="22" t="s">
        <v>135</v>
      </c>
      <c r="B1106" s="23"/>
      <c r="C1106" s="477" t="s">
        <v>2066</v>
      </c>
      <c r="D1106" s="24" t="s">
        <v>2077</v>
      </c>
      <c r="E1106" s="23" t="s">
        <v>147</v>
      </c>
      <c r="F1106" s="49" t="s">
        <v>2078</v>
      </c>
      <c r="G1106" s="29">
        <v>633</v>
      </c>
      <c r="H1106" s="36">
        <v>10595</v>
      </c>
      <c r="I1106" s="36"/>
      <c r="J1106" s="36"/>
      <c r="K1106" s="35">
        <f t="shared" si="52"/>
        <v>15.738</v>
      </c>
      <c r="L1106" s="31" t="str">
        <f t="shared" si="53"/>
        <v>是</v>
      </c>
      <c r="M1106" s="31" t="str">
        <f t="shared" si="54"/>
        <v>否</v>
      </c>
    </row>
    <row r="1107" ht="18.95" customHeight="1" spans="1:13">
      <c r="A1107" s="22" t="s">
        <v>135</v>
      </c>
      <c r="B1107" s="23" t="s">
        <v>135</v>
      </c>
      <c r="C1107" s="477" t="s">
        <v>2066</v>
      </c>
      <c r="D1107" s="24" t="s">
        <v>2079</v>
      </c>
      <c r="E1107" s="23" t="s">
        <v>147</v>
      </c>
      <c r="F1107" s="49" t="s">
        <v>160</v>
      </c>
      <c r="G1107" s="29">
        <v>440</v>
      </c>
      <c r="H1107" s="36">
        <v>701</v>
      </c>
      <c r="I1107" s="36"/>
      <c r="J1107" s="36"/>
      <c r="K1107" s="35">
        <f t="shared" si="52"/>
        <v>0.593</v>
      </c>
      <c r="L1107" s="31" t="str">
        <f t="shared" si="53"/>
        <v>是</v>
      </c>
      <c r="M1107" s="31" t="str">
        <f t="shared" si="54"/>
        <v>否</v>
      </c>
    </row>
    <row r="1108" ht="18.95" customHeight="1" spans="1:13">
      <c r="A1108" s="22" t="s">
        <v>135</v>
      </c>
      <c r="B1108" s="23" t="s">
        <v>135</v>
      </c>
      <c r="C1108" s="477" t="s">
        <v>2066</v>
      </c>
      <c r="D1108" s="24" t="s">
        <v>2080</v>
      </c>
      <c r="E1108" s="23" t="s">
        <v>147</v>
      </c>
      <c r="F1108" s="57" t="s">
        <v>2081</v>
      </c>
      <c r="G1108" s="29">
        <v>47318</v>
      </c>
      <c r="H1108" s="36">
        <v>75002</v>
      </c>
      <c r="I1108" s="36"/>
      <c r="J1108" s="36"/>
      <c r="K1108" s="35">
        <f t="shared" si="52"/>
        <v>0.585</v>
      </c>
      <c r="L1108" s="31" t="str">
        <f t="shared" si="53"/>
        <v>是</v>
      </c>
      <c r="M1108" s="31" t="str">
        <f t="shared" si="54"/>
        <v>否</v>
      </c>
    </row>
    <row r="1109" ht="18.95" customHeight="1" spans="1:13">
      <c r="A1109" s="22" t="s">
        <v>135</v>
      </c>
      <c r="B1109" s="477" t="s">
        <v>2064</v>
      </c>
      <c r="C1109" s="23"/>
      <c r="D1109" s="24" t="s">
        <v>2082</v>
      </c>
      <c r="E1109" s="23"/>
      <c r="F1109" s="51" t="s">
        <v>2083</v>
      </c>
      <c r="G1109" s="29">
        <f>SUMIF($C1108:$C2408,$D1109,$G1108:$G2408)</f>
        <v>162661</v>
      </c>
      <c r="H1109" s="33" t="e">
        <f>VLOOKUP(F1109,#REF!,2,0)</f>
        <v>#REF!</v>
      </c>
      <c r="I1109" s="29"/>
      <c r="J1109" s="29">
        <f>VLOOKUP(F1109,'数据-全省决算数!'!$B:$C,2,0)</f>
        <v>156674</v>
      </c>
      <c r="K1109" s="35" t="str">
        <f t="shared" si="52"/>
        <v/>
      </c>
      <c r="L1109" s="31" t="e">
        <f t="shared" si="53"/>
        <v>#REF!</v>
      </c>
      <c r="M1109" s="31" t="str">
        <f t="shared" si="54"/>
        <v>是</v>
      </c>
    </row>
    <row r="1110" ht="18.95" customHeight="1" spans="1:13">
      <c r="A1110" s="22" t="s">
        <v>135</v>
      </c>
      <c r="B1110" s="23" t="s">
        <v>135</v>
      </c>
      <c r="C1110" s="477" t="s">
        <v>2082</v>
      </c>
      <c r="D1110" s="24" t="s">
        <v>2084</v>
      </c>
      <c r="E1110" s="23" t="s">
        <v>147</v>
      </c>
      <c r="F1110" s="51" t="s">
        <v>141</v>
      </c>
      <c r="G1110" s="29">
        <v>11860</v>
      </c>
      <c r="H1110" s="36">
        <v>14716</v>
      </c>
      <c r="I1110" s="36"/>
      <c r="J1110" s="36"/>
      <c r="K1110" s="35">
        <f t="shared" si="52"/>
        <v>0.241</v>
      </c>
      <c r="L1110" s="31" t="str">
        <f t="shared" si="53"/>
        <v>是</v>
      </c>
      <c r="M1110" s="31" t="str">
        <f t="shared" si="54"/>
        <v>否</v>
      </c>
    </row>
    <row r="1111" ht="18.95" customHeight="1" spans="1:13">
      <c r="A1111" s="22" t="s">
        <v>135</v>
      </c>
      <c r="B1111" s="23" t="s">
        <v>135</v>
      </c>
      <c r="C1111" s="477" t="s">
        <v>2082</v>
      </c>
      <c r="D1111" s="24" t="s">
        <v>2085</v>
      </c>
      <c r="E1111" s="23" t="s">
        <v>147</v>
      </c>
      <c r="F1111" s="51" t="s">
        <v>143</v>
      </c>
      <c r="G1111" s="29">
        <v>3253</v>
      </c>
      <c r="H1111" s="36">
        <v>1552</v>
      </c>
      <c r="I1111" s="36"/>
      <c r="J1111" s="36"/>
      <c r="K1111" s="35">
        <f t="shared" si="52"/>
        <v>-0.523</v>
      </c>
      <c r="L1111" s="31" t="str">
        <f t="shared" si="53"/>
        <v>是</v>
      </c>
      <c r="M1111" s="31" t="str">
        <f t="shared" si="54"/>
        <v>否</v>
      </c>
    </row>
    <row r="1112" ht="18.95" customHeight="1" spans="1:13">
      <c r="A1112" s="22" t="s">
        <v>135</v>
      </c>
      <c r="B1112" s="23" t="s">
        <v>135</v>
      </c>
      <c r="C1112" s="477" t="s">
        <v>2082</v>
      </c>
      <c r="D1112" s="24" t="s">
        <v>2086</v>
      </c>
      <c r="E1112" s="23" t="s">
        <v>147</v>
      </c>
      <c r="F1112" s="51" t="s">
        <v>145</v>
      </c>
      <c r="G1112" s="29">
        <v>241</v>
      </c>
      <c r="H1112" s="36">
        <v>3217</v>
      </c>
      <c r="I1112" s="36"/>
      <c r="J1112" s="36"/>
      <c r="K1112" s="35">
        <f t="shared" si="52"/>
        <v>12.349</v>
      </c>
      <c r="L1112" s="31" t="str">
        <f t="shared" si="53"/>
        <v>是</v>
      </c>
      <c r="M1112" s="31" t="str">
        <f t="shared" si="54"/>
        <v>否</v>
      </c>
    </row>
    <row r="1113" ht="18.95" customHeight="1" spans="1:13">
      <c r="A1113" s="22" t="s">
        <v>135</v>
      </c>
      <c r="B1113" s="23" t="s">
        <v>135</v>
      </c>
      <c r="C1113" s="477" t="s">
        <v>2082</v>
      </c>
      <c r="D1113" s="24" t="s">
        <v>2087</v>
      </c>
      <c r="E1113" s="23" t="s">
        <v>147</v>
      </c>
      <c r="F1113" s="51" t="s">
        <v>2088</v>
      </c>
      <c r="G1113" s="29">
        <v>29347</v>
      </c>
      <c r="H1113" s="36">
        <v>27738</v>
      </c>
      <c r="I1113" s="36"/>
      <c r="J1113" s="36"/>
      <c r="K1113" s="35">
        <f t="shared" si="52"/>
        <v>-0.055</v>
      </c>
      <c r="L1113" s="31" t="str">
        <f t="shared" si="53"/>
        <v>是</v>
      </c>
      <c r="M1113" s="31" t="str">
        <f t="shared" si="54"/>
        <v>否</v>
      </c>
    </row>
    <row r="1114" ht="18.95" customHeight="1" spans="1:13">
      <c r="A1114" s="22" t="s">
        <v>135</v>
      </c>
      <c r="B1114" s="23" t="s">
        <v>135</v>
      </c>
      <c r="C1114" s="477" t="s">
        <v>2082</v>
      </c>
      <c r="D1114" s="24" t="s">
        <v>2089</v>
      </c>
      <c r="E1114" s="23" t="s">
        <v>147</v>
      </c>
      <c r="F1114" s="51" t="s">
        <v>2090</v>
      </c>
      <c r="G1114" s="29">
        <v>4146</v>
      </c>
      <c r="H1114" s="36">
        <v>5662</v>
      </c>
      <c r="I1114" s="36"/>
      <c r="J1114" s="36"/>
      <c r="K1114" s="35">
        <f t="shared" si="52"/>
        <v>0.366</v>
      </c>
      <c r="L1114" s="31" t="str">
        <f t="shared" si="53"/>
        <v>是</v>
      </c>
      <c r="M1114" s="31" t="str">
        <f t="shared" si="54"/>
        <v>否</v>
      </c>
    </row>
    <row r="1115" ht="18.95" customHeight="1" spans="1:13">
      <c r="A1115" s="22" t="s">
        <v>135</v>
      </c>
      <c r="B1115" s="23"/>
      <c r="C1115" s="477" t="s">
        <v>2082</v>
      </c>
      <c r="D1115" s="24" t="s">
        <v>2091</v>
      </c>
      <c r="E1115" s="23" t="s">
        <v>147</v>
      </c>
      <c r="F1115" s="58" t="s">
        <v>2092</v>
      </c>
      <c r="G1115" s="29">
        <v>113814</v>
      </c>
      <c r="H1115" s="36">
        <v>122842</v>
      </c>
      <c r="I1115" s="36"/>
      <c r="J1115" s="36"/>
      <c r="K1115" s="39">
        <f t="shared" si="52"/>
        <v>0.079</v>
      </c>
      <c r="L1115" s="31" t="str">
        <f t="shared" si="53"/>
        <v>是</v>
      </c>
      <c r="M1115" s="31" t="str">
        <f t="shared" si="54"/>
        <v>否</v>
      </c>
    </row>
    <row r="1116" ht="18.95" customHeight="1" spans="1:13">
      <c r="A1116" s="22" t="s">
        <v>135</v>
      </c>
      <c r="B1116" s="477" t="s">
        <v>2064</v>
      </c>
      <c r="C1116" s="23"/>
      <c r="D1116" s="24" t="s">
        <v>2093</v>
      </c>
      <c r="E1116" s="23"/>
      <c r="F1116" s="49" t="s">
        <v>2094</v>
      </c>
      <c r="G1116" s="29">
        <f>SUMIF($C1115:$C2415,$D1116,$G1115:$G2415)</f>
        <v>54701</v>
      </c>
      <c r="H1116" s="33" t="e">
        <f>VLOOKUP(F1116,#REF!,2,0)</f>
        <v>#REF!</v>
      </c>
      <c r="I1116" s="29"/>
      <c r="J1116" s="29">
        <f>VLOOKUP(F1116,'数据-全省决算数!'!$B:$C,2,0)</f>
        <v>47721</v>
      </c>
      <c r="K1116" s="35" t="str">
        <f t="shared" si="52"/>
        <v/>
      </c>
      <c r="L1116" s="31" t="e">
        <f t="shared" si="53"/>
        <v>#REF!</v>
      </c>
      <c r="M1116" s="31" t="str">
        <f t="shared" si="54"/>
        <v>是</v>
      </c>
    </row>
    <row r="1117" ht="18.95" customHeight="1" spans="1:13">
      <c r="A1117" s="22" t="s">
        <v>135</v>
      </c>
      <c r="B1117" s="23" t="s">
        <v>135</v>
      </c>
      <c r="C1117" s="477" t="s">
        <v>2093</v>
      </c>
      <c r="D1117" s="24" t="s">
        <v>2095</v>
      </c>
      <c r="E1117" s="23" t="s">
        <v>147</v>
      </c>
      <c r="F1117" s="49" t="s">
        <v>141</v>
      </c>
      <c r="G1117" s="29">
        <v>456</v>
      </c>
      <c r="H1117" s="36">
        <v>590</v>
      </c>
      <c r="I1117" s="36"/>
      <c r="J1117" s="36"/>
      <c r="K1117" s="35">
        <f t="shared" si="52"/>
        <v>0.294</v>
      </c>
      <c r="L1117" s="31" t="str">
        <f t="shared" si="53"/>
        <v>是</v>
      </c>
      <c r="M1117" s="31" t="str">
        <f t="shared" si="54"/>
        <v>否</v>
      </c>
    </row>
    <row r="1118" ht="18.95" customHeight="1" spans="1:13">
      <c r="A1118" s="22" t="s">
        <v>135</v>
      </c>
      <c r="B1118" s="23" t="s">
        <v>135</v>
      </c>
      <c r="C1118" s="477" t="s">
        <v>2093</v>
      </c>
      <c r="D1118" s="24" t="s">
        <v>2096</v>
      </c>
      <c r="E1118" s="23" t="s">
        <v>147</v>
      </c>
      <c r="F1118" s="49" t="s">
        <v>143</v>
      </c>
      <c r="G1118" s="29">
        <v>360</v>
      </c>
      <c r="H1118" s="36">
        <v>352</v>
      </c>
      <c r="I1118" s="36"/>
      <c r="J1118" s="36"/>
      <c r="K1118" s="35">
        <f t="shared" si="52"/>
        <v>-0.022</v>
      </c>
      <c r="L1118" s="31" t="str">
        <f t="shared" si="53"/>
        <v>是</v>
      </c>
      <c r="M1118" s="31" t="str">
        <f t="shared" si="54"/>
        <v>否</v>
      </c>
    </row>
    <row r="1119" ht="18.95" customHeight="1" spans="1:13">
      <c r="A1119" s="22" t="s">
        <v>135</v>
      </c>
      <c r="B1119" s="23" t="s">
        <v>135</v>
      </c>
      <c r="C1119" s="477" t="s">
        <v>2093</v>
      </c>
      <c r="D1119" s="24" t="s">
        <v>2097</v>
      </c>
      <c r="E1119" s="23" t="s">
        <v>147</v>
      </c>
      <c r="F1119" s="49" t="s">
        <v>145</v>
      </c>
      <c r="G1119" s="29">
        <v>19</v>
      </c>
      <c r="H1119" s="36">
        <v>23</v>
      </c>
      <c r="I1119" s="36"/>
      <c r="J1119" s="36"/>
      <c r="K1119" s="35">
        <f t="shared" si="52"/>
        <v>0.211</v>
      </c>
      <c r="L1119" s="31" t="str">
        <f t="shared" si="53"/>
        <v>是</v>
      </c>
      <c r="M1119" s="31" t="str">
        <f t="shared" si="54"/>
        <v>否</v>
      </c>
    </row>
    <row r="1120" ht="18.95" customHeight="1" spans="1:13">
      <c r="A1120" s="22" t="s">
        <v>135</v>
      </c>
      <c r="B1120" s="23" t="s">
        <v>135</v>
      </c>
      <c r="C1120" s="477" t="s">
        <v>2093</v>
      </c>
      <c r="D1120" s="24" t="s">
        <v>2098</v>
      </c>
      <c r="E1120" s="23" t="s">
        <v>147</v>
      </c>
      <c r="F1120" s="49" t="s">
        <v>2099</v>
      </c>
      <c r="G1120" s="29">
        <v>0</v>
      </c>
      <c r="H1120" s="36">
        <v>10</v>
      </c>
      <c r="I1120" s="36"/>
      <c r="J1120" s="36"/>
      <c r="K1120" s="35" t="str">
        <f t="shared" ref="K1120:K1155" si="55">IF(ISERROR(H1120/G1120-1),"",H1120/G1120-1)</f>
        <v/>
      </c>
      <c r="L1120" s="31" t="str">
        <f t="shared" si="53"/>
        <v>是</v>
      </c>
      <c r="M1120" s="31" t="str">
        <f t="shared" si="54"/>
        <v>否</v>
      </c>
    </row>
    <row r="1121" ht="18.95" customHeight="1" spans="1:13">
      <c r="A1121" s="22" t="s">
        <v>135</v>
      </c>
      <c r="B1121" s="23" t="s">
        <v>135</v>
      </c>
      <c r="C1121" s="477" t="s">
        <v>2093</v>
      </c>
      <c r="D1121" s="24" t="s">
        <v>2100</v>
      </c>
      <c r="E1121" s="23" t="s">
        <v>147</v>
      </c>
      <c r="F1121" s="54" t="s">
        <v>2101</v>
      </c>
      <c r="G1121" s="29">
        <v>53866</v>
      </c>
      <c r="H1121" s="36">
        <v>46731</v>
      </c>
      <c r="I1121" s="36"/>
      <c r="J1121" s="36"/>
      <c r="K1121" s="30">
        <f t="shared" si="55"/>
        <v>-0.132</v>
      </c>
      <c r="L1121" s="31" t="str">
        <f t="shared" si="53"/>
        <v>是</v>
      </c>
      <c r="M1121" s="31" t="str">
        <f t="shared" si="54"/>
        <v>否</v>
      </c>
    </row>
    <row r="1122" ht="18.95" customHeight="1" spans="1:13">
      <c r="A1122" s="22" t="s">
        <v>135</v>
      </c>
      <c r="B1122" s="23" t="s">
        <v>2064</v>
      </c>
      <c r="C1122" s="23" t="s">
        <v>135</v>
      </c>
      <c r="D1122" s="24" t="s">
        <v>2102</v>
      </c>
      <c r="E1122" s="23"/>
      <c r="F1122" s="49" t="s">
        <v>4619</v>
      </c>
      <c r="G1122" s="29">
        <f>SUMIF($C1121:$C2421,$D1122,$G1121:$G2421)</f>
        <v>17289</v>
      </c>
      <c r="H1122" s="33" t="e">
        <f>VLOOKUP(F1122,#REF!,2,0)</f>
        <v>#REF!</v>
      </c>
      <c r="I1122" s="29"/>
      <c r="J1122" s="29" t="e">
        <f>VLOOKUP(F1122,'数据-全省决算数!'!$B:$C,2,0)</f>
        <v>#N/A</v>
      </c>
      <c r="K1122" s="35" t="str">
        <f t="shared" si="55"/>
        <v/>
      </c>
      <c r="L1122" s="31" t="e">
        <f t="shared" si="53"/>
        <v>#REF!</v>
      </c>
      <c r="M1122" s="31" t="str">
        <f t="shared" si="54"/>
        <v>是</v>
      </c>
    </row>
    <row r="1123" ht="18.95" customHeight="1" spans="1:13">
      <c r="A1123" s="22" t="s">
        <v>135</v>
      </c>
      <c r="B1123" s="23" t="s">
        <v>135</v>
      </c>
      <c r="C1123" s="477" t="s">
        <v>2102</v>
      </c>
      <c r="D1123" s="24" t="s">
        <v>2104</v>
      </c>
      <c r="E1123" s="23" t="s">
        <v>147</v>
      </c>
      <c r="F1123" s="37" t="s">
        <v>2105</v>
      </c>
      <c r="G1123" s="29">
        <v>6441</v>
      </c>
      <c r="H1123" s="36">
        <v>7864</v>
      </c>
      <c r="I1123" s="36"/>
      <c r="J1123" s="36"/>
      <c r="K1123" s="35">
        <f t="shared" si="55"/>
        <v>0.221</v>
      </c>
      <c r="L1123" s="31" t="str">
        <f t="shared" si="53"/>
        <v>是</v>
      </c>
      <c r="M1123" s="31" t="str">
        <f t="shared" si="54"/>
        <v>否</v>
      </c>
    </row>
    <row r="1124" ht="18.95" customHeight="1" spans="1:13">
      <c r="A1124" s="22" t="s">
        <v>135</v>
      </c>
      <c r="B1124" s="23" t="s">
        <v>135</v>
      </c>
      <c r="C1124" s="477" t="s">
        <v>2102</v>
      </c>
      <c r="D1124" s="24" t="s">
        <v>2106</v>
      </c>
      <c r="E1124" s="23" t="s">
        <v>147</v>
      </c>
      <c r="F1124" s="54" t="s">
        <v>3493</v>
      </c>
      <c r="G1124" s="29">
        <v>10848</v>
      </c>
      <c r="H1124" s="36">
        <v>21909</v>
      </c>
      <c r="I1124" s="36"/>
      <c r="J1124" s="36"/>
      <c r="K1124" s="35">
        <f t="shared" si="55"/>
        <v>1.02</v>
      </c>
      <c r="L1124" s="31" t="str">
        <f t="shared" si="53"/>
        <v>是</v>
      </c>
      <c r="M1124" s="31" t="str">
        <f t="shared" si="54"/>
        <v>否</v>
      </c>
    </row>
    <row r="1125" ht="18.95" customHeight="1" spans="1:13">
      <c r="A1125" s="22" t="s">
        <v>134</v>
      </c>
      <c r="B1125" s="23" t="s">
        <v>135</v>
      </c>
      <c r="C1125" s="23"/>
      <c r="D1125" s="479" t="s">
        <v>2108</v>
      </c>
      <c r="E1125" s="23"/>
      <c r="F1125" s="50" t="s">
        <v>2109</v>
      </c>
      <c r="G1125" s="26">
        <f>SUMIF($B1126:$B$1301,$D1125,$G1126:$G$1301)</f>
        <v>47286</v>
      </c>
      <c r="H1125" s="33" t="e">
        <f>VLOOKUP(F1125,#REF!,2,0)</f>
        <v>#REF!</v>
      </c>
      <c r="I1125" s="28"/>
      <c r="J1125" s="29" t="e">
        <f>VLOOKUP(F1125,'数据-全省决算数!'!$B:$C,2,0)</f>
        <v>#N/A</v>
      </c>
      <c r="K1125" s="44" t="str">
        <f t="shared" si="55"/>
        <v/>
      </c>
      <c r="L1125" s="31" t="e">
        <f t="shared" si="53"/>
        <v>#REF!</v>
      </c>
      <c r="M1125" s="31" t="str">
        <f t="shared" si="54"/>
        <v>是</v>
      </c>
    </row>
    <row r="1126" ht="18.95" customHeight="1" spans="1:13">
      <c r="A1126" s="22"/>
      <c r="B1126" s="24" t="s">
        <v>2108</v>
      </c>
      <c r="C1126" s="23"/>
      <c r="D1126" s="52">
        <v>21701</v>
      </c>
      <c r="E1126" s="23" t="s">
        <v>147</v>
      </c>
      <c r="F1126" s="49" t="s">
        <v>2110</v>
      </c>
      <c r="G1126" s="29">
        <v>1680</v>
      </c>
      <c r="H1126" s="33" t="e">
        <f>VLOOKUP(F1126,#REF!,2,0)</f>
        <v>#REF!</v>
      </c>
      <c r="I1126" s="29"/>
      <c r="J1126" s="29">
        <f>VLOOKUP(F1126,'数据-全省决算数!'!$B:$C,2,0)</f>
        <v>1422</v>
      </c>
      <c r="K1126" s="35" t="str">
        <f t="shared" si="55"/>
        <v/>
      </c>
      <c r="L1126" s="31" t="e">
        <f t="shared" si="53"/>
        <v>#REF!</v>
      </c>
      <c r="M1126" s="31" t="str">
        <f t="shared" si="54"/>
        <v>是</v>
      </c>
    </row>
    <row r="1127" ht="18.95" customHeight="1" spans="1:13">
      <c r="A1127" s="22"/>
      <c r="B1127" s="24" t="s">
        <v>2108</v>
      </c>
      <c r="C1127" s="23"/>
      <c r="D1127" s="52">
        <v>21703</v>
      </c>
      <c r="E1127" s="23" t="s">
        <v>147</v>
      </c>
      <c r="F1127" s="49" t="s">
        <v>2111</v>
      </c>
      <c r="G1127" s="29">
        <v>13072</v>
      </c>
      <c r="H1127" s="33" t="e">
        <f>VLOOKUP(F1127,#REF!,2,0)</f>
        <v>#REF!</v>
      </c>
      <c r="I1127" s="29"/>
      <c r="J1127" s="29">
        <f>VLOOKUP(F1127,'数据-全省决算数!'!$B:$C,2,0)</f>
        <v>12082</v>
      </c>
      <c r="K1127" s="35" t="str">
        <f t="shared" si="55"/>
        <v/>
      </c>
      <c r="L1127" s="31" t="e">
        <f t="shared" si="53"/>
        <v>#REF!</v>
      </c>
      <c r="M1127" s="31" t="str">
        <f t="shared" si="54"/>
        <v>是</v>
      </c>
    </row>
    <row r="1128" ht="18.95" customHeight="1" spans="1:13">
      <c r="A1128" s="22" t="s">
        <v>135</v>
      </c>
      <c r="B1128" s="24" t="s">
        <v>2108</v>
      </c>
      <c r="C1128" s="23"/>
      <c r="D1128" s="24" t="s">
        <v>2112</v>
      </c>
      <c r="E1128" s="23" t="s">
        <v>147</v>
      </c>
      <c r="F1128" s="49" t="s">
        <v>4622</v>
      </c>
      <c r="G1128" s="29">
        <v>32534</v>
      </c>
      <c r="H1128" s="33" t="e">
        <f>VLOOKUP(F1128,#REF!,2,0)</f>
        <v>#REF!</v>
      </c>
      <c r="I1128" s="29"/>
      <c r="J1128" s="29" t="e">
        <f>VLOOKUP(F1128,'数据-全省决算数!'!$B:$C,2,0)</f>
        <v>#N/A</v>
      </c>
      <c r="K1128" s="35" t="str">
        <f t="shared" si="55"/>
        <v/>
      </c>
      <c r="L1128" s="31" t="e">
        <f t="shared" si="53"/>
        <v>#REF!</v>
      </c>
      <c r="M1128" s="31" t="str">
        <f t="shared" si="54"/>
        <v>是</v>
      </c>
    </row>
    <row r="1129" ht="18.95" customHeight="1" spans="1:13">
      <c r="A1129" s="22" t="s">
        <v>134</v>
      </c>
      <c r="B1129" s="23" t="s">
        <v>135</v>
      </c>
      <c r="C1129" s="23"/>
      <c r="D1129" s="24" t="s">
        <v>2114</v>
      </c>
      <c r="E1129" s="23"/>
      <c r="F1129" s="50" t="s">
        <v>2115</v>
      </c>
      <c r="G1129" s="26">
        <f>SUMIF($B1130:$B$1301,$D1129,$G1130:$G$1301)</f>
        <v>790</v>
      </c>
      <c r="H1129" s="33" t="e">
        <f>VLOOKUP(F1129,#REF!,2,0)</f>
        <v>#REF!</v>
      </c>
      <c r="I1129" s="28"/>
      <c r="J1129" s="29" t="e">
        <f>VLOOKUP(F1129,'数据-全省决算数!'!$B:$C,2,0)</f>
        <v>#N/A</v>
      </c>
      <c r="K1129" s="30" t="str">
        <f t="shared" si="55"/>
        <v/>
      </c>
      <c r="L1129" s="31" t="e">
        <f t="shared" si="53"/>
        <v>#REF!</v>
      </c>
      <c r="M1129" s="31" t="str">
        <f t="shared" si="54"/>
        <v>是</v>
      </c>
    </row>
    <row r="1130" ht="18.95" customHeight="1" spans="1:13">
      <c r="A1130" s="22"/>
      <c r="B1130" s="477" t="s">
        <v>2114</v>
      </c>
      <c r="C1130" s="23"/>
      <c r="D1130" s="24" t="s">
        <v>2116</v>
      </c>
      <c r="E1130" s="23" t="s">
        <v>147</v>
      </c>
      <c r="F1130" s="49" t="s">
        <v>2117</v>
      </c>
      <c r="G1130" s="29">
        <v>0</v>
      </c>
      <c r="H1130" s="29">
        <v>0</v>
      </c>
      <c r="I1130" s="29"/>
      <c r="J1130" s="29"/>
      <c r="K1130" s="35" t="str">
        <f t="shared" si="55"/>
        <v/>
      </c>
      <c r="L1130" s="31" t="str">
        <f t="shared" si="53"/>
        <v>否</v>
      </c>
      <c r="M1130" s="31" t="str">
        <f t="shared" si="54"/>
        <v>是</v>
      </c>
    </row>
    <row r="1131" ht="18.95" customHeight="1" spans="1:13">
      <c r="A1131" s="22"/>
      <c r="B1131" s="477" t="s">
        <v>2114</v>
      </c>
      <c r="C1131" s="23"/>
      <c r="D1131" s="24" t="s">
        <v>2118</v>
      </c>
      <c r="E1131" s="23" t="s">
        <v>147</v>
      </c>
      <c r="F1131" s="49" t="s">
        <v>2119</v>
      </c>
      <c r="G1131" s="29">
        <v>250</v>
      </c>
      <c r="H1131" s="33" t="e">
        <f>VLOOKUP(F1131,#REF!,2,0)</f>
        <v>#REF!</v>
      </c>
      <c r="I1131" s="29"/>
      <c r="J1131" s="29">
        <f>VLOOKUP(F1131,'数据-全省决算数!'!$B:$C,2,0)</f>
        <v>0</v>
      </c>
      <c r="K1131" s="35" t="str">
        <f t="shared" si="55"/>
        <v/>
      </c>
      <c r="L1131" s="31" t="e">
        <f t="shared" si="53"/>
        <v>#REF!</v>
      </c>
      <c r="M1131" s="31" t="str">
        <f t="shared" si="54"/>
        <v>是</v>
      </c>
    </row>
    <row r="1132" ht="18.95" customHeight="1" spans="1:13">
      <c r="A1132" s="22"/>
      <c r="B1132" s="477" t="s">
        <v>2114</v>
      </c>
      <c r="C1132" s="23"/>
      <c r="D1132" s="24" t="s">
        <v>2120</v>
      </c>
      <c r="E1132" s="23" t="s">
        <v>147</v>
      </c>
      <c r="F1132" s="49" t="s">
        <v>2121</v>
      </c>
      <c r="G1132" s="29">
        <v>0</v>
      </c>
      <c r="H1132" s="29">
        <v>0</v>
      </c>
      <c r="I1132" s="29"/>
      <c r="J1132" s="29"/>
      <c r="K1132" s="35" t="str">
        <f t="shared" si="55"/>
        <v/>
      </c>
      <c r="L1132" s="31" t="str">
        <f t="shared" si="53"/>
        <v>否</v>
      </c>
      <c r="M1132" s="31" t="str">
        <f t="shared" si="54"/>
        <v>是</v>
      </c>
    </row>
    <row r="1133" ht="18.95" customHeight="1" spans="1:13">
      <c r="A1133" s="22"/>
      <c r="B1133" s="477" t="s">
        <v>2114</v>
      </c>
      <c r="C1133" s="23"/>
      <c r="D1133" s="24" t="s">
        <v>2122</v>
      </c>
      <c r="E1133" s="23" t="s">
        <v>147</v>
      </c>
      <c r="F1133" s="49" t="s">
        <v>2123</v>
      </c>
      <c r="G1133" s="29">
        <v>0</v>
      </c>
      <c r="H1133" s="29">
        <v>0</v>
      </c>
      <c r="I1133" s="29"/>
      <c r="J1133" s="29"/>
      <c r="K1133" s="35" t="str">
        <f t="shared" si="55"/>
        <v/>
      </c>
      <c r="L1133" s="31" t="str">
        <f t="shared" si="53"/>
        <v>否</v>
      </c>
      <c r="M1133" s="31" t="str">
        <f t="shared" si="54"/>
        <v>是</v>
      </c>
    </row>
    <row r="1134" ht="18.95" customHeight="1" spans="1:13">
      <c r="A1134" s="22"/>
      <c r="B1134" s="477" t="s">
        <v>2114</v>
      </c>
      <c r="C1134" s="23" t="s">
        <v>135</v>
      </c>
      <c r="D1134" s="471" t="s">
        <v>2124</v>
      </c>
      <c r="E1134" s="23" t="s">
        <v>147</v>
      </c>
      <c r="F1134" s="49" t="s">
        <v>2125</v>
      </c>
      <c r="G1134" s="29">
        <v>0</v>
      </c>
      <c r="H1134" s="29">
        <v>0</v>
      </c>
      <c r="I1134" s="29"/>
      <c r="J1134" s="29"/>
      <c r="K1134" s="35" t="str">
        <f t="shared" si="55"/>
        <v/>
      </c>
      <c r="L1134" s="31" t="str">
        <f t="shared" si="53"/>
        <v>否</v>
      </c>
      <c r="M1134" s="31" t="str">
        <f t="shared" si="54"/>
        <v>是</v>
      </c>
    </row>
    <row r="1135" ht="18.95" customHeight="1" spans="1:13">
      <c r="A1135" s="22"/>
      <c r="B1135" s="477" t="s">
        <v>2114</v>
      </c>
      <c r="C1135" s="23" t="s">
        <v>135</v>
      </c>
      <c r="D1135" s="24" t="s">
        <v>2126</v>
      </c>
      <c r="E1135" s="23" t="s">
        <v>147</v>
      </c>
      <c r="F1135" s="49" t="s">
        <v>1569</v>
      </c>
      <c r="G1135" s="29">
        <v>0</v>
      </c>
      <c r="H1135" s="29">
        <v>0</v>
      </c>
      <c r="I1135" s="29"/>
      <c r="J1135" s="29"/>
      <c r="K1135" s="35" t="str">
        <f t="shared" si="55"/>
        <v/>
      </c>
      <c r="L1135" s="31" t="str">
        <f t="shared" si="53"/>
        <v>否</v>
      </c>
      <c r="M1135" s="31" t="str">
        <f t="shared" si="54"/>
        <v>是</v>
      </c>
    </row>
    <row r="1136" ht="18.95" customHeight="1" spans="1:13">
      <c r="A1136" s="22"/>
      <c r="B1136" s="477" t="s">
        <v>2114</v>
      </c>
      <c r="C1136" s="23" t="s">
        <v>135</v>
      </c>
      <c r="D1136" s="24" t="s">
        <v>2128</v>
      </c>
      <c r="E1136" s="23" t="s">
        <v>147</v>
      </c>
      <c r="F1136" s="49" t="s">
        <v>2129</v>
      </c>
      <c r="G1136" s="29">
        <v>0</v>
      </c>
      <c r="H1136" s="29">
        <v>0</v>
      </c>
      <c r="I1136" s="29"/>
      <c r="J1136" s="29"/>
      <c r="K1136" s="35" t="str">
        <f t="shared" si="55"/>
        <v/>
      </c>
      <c r="L1136" s="31" t="str">
        <f t="shared" si="53"/>
        <v>否</v>
      </c>
      <c r="M1136" s="31" t="str">
        <f t="shared" si="54"/>
        <v>是</v>
      </c>
    </row>
    <row r="1137" ht="18.95" customHeight="1" spans="1:13">
      <c r="A1137" s="22" t="s">
        <v>135</v>
      </c>
      <c r="B1137" s="477" t="s">
        <v>2114</v>
      </c>
      <c r="C1137" s="23" t="s">
        <v>135</v>
      </c>
      <c r="D1137" s="24" t="s">
        <v>2130</v>
      </c>
      <c r="E1137" s="23" t="s">
        <v>147</v>
      </c>
      <c r="F1137" s="49" t="s">
        <v>2131</v>
      </c>
      <c r="G1137" s="29">
        <v>0</v>
      </c>
      <c r="H1137" s="29">
        <v>0</v>
      </c>
      <c r="I1137" s="29"/>
      <c r="J1137" s="29"/>
      <c r="K1137" s="35" t="str">
        <f t="shared" si="55"/>
        <v/>
      </c>
      <c r="L1137" s="31" t="str">
        <f t="shared" si="53"/>
        <v>否</v>
      </c>
      <c r="M1137" s="31" t="str">
        <f t="shared" si="54"/>
        <v>是</v>
      </c>
    </row>
    <row r="1138" ht="18.95" customHeight="1" spans="1:13">
      <c r="A1138" s="22" t="s">
        <v>135</v>
      </c>
      <c r="B1138" s="477" t="s">
        <v>2114</v>
      </c>
      <c r="C1138" s="23"/>
      <c r="D1138" s="24" t="s">
        <v>2132</v>
      </c>
      <c r="E1138" s="23" t="s">
        <v>147</v>
      </c>
      <c r="F1138" s="49" t="s">
        <v>2133</v>
      </c>
      <c r="G1138" s="29">
        <v>540</v>
      </c>
      <c r="H1138" s="33" t="e">
        <f>VLOOKUP(F1138,#REF!,2,0)</f>
        <v>#REF!</v>
      </c>
      <c r="I1138" s="29"/>
      <c r="J1138" s="29">
        <f>VLOOKUP(F1138,'数据-全省决算数!'!$B:$C,2,0)</f>
        <v>400</v>
      </c>
      <c r="K1138" s="35" t="str">
        <f t="shared" si="55"/>
        <v/>
      </c>
      <c r="L1138" s="31" t="e">
        <f t="shared" si="53"/>
        <v>#REF!</v>
      </c>
      <c r="M1138" s="31" t="str">
        <f t="shared" si="54"/>
        <v>是</v>
      </c>
    </row>
    <row r="1139" ht="18.95" customHeight="1" spans="1:13">
      <c r="A1139" s="22" t="s">
        <v>134</v>
      </c>
      <c r="B1139" s="23" t="s">
        <v>135</v>
      </c>
      <c r="C1139" s="23"/>
      <c r="D1139" s="24" t="s">
        <v>2134</v>
      </c>
      <c r="E1139" s="23"/>
      <c r="F1139" s="48" t="s">
        <v>2135</v>
      </c>
      <c r="G1139" s="26">
        <f>SUMIF($B1140:$B$1301,$D1139,$G1140:$G$1301)</f>
        <v>986480</v>
      </c>
      <c r="H1139" s="33" t="e">
        <f>VLOOKUP(F1139,#REF!,2,0)</f>
        <v>#REF!</v>
      </c>
      <c r="I1139" s="28"/>
      <c r="J1139" s="29" t="e">
        <f>VLOOKUP(F1139,'数据-全省决算数!'!$B:$C,2,0)</f>
        <v>#N/A</v>
      </c>
      <c r="K1139" s="30" t="str">
        <f t="shared" si="55"/>
        <v/>
      </c>
      <c r="L1139" s="31" t="e">
        <f t="shared" si="53"/>
        <v>#REF!</v>
      </c>
      <c r="M1139" s="31" t="str">
        <f t="shared" si="54"/>
        <v>是</v>
      </c>
    </row>
    <row r="1140" ht="18.95" customHeight="1" spans="1:13">
      <c r="A1140" s="22" t="s">
        <v>135</v>
      </c>
      <c r="B1140" s="477" t="s">
        <v>2134</v>
      </c>
      <c r="C1140" s="23" t="s">
        <v>135</v>
      </c>
      <c r="D1140" s="24" t="s">
        <v>2136</v>
      </c>
      <c r="E1140" s="23"/>
      <c r="F1140" s="49" t="s">
        <v>2137</v>
      </c>
      <c r="G1140" s="29">
        <f>SUMIF($C1139:$C2439,$D1140,$G1139:$G2439)</f>
        <v>899490</v>
      </c>
      <c r="H1140" s="33" t="e">
        <f>VLOOKUP(F1140,#REF!,2,0)</f>
        <v>#REF!</v>
      </c>
      <c r="I1140" s="29"/>
      <c r="J1140" s="29">
        <f>VLOOKUP(F1140,'数据-全省决算数!'!$B:$C,2,0)</f>
        <v>727677</v>
      </c>
      <c r="K1140" s="35" t="str">
        <f t="shared" si="55"/>
        <v/>
      </c>
      <c r="L1140" s="31" t="e">
        <f t="shared" si="53"/>
        <v>#REF!</v>
      </c>
      <c r="M1140" s="31" t="str">
        <f t="shared" si="54"/>
        <v>是</v>
      </c>
    </row>
    <row r="1141" ht="18.95" customHeight="1" spans="1:13">
      <c r="A1141" s="22" t="s">
        <v>135</v>
      </c>
      <c r="B1141" s="23" t="s">
        <v>135</v>
      </c>
      <c r="C1141" s="477" t="s">
        <v>2136</v>
      </c>
      <c r="D1141" s="24" t="s">
        <v>2138</v>
      </c>
      <c r="E1141" s="23" t="s">
        <v>147</v>
      </c>
      <c r="F1141" s="37" t="s">
        <v>141</v>
      </c>
      <c r="G1141" s="29">
        <v>62196</v>
      </c>
      <c r="H1141" s="36">
        <v>77917</v>
      </c>
      <c r="I1141" s="36"/>
      <c r="J1141" s="36"/>
      <c r="K1141" s="35">
        <f t="shared" si="55"/>
        <v>0.253</v>
      </c>
      <c r="L1141" s="31" t="str">
        <f t="shared" si="53"/>
        <v>是</v>
      </c>
      <c r="M1141" s="31" t="str">
        <f t="shared" si="54"/>
        <v>否</v>
      </c>
    </row>
    <row r="1142" ht="18.95" customHeight="1" spans="1:13">
      <c r="A1142" s="22" t="s">
        <v>135</v>
      </c>
      <c r="B1142" s="23" t="s">
        <v>135</v>
      </c>
      <c r="C1142" s="477" t="s">
        <v>2136</v>
      </c>
      <c r="D1142" s="24" t="s">
        <v>2139</v>
      </c>
      <c r="E1142" s="23" t="s">
        <v>147</v>
      </c>
      <c r="F1142" s="37" t="s">
        <v>143</v>
      </c>
      <c r="G1142" s="29">
        <v>10934</v>
      </c>
      <c r="H1142" s="36">
        <v>11575</v>
      </c>
      <c r="I1142" s="36"/>
      <c r="J1142" s="36"/>
      <c r="K1142" s="35">
        <f t="shared" si="55"/>
        <v>0.059</v>
      </c>
      <c r="L1142" s="31" t="str">
        <f t="shared" si="53"/>
        <v>是</v>
      </c>
      <c r="M1142" s="31" t="str">
        <f t="shared" si="54"/>
        <v>否</v>
      </c>
    </row>
    <row r="1143" ht="18.95" customHeight="1" spans="1:13">
      <c r="A1143" s="22" t="s">
        <v>135</v>
      </c>
      <c r="B1143" s="23" t="s">
        <v>135</v>
      </c>
      <c r="C1143" s="477" t="s">
        <v>2136</v>
      </c>
      <c r="D1143" s="24" t="s">
        <v>2140</v>
      </c>
      <c r="E1143" s="23" t="s">
        <v>147</v>
      </c>
      <c r="F1143" s="37" t="s">
        <v>145</v>
      </c>
      <c r="G1143" s="29">
        <v>169</v>
      </c>
      <c r="H1143" s="36">
        <v>240</v>
      </c>
      <c r="I1143" s="36"/>
      <c r="J1143" s="36"/>
      <c r="K1143" s="39">
        <f t="shared" si="55"/>
        <v>0.42</v>
      </c>
      <c r="L1143" s="31" t="str">
        <f t="shared" si="53"/>
        <v>是</v>
      </c>
      <c r="M1143" s="31" t="str">
        <f t="shared" si="54"/>
        <v>否</v>
      </c>
    </row>
    <row r="1144" ht="18.95" customHeight="1" spans="1:13">
      <c r="A1144" s="22" t="s">
        <v>135</v>
      </c>
      <c r="B1144" s="23" t="s">
        <v>135</v>
      </c>
      <c r="C1144" s="477" t="s">
        <v>2136</v>
      </c>
      <c r="D1144" s="24" t="s">
        <v>2141</v>
      </c>
      <c r="E1144" s="23" t="s">
        <v>147</v>
      </c>
      <c r="F1144" s="37" t="s">
        <v>2142</v>
      </c>
      <c r="G1144" s="29">
        <v>5407</v>
      </c>
      <c r="H1144" s="36">
        <v>3605</v>
      </c>
      <c r="I1144" s="36"/>
      <c r="J1144" s="36"/>
      <c r="K1144" s="35">
        <f t="shared" si="55"/>
        <v>-0.333</v>
      </c>
      <c r="L1144" s="31" t="str">
        <f t="shared" si="53"/>
        <v>是</v>
      </c>
      <c r="M1144" s="31" t="str">
        <f t="shared" si="54"/>
        <v>否</v>
      </c>
    </row>
    <row r="1145" ht="18.95" customHeight="1" spans="1:13">
      <c r="A1145" s="22" t="s">
        <v>135</v>
      </c>
      <c r="B1145" s="23" t="s">
        <v>135</v>
      </c>
      <c r="C1145" s="477" t="s">
        <v>2136</v>
      </c>
      <c r="D1145" s="24" t="s">
        <v>2143</v>
      </c>
      <c r="E1145" s="23" t="s">
        <v>147</v>
      </c>
      <c r="F1145" s="49" t="s">
        <v>2144</v>
      </c>
      <c r="G1145" s="29">
        <v>3327</v>
      </c>
      <c r="H1145" s="36">
        <v>2424</v>
      </c>
      <c r="I1145" s="36"/>
      <c r="J1145" s="36"/>
      <c r="K1145" s="35">
        <f t="shared" si="55"/>
        <v>-0.271</v>
      </c>
      <c r="L1145" s="31" t="str">
        <f t="shared" si="53"/>
        <v>是</v>
      </c>
      <c r="M1145" s="31" t="str">
        <f t="shared" si="54"/>
        <v>否</v>
      </c>
    </row>
    <row r="1146" ht="18.95" customHeight="1" spans="1:13">
      <c r="A1146" s="22" t="s">
        <v>135</v>
      </c>
      <c r="B1146" s="23" t="s">
        <v>135</v>
      </c>
      <c r="C1146" s="477" t="s">
        <v>2136</v>
      </c>
      <c r="D1146" s="24" t="s">
        <v>2145</v>
      </c>
      <c r="E1146" s="23" t="s">
        <v>147</v>
      </c>
      <c r="F1146" s="49" t="s">
        <v>2146</v>
      </c>
      <c r="G1146" s="29">
        <v>184805</v>
      </c>
      <c r="H1146" s="36">
        <v>109608</v>
      </c>
      <c r="I1146" s="36"/>
      <c r="J1146" s="36"/>
      <c r="K1146" s="35">
        <f t="shared" si="55"/>
        <v>-0.407</v>
      </c>
      <c r="L1146" s="31" t="str">
        <f t="shared" si="53"/>
        <v>是</v>
      </c>
      <c r="M1146" s="31" t="str">
        <f t="shared" si="54"/>
        <v>否</v>
      </c>
    </row>
    <row r="1147" ht="18.95" customHeight="1" spans="1:13">
      <c r="A1147" s="22" t="s">
        <v>135</v>
      </c>
      <c r="B1147" s="23" t="s">
        <v>135</v>
      </c>
      <c r="C1147" s="477" t="s">
        <v>2136</v>
      </c>
      <c r="D1147" s="24" t="s">
        <v>2147</v>
      </c>
      <c r="E1147" s="23" t="s">
        <v>147</v>
      </c>
      <c r="F1147" s="49" t="s">
        <v>2148</v>
      </c>
      <c r="G1147" s="29">
        <v>318</v>
      </c>
      <c r="H1147" s="36">
        <v>275</v>
      </c>
      <c r="I1147" s="36"/>
      <c r="J1147" s="36"/>
      <c r="K1147" s="35">
        <f t="shared" si="55"/>
        <v>-0.135</v>
      </c>
      <c r="L1147" s="31" t="str">
        <f t="shared" si="53"/>
        <v>是</v>
      </c>
      <c r="M1147" s="31" t="str">
        <f t="shared" si="54"/>
        <v>否</v>
      </c>
    </row>
    <row r="1148" ht="18.95" customHeight="1" spans="1:13">
      <c r="A1148" s="22" t="s">
        <v>135</v>
      </c>
      <c r="B1148" s="23" t="s">
        <v>135</v>
      </c>
      <c r="C1148" s="477" t="s">
        <v>2136</v>
      </c>
      <c r="D1148" s="24" t="s">
        <v>2149</v>
      </c>
      <c r="E1148" s="23" t="s">
        <v>147</v>
      </c>
      <c r="F1148" s="49" t="s">
        <v>2150</v>
      </c>
      <c r="G1148" s="29">
        <v>958</v>
      </c>
      <c r="H1148" s="36">
        <v>760</v>
      </c>
      <c r="I1148" s="36"/>
      <c r="J1148" s="36"/>
      <c r="K1148" s="30">
        <f t="shared" si="55"/>
        <v>-0.207</v>
      </c>
      <c r="L1148" s="31" t="str">
        <f t="shared" si="53"/>
        <v>是</v>
      </c>
      <c r="M1148" s="31" t="str">
        <f t="shared" si="54"/>
        <v>否</v>
      </c>
    </row>
    <row r="1149" ht="18.95" customHeight="1" spans="1:13">
      <c r="A1149" s="22" t="s">
        <v>135</v>
      </c>
      <c r="B1149" s="23" t="s">
        <v>135</v>
      </c>
      <c r="C1149" s="477" t="s">
        <v>2136</v>
      </c>
      <c r="D1149" s="24" t="s">
        <v>2151</v>
      </c>
      <c r="E1149" s="23" t="s">
        <v>147</v>
      </c>
      <c r="F1149" s="49" t="s">
        <v>2152</v>
      </c>
      <c r="G1149" s="29">
        <v>1746</v>
      </c>
      <c r="H1149" s="36">
        <v>1324</v>
      </c>
      <c r="I1149" s="36"/>
      <c r="J1149" s="36"/>
      <c r="K1149" s="35">
        <f t="shared" si="55"/>
        <v>-0.242</v>
      </c>
      <c r="L1149" s="31" t="str">
        <f t="shared" si="53"/>
        <v>是</v>
      </c>
      <c r="M1149" s="31" t="str">
        <f t="shared" si="54"/>
        <v>否</v>
      </c>
    </row>
    <row r="1150" ht="18.95" customHeight="1" spans="1:13">
      <c r="A1150" s="22" t="s">
        <v>135</v>
      </c>
      <c r="B1150" s="23" t="s">
        <v>135</v>
      </c>
      <c r="C1150" s="477" t="s">
        <v>2136</v>
      </c>
      <c r="D1150" s="24" t="s">
        <v>2153</v>
      </c>
      <c r="E1150" s="23" t="s">
        <v>147</v>
      </c>
      <c r="F1150" s="49" t="s">
        <v>2154</v>
      </c>
      <c r="G1150" s="29">
        <v>43550</v>
      </c>
      <c r="H1150" s="36">
        <v>43458</v>
      </c>
      <c r="I1150" s="36"/>
      <c r="J1150" s="36"/>
      <c r="K1150" s="35">
        <f t="shared" si="55"/>
        <v>-0.002</v>
      </c>
      <c r="L1150" s="31" t="str">
        <f t="shared" si="53"/>
        <v>是</v>
      </c>
      <c r="M1150" s="31" t="str">
        <f t="shared" si="54"/>
        <v>否</v>
      </c>
    </row>
    <row r="1151" ht="18.95" customHeight="1" spans="1:13">
      <c r="A1151" s="22" t="s">
        <v>135</v>
      </c>
      <c r="B1151" s="23" t="s">
        <v>135</v>
      </c>
      <c r="C1151" s="477" t="s">
        <v>2136</v>
      </c>
      <c r="D1151" s="24" t="s">
        <v>2155</v>
      </c>
      <c r="E1151" s="23" t="s">
        <v>147</v>
      </c>
      <c r="F1151" s="49" t="s">
        <v>2156</v>
      </c>
      <c r="G1151" s="29">
        <v>197892</v>
      </c>
      <c r="H1151" s="36">
        <v>232497</v>
      </c>
      <c r="I1151" s="36"/>
      <c r="J1151" s="36"/>
      <c r="K1151" s="35">
        <f t="shared" si="55"/>
        <v>0.175</v>
      </c>
      <c r="L1151" s="31" t="str">
        <f t="shared" si="53"/>
        <v>是</v>
      </c>
      <c r="M1151" s="31" t="str">
        <f t="shared" si="54"/>
        <v>否</v>
      </c>
    </row>
    <row r="1152" ht="18.95" customHeight="1" spans="1:13">
      <c r="A1152" s="22" t="s">
        <v>135</v>
      </c>
      <c r="B1152" s="23" t="s">
        <v>135</v>
      </c>
      <c r="C1152" s="477" t="s">
        <v>2136</v>
      </c>
      <c r="D1152" s="24" t="s">
        <v>2157</v>
      </c>
      <c r="E1152" s="23" t="s">
        <v>147</v>
      </c>
      <c r="F1152" s="49" t="s">
        <v>2158</v>
      </c>
      <c r="G1152" s="29">
        <v>15068</v>
      </c>
      <c r="H1152" s="36">
        <v>87025</v>
      </c>
      <c r="I1152" s="36"/>
      <c r="J1152" s="36"/>
      <c r="K1152" s="39">
        <f t="shared" si="55"/>
        <v>4.775</v>
      </c>
      <c r="L1152" s="31" t="str">
        <f t="shared" si="53"/>
        <v>是</v>
      </c>
      <c r="M1152" s="31" t="str">
        <f t="shared" si="54"/>
        <v>否</v>
      </c>
    </row>
    <row r="1153" ht="18.95" customHeight="1" spans="1:13">
      <c r="A1153" s="22" t="s">
        <v>135</v>
      </c>
      <c r="B1153" s="23" t="s">
        <v>135</v>
      </c>
      <c r="C1153" s="477" t="s">
        <v>2136</v>
      </c>
      <c r="D1153" s="24" t="s">
        <v>2159</v>
      </c>
      <c r="E1153" s="23" t="s">
        <v>147</v>
      </c>
      <c r="F1153" s="49" t="s">
        <v>2160</v>
      </c>
      <c r="G1153" s="29">
        <v>258</v>
      </c>
      <c r="H1153" s="36">
        <v>-71</v>
      </c>
      <c r="I1153" s="36"/>
      <c r="J1153" s="36"/>
      <c r="K1153" s="39">
        <f t="shared" si="55"/>
        <v>-1.275</v>
      </c>
      <c r="L1153" s="31" t="str">
        <f t="shared" si="53"/>
        <v>是</v>
      </c>
      <c r="M1153" s="31" t="str">
        <f t="shared" si="54"/>
        <v>否</v>
      </c>
    </row>
    <row r="1154" ht="18.95" customHeight="1" spans="1:13">
      <c r="A1154" s="22" t="s">
        <v>135</v>
      </c>
      <c r="B1154" s="23" t="s">
        <v>135</v>
      </c>
      <c r="C1154" s="477" t="s">
        <v>2136</v>
      </c>
      <c r="D1154" s="24" t="s">
        <v>2161</v>
      </c>
      <c r="E1154" s="23" t="s">
        <v>147</v>
      </c>
      <c r="F1154" s="37" t="s">
        <v>2162</v>
      </c>
      <c r="G1154" s="29">
        <v>1973</v>
      </c>
      <c r="H1154" s="36">
        <v>1443</v>
      </c>
      <c r="I1154" s="36"/>
      <c r="J1154" s="36"/>
      <c r="K1154" s="35">
        <f t="shared" si="55"/>
        <v>-0.269</v>
      </c>
      <c r="L1154" s="31" t="str">
        <f t="shared" si="53"/>
        <v>是</v>
      </c>
      <c r="M1154" s="31" t="str">
        <f t="shared" si="54"/>
        <v>否</v>
      </c>
    </row>
    <row r="1155" ht="18.95" customHeight="1" spans="1:13">
      <c r="A1155" s="22" t="s">
        <v>135</v>
      </c>
      <c r="B1155" s="23" t="s">
        <v>135</v>
      </c>
      <c r="C1155" s="477" t="s">
        <v>2136</v>
      </c>
      <c r="D1155" s="24" t="s">
        <v>2163</v>
      </c>
      <c r="E1155" s="23" t="s">
        <v>147</v>
      </c>
      <c r="F1155" s="49" t="s">
        <v>2164</v>
      </c>
      <c r="G1155" s="29">
        <v>0</v>
      </c>
      <c r="H1155" s="36">
        <v>0</v>
      </c>
      <c r="I1155" s="36"/>
      <c r="J1155" s="36"/>
      <c r="K1155" s="30" t="str">
        <f t="shared" si="55"/>
        <v/>
      </c>
      <c r="L1155" s="31" t="str">
        <f t="shared" si="53"/>
        <v>否</v>
      </c>
      <c r="M1155" s="31" t="str">
        <f t="shared" si="54"/>
        <v>否</v>
      </c>
    </row>
    <row r="1156" ht="18.95" customHeight="1" spans="1:13">
      <c r="A1156" s="22" t="s">
        <v>135</v>
      </c>
      <c r="B1156" s="23"/>
      <c r="C1156" s="477" t="s">
        <v>2136</v>
      </c>
      <c r="D1156" s="24" t="s">
        <v>2165</v>
      </c>
      <c r="E1156" s="23" t="s">
        <v>147</v>
      </c>
      <c r="F1156" s="49" t="s">
        <v>2166</v>
      </c>
      <c r="G1156" s="29">
        <v>0</v>
      </c>
      <c r="H1156" s="36">
        <v>-724</v>
      </c>
      <c r="I1156" s="36"/>
      <c r="J1156" s="36"/>
      <c r="K1156" s="39" t="str">
        <f t="shared" ref="K1156:K1219" si="56">IF(ISERROR(H1156/G1156-1),"",H1156/G1156-1)</f>
        <v/>
      </c>
      <c r="L1156" s="31" t="str">
        <f t="shared" ref="L1156:L1219" si="57">IF(F1156&lt;&gt;"",IF(SUM(G1156:H1156)&lt;&gt;0,"是","否"),"空")</f>
        <v>是</v>
      </c>
      <c r="M1156" s="31" t="str">
        <f t="shared" ref="M1156:M1219" si="58">IF(C1156&lt;&gt;"",IF(OR(LEFT(C1156,3)="205",LEFT(C1156,3)="206",LEFT(C1156,3)="207",LEFT(C1156,3)="208",LEFT(C1156,3)="210",LEFT(C1156,3)="213"),"是","否"),"是")</f>
        <v>否</v>
      </c>
    </row>
    <row r="1157" ht="18.95" customHeight="1" spans="1:13">
      <c r="A1157" s="22" t="s">
        <v>135</v>
      </c>
      <c r="B1157" s="23" t="s">
        <v>135</v>
      </c>
      <c r="C1157" s="477" t="s">
        <v>2136</v>
      </c>
      <c r="D1157" s="24" t="s">
        <v>2167</v>
      </c>
      <c r="E1157" s="23" t="s">
        <v>147</v>
      </c>
      <c r="F1157" s="49" t="s">
        <v>4639</v>
      </c>
      <c r="G1157" s="29">
        <v>14784</v>
      </c>
      <c r="H1157" s="36">
        <v>5493</v>
      </c>
      <c r="I1157" s="36"/>
      <c r="J1157" s="36"/>
      <c r="K1157" s="35">
        <f t="shared" si="56"/>
        <v>-0.628</v>
      </c>
      <c r="L1157" s="31" t="str">
        <f t="shared" si="57"/>
        <v>是</v>
      </c>
      <c r="M1157" s="31" t="str">
        <f t="shared" si="58"/>
        <v>否</v>
      </c>
    </row>
    <row r="1158" ht="18.95" customHeight="1" spans="1:13">
      <c r="A1158" s="22" t="s">
        <v>135</v>
      </c>
      <c r="B1158" s="23" t="s">
        <v>135</v>
      </c>
      <c r="C1158" s="477" t="s">
        <v>2136</v>
      </c>
      <c r="D1158" s="24" t="s">
        <v>2169</v>
      </c>
      <c r="E1158" s="23" t="s">
        <v>147</v>
      </c>
      <c r="F1158" s="49" t="s">
        <v>2170</v>
      </c>
      <c r="G1158" s="29">
        <v>197364</v>
      </c>
      <c r="H1158" s="36">
        <v>81097</v>
      </c>
      <c r="I1158" s="36"/>
      <c r="J1158" s="36"/>
      <c r="K1158" s="35">
        <f t="shared" si="56"/>
        <v>-0.589</v>
      </c>
      <c r="L1158" s="31" t="str">
        <f t="shared" si="57"/>
        <v>是</v>
      </c>
      <c r="M1158" s="31" t="str">
        <f t="shared" si="58"/>
        <v>否</v>
      </c>
    </row>
    <row r="1159" ht="18.95" customHeight="1" spans="1:13">
      <c r="A1159" s="22" t="s">
        <v>135</v>
      </c>
      <c r="B1159" s="23" t="s">
        <v>135</v>
      </c>
      <c r="C1159" s="477" t="s">
        <v>2136</v>
      </c>
      <c r="D1159" s="24" t="s">
        <v>2171</v>
      </c>
      <c r="E1159" s="23" t="s">
        <v>147</v>
      </c>
      <c r="F1159" s="49" t="s">
        <v>160</v>
      </c>
      <c r="G1159" s="29">
        <v>8155</v>
      </c>
      <c r="H1159" s="36">
        <v>12051</v>
      </c>
      <c r="I1159" s="36"/>
      <c r="J1159" s="36"/>
      <c r="K1159" s="39">
        <f t="shared" si="56"/>
        <v>0.478</v>
      </c>
      <c r="L1159" s="31" t="str">
        <f t="shared" si="57"/>
        <v>是</v>
      </c>
      <c r="M1159" s="31" t="str">
        <f t="shared" si="58"/>
        <v>否</v>
      </c>
    </row>
    <row r="1160" ht="18.95" customHeight="1" spans="1:13">
      <c r="A1160" s="22" t="s">
        <v>135</v>
      </c>
      <c r="B1160" s="23" t="s">
        <v>135</v>
      </c>
      <c r="C1160" s="477" t="s">
        <v>2136</v>
      </c>
      <c r="D1160" s="24" t="s">
        <v>2172</v>
      </c>
      <c r="E1160" s="23" t="s">
        <v>147</v>
      </c>
      <c r="F1160" s="54" t="s">
        <v>2173</v>
      </c>
      <c r="G1160" s="29">
        <v>150586</v>
      </c>
      <c r="H1160" s="36">
        <v>56931</v>
      </c>
      <c r="I1160" s="36"/>
      <c r="J1160" s="36"/>
      <c r="K1160" s="39">
        <f t="shared" si="56"/>
        <v>-0.622</v>
      </c>
      <c r="L1160" s="31" t="str">
        <f t="shared" si="57"/>
        <v>是</v>
      </c>
      <c r="M1160" s="31" t="str">
        <f t="shared" si="58"/>
        <v>否</v>
      </c>
    </row>
    <row r="1161" ht="18.95" customHeight="1" spans="1:13">
      <c r="A1161" s="22" t="s">
        <v>135</v>
      </c>
      <c r="B1161" s="477" t="s">
        <v>2134</v>
      </c>
      <c r="C1161" s="23"/>
      <c r="D1161" s="24" t="s">
        <v>2174</v>
      </c>
      <c r="E1161" s="23"/>
      <c r="F1161" s="49" t="s">
        <v>2175</v>
      </c>
      <c r="G1161" s="29">
        <f>SUMIF($C1160:$C2460,$D1161,$G1160:$G2460)</f>
        <v>0</v>
      </c>
      <c r="H1161" s="33" t="e">
        <f>VLOOKUP(F1161,#REF!,2,0)</f>
        <v>#REF!</v>
      </c>
      <c r="I1161" s="29"/>
      <c r="J1161" s="29">
        <f>VLOOKUP(F1161,'数据-全省决算数!'!$B:$C,2,0)</f>
        <v>0</v>
      </c>
      <c r="K1161" s="39" t="str">
        <f t="shared" si="56"/>
        <v/>
      </c>
      <c r="L1161" s="31" t="e">
        <f t="shared" si="57"/>
        <v>#REF!</v>
      </c>
      <c r="M1161" s="31" t="str">
        <f t="shared" si="58"/>
        <v>是</v>
      </c>
    </row>
    <row r="1162" ht="18.95" customHeight="1" spans="1:13">
      <c r="A1162" s="22" t="s">
        <v>135</v>
      </c>
      <c r="B1162" s="23" t="s">
        <v>135</v>
      </c>
      <c r="C1162" s="477" t="s">
        <v>2174</v>
      </c>
      <c r="D1162" s="24" t="s">
        <v>2176</v>
      </c>
      <c r="E1162" s="23" t="s">
        <v>147</v>
      </c>
      <c r="F1162" s="49" t="s">
        <v>141</v>
      </c>
      <c r="G1162" s="29">
        <v>0</v>
      </c>
      <c r="H1162" s="36">
        <v>0</v>
      </c>
      <c r="I1162" s="36"/>
      <c r="J1162" s="36"/>
      <c r="K1162" s="39" t="str">
        <f t="shared" si="56"/>
        <v/>
      </c>
      <c r="L1162" s="31" t="str">
        <f t="shared" si="57"/>
        <v>否</v>
      </c>
      <c r="M1162" s="31" t="str">
        <f t="shared" si="58"/>
        <v>否</v>
      </c>
    </row>
    <row r="1163" ht="18.95" customHeight="1" spans="1:13">
      <c r="A1163" s="22" t="s">
        <v>135</v>
      </c>
      <c r="B1163" s="23" t="s">
        <v>135</v>
      </c>
      <c r="C1163" s="477" t="s">
        <v>2174</v>
      </c>
      <c r="D1163" s="24" t="s">
        <v>2177</v>
      </c>
      <c r="E1163" s="23" t="s">
        <v>147</v>
      </c>
      <c r="F1163" s="49" t="s">
        <v>143</v>
      </c>
      <c r="G1163" s="29">
        <v>0</v>
      </c>
      <c r="H1163" s="36">
        <v>0</v>
      </c>
      <c r="I1163" s="36"/>
      <c r="J1163" s="36"/>
      <c r="K1163" s="39" t="str">
        <f t="shared" si="56"/>
        <v/>
      </c>
      <c r="L1163" s="31" t="str">
        <f t="shared" si="57"/>
        <v>否</v>
      </c>
      <c r="M1163" s="31" t="str">
        <f t="shared" si="58"/>
        <v>否</v>
      </c>
    </row>
    <row r="1164" ht="18.95" customHeight="1" spans="1:13">
      <c r="A1164" s="22" t="s">
        <v>135</v>
      </c>
      <c r="B1164" s="23" t="s">
        <v>135</v>
      </c>
      <c r="C1164" s="477" t="s">
        <v>2174</v>
      </c>
      <c r="D1164" s="24" t="s">
        <v>2178</v>
      </c>
      <c r="E1164" s="23" t="s">
        <v>147</v>
      </c>
      <c r="F1164" s="49" t="s">
        <v>145</v>
      </c>
      <c r="G1164" s="29">
        <v>0</v>
      </c>
      <c r="H1164" s="36">
        <v>0</v>
      </c>
      <c r="I1164" s="36"/>
      <c r="J1164" s="36"/>
      <c r="K1164" s="35" t="str">
        <f t="shared" si="56"/>
        <v/>
      </c>
      <c r="L1164" s="31" t="str">
        <f t="shared" si="57"/>
        <v>否</v>
      </c>
      <c r="M1164" s="31" t="str">
        <f t="shared" si="58"/>
        <v>否</v>
      </c>
    </row>
    <row r="1165" ht="18.95" customHeight="1" spans="1:13">
      <c r="A1165" s="22" t="s">
        <v>135</v>
      </c>
      <c r="B1165" s="23" t="s">
        <v>135</v>
      </c>
      <c r="C1165" s="477" t="s">
        <v>2174</v>
      </c>
      <c r="D1165" s="24" t="s">
        <v>2179</v>
      </c>
      <c r="E1165" s="23" t="s">
        <v>147</v>
      </c>
      <c r="F1165" s="49" t="s">
        <v>2180</v>
      </c>
      <c r="G1165" s="29">
        <v>0</v>
      </c>
      <c r="H1165" s="36">
        <v>0</v>
      </c>
      <c r="I1165" s="36"/>
      <c r="J1165" s="36"/>
      <c r="K1165" s="30" t="str">
        <f t="shared" si="56"/>
        <v/>
      </c>
      <c r="L1165" s="31" t="str">
        <f t="shared" si="57"/>
        <v>否</v>
      </c>
      <c r="M1165" s="31" t="str">
        <f t="shared" si="58"/>
        <v>否</v>
      </c>
    </row>
    <row r="1166" ht="18.95" customHeight="1" spans="1:13">
      <c r="A1166" s="22" t="s">
        <v>135</v>
      </c>
      <c r="B1166" s="23" t="s">
        <v>135</v>
      </c>
      <c r="C1166" s="477" t="s">
        <v>2174</v>
      </c>
      <c r="D1166" s="24" t="s">
        <v>2181</v>
      </c>
      <c r="E1166" s="23" t="s">
        <v>147</v>
      </c>
      <c r="F1166" s="49" t="s">
        <v>2182</v>
      </c>
      <c r="G1166" s="29">
        <v>0</v>
      </c>
      <c r="H1166" s="36">
        <v>0</v>
      </c>
      <c r="I1166" s="36"/>
      <c r="J1166" s="36"/>
      <c r="K1166" s="35" t="str">
        <f t="shared" si="56"/>
        <v/>
      </c>
      <c r="L1166" s="31" t="str">
        <f t="shared" si="57"/>
        <v>否</v>
      </c>
      <c r="M1166" s="31" t="str">
        <f t="shared" si="58"/>
        <v>否</v>
      </c>
    </row>
    <row r="1167" ht="18.95" customHeight="1" spans="1:13">
      <c r="A1167" s="22" t="s">
        <v>135</v>
      </c>
      <c r="B1167" s="23" t="s">
        <v>135</v>
      </c>
      <c r="C1167" s="477" t="s">
        <v>2174</v>
      </c>
      <c r="D1167" s="24" t="s">
        <v>2183</v>
      </c>
      <c r="E1167" s="23" t="s">
        <v>147</v>
      </c>
      <c r="F1167" s="49" t="s">
        <v>2184</v>
      </c>
      <c r="G1167" s="29">
        <v>0</v>
      </c>
      <c r="H1167" s="36">
        <v>0</v>
      </c>
      <c r="I1167" s="36"/>
      <c r="J1167" s="36"/>
      <c r="K1167" s="35" t="str">
        <f t="shared" si="56"/>
        <v/>
      </c>
      <c r="L1167" s="31" t="str">
        <f t="shared" si="57"/>
        <v>否</v>
      </c>
      <c r="M1167" s="31" t="str">
        <f t="shared" si="58"/>
        <v>否</v>
      </c>
    </row>
    <row r="1168" ht="18.95" customHeight="1" spans="1:13">
      <c r="A1168" s="22" t="s">
        <v>135</v>
      </c>
      <c r="B1168" s="23" t="s">
        <v>135</v>
      </c>
      <c r="C1168" s="477" t="s">
        <v>2174</v>
      </c>
      <c r="D1168" s="24" t="s">
        <v>2185</v>
      </c>
      <c r="E1168" s="23" t="s">
        <v>147</v>
      </c>
      <c r="F1168" s="49" t="s">
        <v>2186</v>
      </c>
      <c r="G1168" s="29">
        <v>0</v>
      </c>
      <c r="H1168" s="36">
        <v>0</v>
      </c>
      <c r="I1168" s="36"/>
      <c r="J1168" s="36"/>
      <c r="K1168" s="35" t="str">
        <f t="shared" si="56"/>
        <v/>
      </c>
      <c r="L1168" s="31" t="str">
        <f t="shared" si="57"/>
        <v>否</v>
      </c>
      <c r="M1168" s="31" t="str">
        <f t="shared" si="58"/>
        <v>否</v>
      </c>
    </row>
    <row r="1169" ht="18.95" customHeight="1" spans="1:13">
      <c r="A1169" s="22" t="s">
        <v>135</v>
      </c>
      <c r="B1169" s="23" t="s">
        <v>135</v>
      </c>
      <c r="C1169" s="477" t="s">
        <v>2174</v>
      </c>
      <c r="D1169" s="24" t="s">
        <v>2187</v>
      </c>
      <c r="E1169" s="23" t="s">
        <v>147</v>
      </c>
      <c r="F1169" s="49" t="s">
        <v>2188</v>
      </c>
      <c r="G1169" s="29">
        <v>0</v>
      </c>
      <c r="H1169" s="36">
        <v>0</v>
      </c>
      <c r="I1169" s="36"/>
      <c r="J1169" s="36"/>
      <c r="K1169" s="35" t="str">
        <f t="shared" si="56"/>
        <v/>
      </c>
      <c r="L1169" s="31" t="str">
        <f t="shared" si="57"/>
        <v>否</v>
      </c>
      <c r="M1169" s="31" t="str">
        <f t="shared" si="58"/>
        <v>否</v>
      </c>
    </row>
    <row r="1170" ht="18.95" customHeight="1" spans="1:13">
      <c r="A1170" s="22" t="s">
        <v>135</v>
      </c>
      <c r="B1170" s="23"/>
      <c r="C1170" s="477" t="s">
        <v>2174</v>
      </c>
      <c r="D1170" s="24" t="s">
        <v>2189</v>
      </c>
      <c r="E1170" s="23" t="s">
        <v>147</v>
      </c>
      <c r="F1170" s="49" t="s">
        <v>2190</v>
      </c>
      <c r="G1170" s="29">
        <v>0</v>
      </c>
      <c r="H1170" s="36">
        <v>20</v>
      </c>
      <c r="I1170" s="36"/>
      <c r="J1170" s="36"/>
      <c r="K1170" s="35" t="str">
        <f t="shared" si="56"/>
        <v/>
      </c>
      <c r="L1170" s="31" t="str">
        <f t="shared" si="57"/>
        <v>是</v>
      </c>
      <c r="M1170" s="31" t="str">
        <f t="shared" si="58"/>
        <v>否</v>
      </c>
    </row>
    <row r="1171" ht="18.95" customHeight="1" spans="1:13">
      <c r="A1171" s="22" t="s">
        <v>135</v>
      </c>
      <c r="B1171" s="23" t="s">
        <v>135</v>
      </c>
      <c r="C1171" s="477" t="s">
        <v>2174</v>
      </c>
      <c r="D1171" s="24" t="s">
        <v>2191</v>
      </c>
      <c r="E1171" s="23" t="s">
        <v>147</v>
      </c>
      <c r="F1171" s="49" t="s">
        <v>2192</v>
      </c>
      <c r="G1171" s="29">
        <v>0</v>
      </c>
      <c r="H1171" s="36">
        <v>0</v>
      </c>
      <c r="I1171" s="36"/>
      <c r="J1171" s="36"/>
      <c r="K1171" s="35" t="str">
        <f t="shared" si="56"/>
        <v/>
      </c>
      <c r="L1171" s="31" t="str">
        <f t="shared" si="57"/>
        <v>否</v>
      </c>
      <c r="M1171" s="31" t="str">
        <f t="shared" si="58"/>
        <v>否</v>
      </c>
    </row>
    <row r="1172" ht="18.95" customHeight="1" spans="1:13">
      <c r="A1172" s="22" t="s">
        <v>135</v>
      </c>
      <c r="B1172" s="23" t="s">
        <v>135</v>
      </c>
      <c r="C1172" s="477" t="s">
        <v>2174</v>
      </c>
      <c r="D1172" s="24" t="s">
        <v>2193</v>
      </c>
      <c r="E1172" s="23" t="s">
        <v>147</v>
      </c>
      <c r="F1172" s="49" t="s">
        <v>2194</v>
      </c>
      <c r="G1172" s="29">
        <v>0</v>
      </c>
      <c r="H1172" s="36">
        <v>0</v>
      </c>
      <c r="I1172" s="36"/>
      <c r="J1172" s="36"/>
      <c r="K1172" s="35" t="str">
        <f t="shared" si="56"/>
        <v/>
      </c>
      <c r="L1172" s="31" t="str">
        <f t="shared" si="57"/>
        <v>否</v>
      </c>
      <c r="M1172" s="31" t="str">
        <f t="shared" si="58"/>
        <v>否</v>
      </c>
    </row>
    <row r="1173" ht="18.95" customHeight="1" spans="1:13">
      <c r="A1173" s="22" t="s">
        <v>135</v>
      </c>
      <c r="B1173" s="23" t="s">
        <v>135</v>
      </c>
      <c r="C1173" s="477" t="s">
        <v>2174</v>
      </c>
      <c r="D1173" s="24" t="s">
        <v>2195</v>
      </c>
      <c r="E1173" s="23" t="s">
        <v>147</v>
      </c>
      <c r="F1173" s="49" t="s">
        <v>2196</v>
      </c>
      <c r="G1173" s="29">
        <v>0</v>
      </c>
      <c r="H1173" s="36">
        <v>0</v>
      </c>
      <c r="I1173" s="36"/>
      <c r="J1173" s="36"/>
      <c r="K1173" s="35" t="str">
        <f t="shared" si="56"/>
        <v/>
      </c>
      <c r="L1173" s="31" t="str">
        <f t="shared" si="57"/>
        <v>否</v>
      </c>
      <c r="M1173" s="31" t="str">
        <f t="shared" si="58"/>
        <v>否</v>
      </c>
    </row>
    <row r="1174" ht="18.95" customHeight="1" spans="1:13">
      <c r="A1174" s="22" t="s">
        <v>135</v>
      </c>
      <c r="B1174" s="23" t="s">
        <v>135</v>
      </c>
      <c r="C1174" s="477" t="s">
        <v>2174</v>
      </c>
      <c r="D1174" s="24" t="s">
        <v>2197</v>
      </c>
      <c r="E1174" s="23" t="s">
        <v>147</v>
      </c>
      <c r="F1174" s="49" t="s">
        <v>2198</v>
      </c>
      <c r="G1174" s="29">
        <v>0</v>
      </c>
      <c r="H1174" s="36">
        <v>0</v>
      </c>
      <c r="I1174" s="36"/>
      <c r="J1174" s="36"/>
      <c r="K1174" s="35" t="str">
        <f t="shared" si="56"/>
        <v/>
      </c>
      <c r="L1174" s="31" t="str">
        <f t="shared" si="57"/>
        <v>否</v>
      </c>
      <c r="M1174" s="31" t="str">
        <f t="shared" si="58"/>
        <v>否</v>
      </c>
    </row>
    <row r="1175" ht="18.95" customHeight="1" spans="1:13">
      <c r="A1175" s="22" t="s">
        <v>135</v>
      </c>
      <c r="B1175" s="23" t="s">
        <v>135</v>
      </c>
      <c r="C1175" s="477" t="s">
        <v>2174</v>
      </c>
      <c r="D1175" s="24" t="s">
        <v>2199</v>
      </c>
      <c r="E1175" s="23" t="s">
        <v>147</v>
      </c>
      <c r="F1175" s="49" t="s">
        <v>2200</v>
      </c>
      <c r="G1175" s="29">
        <v>0</v>
      </c>
      <c r="H1175" s="36">
        <v>0</v>
      </c>
      <c r="I1175" s="36"/>
      <c r="J1175" s="36"/>
      <c r="K1175" s="35" t="str">
        <f t="shared" si="56"/>
        <v/>
      </c>
      <c r="L1175" s="31" t="str">
        <f t="shared" si="57"/>
        <v>否</v>
      </c>
      <c r="M1175" s="31" t="str">
        <f t="shared" si="58"/>
        <v>否</v>
      </c>
    </row>
    <row r="1176" ht="18.95" customHeight="1" spans="1:13">
      <c r="A1176" s="22" t="s">
        <v>135</v>
      </c>
      <c r="B1176" s="23" t="s">
        <v>135</v>
      </c>
      <c r="C1176" s="477" t="s">
        <v>2174</v>
      </c>
      <c r="D1176" s="24" t="s">
        <v>2201</v>
      </c>
      <c r="E1176" s="23" t="s">
        <v>147</v>
      </c>
      <c r="F1176" s="49" t="s">
        <v>2202</v>
      </c>
      <c r="G1176" s="29">
        <v>0</v>
      </c>
      <c r="H1176" s="36">
        <v>0</v>
      </c>
      <c r="I1176" s="36"/>
      <c r="J1176" s="36"/>
      <c r="K1176" s="35" t="str">
        <f t="shared" si="56"/>
        <v/>
      </c>
      <c r="L1176" s="31" t="str">
        <f t="shared" si="57"/>
        <v>否</v>
      </c>
      <c r="M1176" s="31" t="str">
        <f t="shared" si="58"/>
        <v>否</v>
      </c>
    </row>
    <row r="1177" ht="18.95" customHeight="1" spans="1:13">
      <c r="A1177" s="22" t="s">
        <v>135</v>
      </c>
      <c r="B1177" s="23" t="s">
        <v>135</v>
      </c>
      <c r="C1177" s="477" t="s">
        <v>2174</v>
      </c>
      <c r="D1177" s="24" t="s">
        <v>2203</v>
      </c>
      <c r="E1177" s="23" t="s">
        <v>147</v>
      </c>
      <c r="F1177" s="49" t="s">
        <v>2204</v>
      </c>
      <c r="G1177" s="29">
        <v>0</v>
      </c>
      <c r="H1177" s="36">
        <v>0</v>
      </c>
      <c r="I1177" s="36"/>
      <c r="J1177" s="36"/>
      <c r="K1177" s="35" t="str">
        <f t="shared" si="56"/>
        <v/>
      </c>
      <c r="L1177" s="31" t="str">
        <f t="shared" si="57"/>
        <v>否</v>
      </c>
      <c r="M1177" s="31" t="str">
        <f t="shared" si="58"/>
        <v>否</v>
      </c>
    </row>
    <row r="1178" ht="24" customHeight="1" spans="1:13">
      <c r="A1178" s="22" t="s">
        <v>135</v>
      </c>
      <c r="B1178" s="23" t="s">
        <v>135</v>
      </c>
      <c r="C1178" s="477" t="s">
        <v>2174</v>
      </c>
      <c r="D1178" s="24" t="s">
        <v>2205</v>
      </c>
      <c r="E1178" s="23" t="s">
        <v>147</v>
      </c>
      <c r="F1178" s="49" t="s">
        <v>2206</v>
      </c>
      <c r="G1178" s="29">
        <v>0</v>
      </c>
      <c r="H1178" s="36">
        <v>0</v>
      </c>
      <c r="I1178" s="36"/>
      <c r="J1178" s="36"/>
      <c r="K1178" s="35" t="str">
        <f t="shared" si="56"/>
        <v/>
      </c>
      <c r="L1178" s="31" t="str">
        <f t="shared" si="57"/>
        <v>否</v>
      </c>
      <c r="M1178" s="31" t="str">
        <f t="shared" si="58"/>
        <v>否</v>
      </c>
    </row>
    <row r="1179" ht="19.5" customHeight="1" spans="1:13">
      <c r="A1179" s="22" t="s">
        <v>135</v>
      </c>
      <c r="B1179" s="23" t="s">
        <v>135</v>
      </c>
      <c r="C1179" s="477" t="s">
        <v>2174</v>
      </c>
      <c r="D1179" s="24" t="s">
        <v>2207</v>
      </c>
      <c r="E1179" s="23" t="s">
        <v>147</v>
      </c>
      <c r="F1179" s="49" t="s">
        <v>160</v>
      </c>
      <c r="G1179" s="29">
        <v>0</v>
      </c>
      <c r="H1179" s="36">
        <v>0</v>
      </c>
      <c r="I1179" s="36"/>
      <c r="J1179" s="36"/>
      <c r="K1179" s="35" t="str">
        <f t="shared" si="56"/>
        <v/>
      </c>
      <c r="L1179" s="31" t="str">
        <f t="shared" si="57"/>
        <v>否</v>
      </c>
      <c r="M1179" s="31" t="str">
        <f t="shared" si="58"/>
        <v>否</v>
      </c>
    </row>
    <row r="1180" ht="19.5" customHeight="1" spans="1:13">
      <c r="A1180" s="22" t="s">
        <v>135</v>
      </c>
      <c r="B1180" s="23"/>
      <c r="C1180" s="477" t="s">
        <v>2174</v>
      </c>
      <c r="D1180" s="24" t="s">
        <v>2208</v>
      </c>
      <c r="E1180" s="23" t="s">
        <v>147</v>
      </c>
      <c r="F1180" s="54" t="s">
        <v>2209</v>
      </c>
      <c r="G1180" s="29">
        <v>0</v>
      </c>
      <c r="H1180" s="36">
        <v>0</v>
      </c>
      <c r="I1180" s="36"/>
      <c r="J1180" s="36"/>
      <c r="K1180" s="35" t="str">
        <f t="shared" si="56"/>
        <v/>
      </c>
      <c r="L1180" s="31" t="str">
        <f t="shared" si="57"/>
        <v>否</v>
      </c>
      <c r="M1180" s="31" t="str">
        <f t="shared" si="58"/>
        <v>否</v>
      </c>
    </row>
    <row r="1181" ht="19.5" customHeight="1" spans="1:13">
      <c r="A1181" s="22" t="s">
        <v>135</v>
      </c>
      <c r="B1181" s="477" t="s">
        <v>2134</v>
      </c>
      <c r="C1181" s="23"/>
      <c r="D1181" s="24" t="s">
        <v>2210</v>
      </c>
      <c r="E1181" s="23"/>
      <c r="F1181" s="49" t="s">
        <v>2211</v>
      </c>
      <c r="G1181" s="29">
        <f>SUMIF($C1180:$C2480,$D1181,$G1180:$G2480)</f>
        <v>28705</v>
      </c>
      <c r="H1181" s="33" t="e">
        <f>VLOOKUP(F1181,#REF!,2,0)</f>
        <v>#REF!</v>
      </c>
      <c r="I1181" s="29"/>
      <c r="J1181" s="29">
        <f>VLOOKUP(F1181,'数据-全省决算数!'!$B:$C,2,0)</f>
        <v>15086</v>
      </c>
      <c r="K1181" s="35" t="str">
        <f t="shared" si="56"/>
        <v/>
      </c>
      <c r="L1181" s="31" t="e">
        <f t="shared" si="57"/>
        <v>#REF!</v>
      </c>
      <c r="M1181" s="31" t="str">
        <f t="shared" si="58"/>
        <v>是</v>
      </c>
    </row>
    <row r="1182" ht="19.5" customHeight="1" spans="1:13">
      <c r="A1182" s="22" t="s">
        <v>135</v>
      </c>
      <c r="B1182" s="23" t="s">
        <v>135</v>
      </c>
      <c r="C1182" s="477" t="s">
        <v>2210</v>
      </c>
      <c r="D1182" s="24" t="s">
        <v>2212</v>
      </c>
      <c r="E1182" s="23" t="s">
        <v>147</v>
      </c>
      <c r="F1182" s="49" t="s">
        <v>141</v>
      </c>
      <c r="G1182" s="29">
        <v>352</v>
      </c>
      <c r="H1182" s="36">
        <v>360</v>
      </c>
      <c r="I1182" s="36"/>
      <c r="J1182" s="36"/>
      <c r="K1182" s="39">
        <f t="shared" si="56"/>
        <v>0.023</v>
      </c>
      <c r="L1182" s="31" t="str">
        <f t="shared" si="57"/>
        <v>是</v>
      </c>
      <c r="M1182" s="31" t="str">
        <f t="shared" si="58"/>
        <v>否</v>
      </c>
    </row>
    <row r="1183" ht="19.5" customHeight="1" spans="1:13">
      <c r="A1183" s="22" t="s">
        <v>135</v>
      </c>
      <c r="B1183" s="23" t="s">
        <v>135</v>
      </c>
      <c r="C1183" s="477" t="s">
        <v>2210</v>
      </c>
      <c r="D1183" s="24" t="s">
        <v>2213</v>
      </c>
      <c r="E1183" s="23" t="s">
        <v>147</v>
      </c>
      <c r="F1183" s="49" t="s">
        <v>143</v>
      </c>
      <c r="G1183" s="29">
        <v>72</v>
      </c>
      <c r="H1183" s="36">
        <v>65</v>
      </c>
      <c r="I1183" s="36"/>
      <c r="J1183" s="36"/>
      <c r="K1183" s="35">
        <f t="shared" si="56"/>
        <v>-0.097</v>
      </c>
      <c r="L1183" s="31" t="str">
        <f t="shared" si="57"/>
        <v>是</v>
      </c>
      <c r="M1183" s="31" t="str">
        <f t="shared" si="58"/>
        <v>否</v>
      </c>
    </row>
    <row r="1184" ht="19.5" customHeight="1" spans="1:13">
      <c r="A1184" s="22" t="s">
        <v>135</v>
      </c>
      <c r="B1184" s="23" t="s">
        <v>135</v>
      </c>
      <c r="C1184" s="477" t="s">
        <v>2210</v>
      </c>
      <c r="D1184" s="24" t="s">
        <v>2214</v>
      </c>
      <c r="E1184" s="23" t="s">
        <v>147</v>
      </c>
      <c r="F1184" s="49" t="s">
        <v>145</v>
      </c>
      <c r="G1184" s="29">
        <v>37</v>
      </c>
      <c r="H1184" s="36">
        <v>37</v>
      </c>
      <c r="I1184" s="36"/>
      <c r="J1184" s="36"/>
      <c r="K1184" s="35">
        <f t="shared" si="56"/>
        <v>0</v>
      </c>
      <c r="L1184" s="31" t="str">
        <f t="shared" si="57"/>
        <v>是</v>
      </c>
      <c r="M1184" s="31" t="str">
        <f t="shared" si="58"/>
        <v>否</v>
      </c>
    </row>
    <row r="1185" ht="19.5" customHeight="1" spans="1:13">
      <c r="A1185" s="22" t="s">
        <v>135</v>
      </c>
      <c r="B1185" s="23"/>
      <c r="C1185" s="477" t="s">
        <v>2210</v>
      </c>
      <c r="D1185" s="24" t="s">
        <v>2215</v>
      </c>
      <c r="E1185" s="23" t="s">
        <v>147</v>
      </c>
      <c r="F1185" s="49" t="s">
        <v>2216</v>
      </c>
      <c r="G1185" s="29">
        <v>4573</v>
      </c>
      <c r="H1185" s="36">
        <v>5049</v>
      </c>
      <c r="I1185" s="36"/>
      <c r="J1185" s="36"/>
      <c r="K1185" s="35">
        <f t="shared" si="56"/>
        <v>0.104</v>
      </c>
      <c r="L1185" s="31" t="str">
        <f t="shared" si="57"/>
        <v>是</v>
      </c>
      <c r="M1185" s="31" t="str">
        <f t="shared" si="58"/>
        <v>否</v>
      </c>
    </row>
    <row r="1186" ht="19.5" customHeight="1" spans="1:13">
      <c r="A1186" s="22" t="s">
        <v>135</v>
      </c>
      <c r="B1186" s="23" t="s">
        <v>135</v>
      </c>
      <c r="C1186" s="477" t="s">
        <v>2210</v>
      </c>
      <c r="D1186" s="24" t="s">
        <v>2217</v>
      </c>
      <c r="E1186" s="23" t="s">
        <v>147</v>
      </c>
      <c r="F1186" s="49" t="s">
        <v>2218</v>
      </c>
      <c r="G1186" s="29">
        <v>0</v>
      </c>
      <c r="H1186" s="36">
        <v>0</v>
      </c>
      <c r="I1186" s="36"/>
      <c r="J1186" s="36"/>
      <c r="K1186" s="35" t="str">
        <f t="shared" si="56"/>
        <v/>
      </c>
      <c r="L1186" s="31" t="str">
        <f t="shared" si="57"/>
        <v>否</v>
      </c>
      <c r="M1186" s="31" t="str">
        <f t="shared" si="58"/>
        <v>否</v>
      </c>
    </row>
    <row r="1187" ht="19.5" customHeight="1" spans="1:13">
      <c r="A1187" s="22" t="s">
        <v>135</v>
      </c>
      <c r="B1187" s="23" t="s">
        <v>135</v>
      </c>
      <c r="C1187" s="477" t="s">
        <v>2210</v>
      </c>
      <c r="D1187" s="24" t="s">
        <v>2219</v>
      </c>
      <c r="E1187" s="23" t="s">
        <v>147</v>
      </c>
      <c r="F1187" s="49" t="s">
        <v>2220</v>
      </c>
      <c r="G1187" s="29">
        <v>0</v>
      </c>
      <c r="H1187" s="36">
        <v>22</v>
      </c>
      <c r="I1187" s="36"/>
      <c r="J1187" s="36"/>
      <c r="K1187" s="35" t="str">
        <f t="shared" si="56"/>
        <v/>
      </c>
      <c r="L1187" s="31" t="str">
        <f t="shared" si="57"/>
        <v>是</v>
      </c>
      <c r="M1187" s="31" t="str">
        <f t="shared" si="58"/>
        <v>否</v>
      </c>
    </row>
    <row r="1188" ht="19.5" customHeight="1" spans="1:13">
      <c r="A1188" s="22" t="s">
        <v>135</v>
      </c>
      <c r="B1188" s="23" t="s">
        <v>135</v>
      </c>
      <c r="C1188" s="477" t="s">
        <v>2210</v>
      </c>
      <c r="D1188" s="24" t="s">
        <v>2221</v>
      </c>
      <c r="E1188" s="23" t="s">
        <v>147</v>
      </c>
      <c r="F1188" s="49" t="s">
        <v>160</v>
      </c>
      <c r="G1188" s="29">
        <v>2294</v>
      </c>
      <c r="H1188" s="36">
        <v>2878</v>
      </c>
      <c r="I1188" s="36"/>
      <c r="J1188" s="36"/>
      <c r="K1188" s="35">
        <f t="shared" si="56"/>
        <v>0.255</v>
      </c>
      <c r="L1188" s="31" t="str">
        <f t="shared" si="57"/>
        <v>是</v>
      </c>
      <c r="M1188" s="31" t="str">
        <f t="shared" si="58"/>
        <v>否</v>
      </c>
    </row>
    <row r="1189" ht="19.5" customHeight="1" spans="1:13">
      <c r="A1189" s="22" t="s">
        <v>135</v>
      </c>
      <c r="B1189" s="23" t="s">
        <v>135</v>
      </c>
      <c r="C1189" s="477" t="s">
        <v>2210</v>
      </c>
      <c r="D1189" s="24" t="s">
        <v>2222</v>
      </c>
      <c r="E1189" s="23" t="s">
        <v>147</v>
      </c>
      <c r="F1189" s="54" t="s">
        <v>2223</v>
      </c>
      <c r="G1189" s="29">
        <v>21377</v>
      </c>
      <c r="H1189" s="36">
        <v>6674</v>
      </c>
      <c r="I1189" s="36"/>
      <c r="J1189" s="36"/>
      <c r="K1189" s="39">
        <f t="shared" si="56"/>
        <v>-0.688</v>
      </c>
      <c r="L1189" s="31" t="str">
        <f t="shared" si="57"/>
        <v>是</v>
      </c>
      <c r="M1189" s="31" t="str">
        <f t="shared" si="58"/>
        <v>否</v>
      </c>
    </row>
    <row r="1190" ht="19.5" customHeight="1" spans="1:13">
      <c r="A1190" s="22" t="s">
        <v>135</v>
      </c>
      <c r="B1190" s="477" t="s">
        <v>2134</v>
      </c>
      <c r="C1190" s="23"/>
      <c r="D1190" s="24" t="s">
        <v>2224</v>
      </c>
      <c r="E1190" s="23"/>
      <c r="F1190" s="49" t="s">
        <v>2225</v>
      </c>
      <c r="G1190" s="29">
        <f>SUMIF($C1189:$C2489,$D1190,$G1189:$G2489)</f>
        <v>39849</v>
      </c>
      <c r="H1190" s="33" t="e">
        <f>VLOOKUP(F1190,#REF!,2,0)</f>
        <v>#REF!</v>
      </c>
      <c r="I1190" s="29"/>
      <c r="J1190" s="29">
        <f>VLOOKUP(F1190,'数据-全省决算数!'!$B:$C,2,0)</f>
        <v>34011</v>
      </c>
      <c r="K1190" s="39" t="str">
        <f t="shared" si="56"/>
        <v/>
      </c>
      <c r="L1190" s="31" t="e">
        <f t="shared" si="57"/>
        <v>#REF!</v>
      </c>
      <c r="M1190" s="31" t="str">
        <f t="shared" si="58"/>
        <v>是</v>
      </c>
    </row>
    <row r="1191" ht="19.5" customHeight="1" spans="1:13">
      <c r="A1191" s="22" t="s">
        <v>135</v>
      </c>
      <c r="B1191" s="23" t="s">
        <v>135</v>
      </c>
      <c r="C1191" s="477" t="s">
        <v>2224</v>
      </c>
      <c r="D1191" s="40" t="s">
        <v>2226</v>
      </c>
      <c r="E1191" s="23" t="s">
        <v>147</v>
      </c>
      <c r="F1191" s="49" t="s">
        <v>141</v>
      </c>
      <c r="G1191" s="29">
        <v>5028</v>
      </c>
      <c r="H1191" s="36">
        <v>6325</v>
      </c>
      <c r="I1191" s="36"/>
      <c r="J1191" s="36"/>
      <c r="K1191" s="39">
        <f t="shared" si="56"/>
        <v>0.258</v>
      </c>
      <c r="L1191" s="31" t="str">
        <f t="shared" si="57"/>
        <v>是</v>
      </c>
      <c r="M1191" s="31" t="str">
        <f t="shared" si="58"/>
        <v>否</v>
      </c>
    </row>
    <row r="1192" ht="19.5" customHeight="1" spans="1:13">
      <c r="A1192" s="22" t="s">
        <v>135</v>
      </c>
      <c r="B1192" s="23" t="s">
        <v>135</v>
      </c>
      <c r="C1192" s="477" t="s">
        <v>2224</v>
      </c>
      <c r="D1192" s="40" t="s">
        <v>2227</v>
      </c>
      <c r="E1192" s="23" t="s">
        <v>147</v>
      </c>
      <c r="F1192" s="49" t="s">
        <v>143</v>
      </c>
      <c r="G1192" s="29">
        <v>498</v>
      </c>
      <c r="H1192" s="36">
        <v>413</v>
      </c>
      <c r="I1192" s="36"/>
      <c r="J1192" s="36"/>
      <c r="K1192" s="39">
        <f t="shared" si="56"/>
        <v>-0.171</v>
      </c>
      <c r="L1192" s="31" t="str">
        <f t="shared" si="57"/>
        <v>是</v>
      </c>
      <c r="M1192" s="31" t="str">
        <f t="shared" si="58"/>
        <v>否</v>
      </c>
    </row>
    <row r="1193" ht="19.5" customHeight="1" spans="1:13">
      <c r="A1193" s="22" t="s">
        <v>135</v>
      </c>
      <c r="B1193" s="23" t="s">
        <v>135</v>
      </c>
      <c r="C1193" s="477" t="s">
        <v>2224</v>
      </c>
      <c r="D1193" s="40" t="s">
        <v>2228</v>
      </c>
      <c r="E1193" s="23" t="s">
        <v>147</v>
      </c>
      <c r="F1193" s="49" t="s">
        <v>145</v>
      </c>
      <c r="G1193" s="29">
        <v>22</v>
      </c>
      <c r="H1193" s="36">
        <v>43</v>
      </c>
      <c r="I1193" s="36"/>
      <c r="J1193" s="36"/>
      <c r="K1193" s="39">
        <f t="shared" si="56"/>
        <v>0.955</v>
      </c>
      <c r="L1193" s="31" t="str">
        <f t="shared" si="57"/>
        <v>是</v>
      </c>
      <c r="M1193" s="31" t="str">
        <f t="shared" si="58"/>
        <v>否</v>
      </c>
    </row>
    <row r="1194" ht="19.5" customHeight="1" spans="1:13">
      <c r="A1194" s="22" t="s">
        <v>135</v>
      </c>
      <c r="B1194" s="23"/>
      <c r="C1194" s="477" t="s">
        <v>2224</v>
      </c>
      <c r="D1194" s="40" t="s">
        <v>2229</v>
      </c>
      <c r="E1194" s="23" t="s">
        <v>147</v>
      </c>
      <c r="F1194" s="49" t="s">
        <v>2230</v>
      </c>
      <c r="G1194" s="29">
        <v>928</v>
      </c>
      <c r="H1194" s="36">
        <v>1615</v>
      </c>
      <c r="I1194" s="36"/>
      <c r="J1194" s="36"/>
      <c r="K1194" s="39">
        <f t="shared" si="56"/>
        <v>0.74</v>
      </c>
      <c r="L1194" s="31" t="str">
        <f t="shared" si="57"/>
        <v>是</v>
      </c>
      <c r="M1194" s="31" t="str">
        <f t="shared" si="58"/>
        <v>否</v>
      </c>
    </row>
    <row r="1195" ht="19.5" customHeight="1" spans="1:13">
      <c r="A1195" s="22" t="s">
        <v>135</v>
      </c>
      <c r="B1195" s="23"/>
      <c r="C1195" s="477" t="s">
        <v>2224</v>
      </c>
      <c r="D1195" s="40" t="s">
        <v>2231</v>
      </c>
      <c r="E1195" s="23" t="s">
        <v>147</v>
      </c>
      <c r="F1195" s="49" t="s">
        <v>2232</v>
      </c>
      <c r="G1195" s="29">
        <v>1292</v>
      </c>
      <c r="H1195" s="36">
        <v>903</v>
      </c>
      <c r="I1195" s="36"/>
      <c r="J1195" s="36"/>
      <c r="K1195" s="39">
        <f t="shared" si="56"/>
        <v>-0.301</v>
      </c>
      <c r="L1195" s="31" t="str">
        <f t="shared" si="57"/>
        <v>是</v>
      </c>
      <c r="M1195" s="31" t="str">
        <f t="shared" si="58"/>
        <v>否</v>
      </c>
    </row>
    <row r="1196" ht="19.5" customHeight="1" spans="1:13">
      <c r="A1196" s="22" t="s">
        <v>135</v>
      </c>
      <c r="B1196" s="23"/>
      <c r="C1196" s="477" t="s">
        <v>2224</v>
      </c>
      <c r="D1196" s="40" t="s">
        <v>2233</v>
      </c>
      <c r="E1196" s="23" t="s">
        <v>147</v>
      </c>
      <c r="F1196" s="49" t="s">
        <v>2234</v>
      </c>
      <c r="G1196" s="29">
        <v>505</v>
      </c>
      <c r="H1196" s="36">
        <v>625</v>
      </c>
      <c r="I1196" s="36"/>
      <c r="J1196" s="36"/>
      <c r="K1196" s="39">
        <f t="shared" si="56"/>
        <v>0.238</v>
      </c>
      <c r="L1196" s="31" t="str">
        <f t="shared" si="57"/>
        <v>是</v>
      </c>
      <c r="M1196" s="31" t="str">
        <f t="shared" si="58"/>
        <v>否</v>
      </c>
    </row>
    <row r="1197" ht="19.5" customHeight="1" spans="1:13">
      <c r="A1197" s="22" t="s">
        <v>135</v>
      </c>
      <c r="B1197" s="23"/>
      <c r="C1197" s="477" t="s">
        <v>2224</v>
      </c>
      <c r="D1197" s="40" t="s">
        <v>2235</v>
      </c>
      <c r="E1197" s="23" t="s">
        <v>147</v>
      </c>
      <c r="F1197" s="49" t="s">
        <v>2236</v>
      </c>
      <c r="G1197" s="29">
        <v>27102</v>
      </c>
      <c r="H1197" s="36">
        <v>20206</v>
      </c>
      <c r="I1197" s="36"/>
      <c r="J1197" s="36"/>
      <c r="K1197" s="39">
        <f t="shared" si="56"/>
        <v>-0.254</v>
      </c>
      <c r="L1197" s="31" t="str">
        <f t="shared" si="57"/>
        <v>是</v>
      </c>
      <c r="M1197" s="31" t="str">
        <f t="shared" si="58"/>
        <v>否</v>
      </c>
    </row>
    <row r="1198" ht="19.5" customHeight="1" spans="1:13">
      <c r="A1198" s="22" t="s">
        <v>135</v>
      </c>
      <c r="B1198" s="23"/>
      <c r="C1198" s="477" t="s">
        <v>2224</v>
      </c>
      <c r="D1198" s="40" t="s">
        <v>2237</v>
      </c>
      <c r="E1198" s="23" t="s">
        <v>147</v>
      </c>
      <c r="F1198" s="49" t="s">
        <v>2238</v>
      </c>
      <c r="G1198" s="29">
        <v>90</v>
      </c>
      <c r="H1198" s="36">
        <v>-148</v>
      </c>
      <c r="I1198" s="36"/>
      <c r="J1198" s="36"/>
      <c r="K1198" s="39">
        <f t="shared" si="56"/>
        <v>-2.644</v>
      </c>
      <c r="L1198" s="31" t="str">
        <f t="shared" si="57"/>
        <v>是</v>
      </c>
      <c r="M1198" s="31" t="str">
        <f t="shared" si="58"/>
        <v>否</v>
      </c>
    </row>
    <row r="1199" ht="19.5" customHeight="1" spans="1:13">
      <c r="A1199" s="22" t="s">
        <v>135</v>
      </c>
      <c r="B1199" s="23"/>
      <c r="C1199" s="477" t="s">
        <v>2224</v>
      </c>
      <c r="D1199" s="40" t="s">
        <v>2239</v>
      </c>
      <c r="E1199" s="23" t="s">
        <v>147</v>
      </c>
      <c r="F1199" s="49" t="s">
        <v>2240</v>
      </c>
      <c r="G1199" s="29">
        <v>415</v>
      </c>
      <c r="H1199" s="36">
        <v>318</v>
      </c>
      <c r="I1199" s="36"/>
      <c r="J1199" s="36"/>
      <c r="K1199" s="39">
        <f t="shared" si="56"/>
        <v>-0.234</v>
      </c>
      <c r="L1199" s="31" t="str">
        <f t="shared" si="57"/>
        <v>是</v>
      </c>
      <c r="M1199" s="31" t="str">
        <f t="shared" si="58"/>
        <v>否</v>
      </c>
    </row>
    <row r="1200" ht="19.5" customHeight="1" spans="1:13">
      <c r="A1200" s="22" t="s">
        <v>135</v>
      </c>
      <c r="B1200" s="23" t="s">
        <v>135</v>
      </c>
      <c r="C1200" s="477" t="s">
        <v>2224</v>
      </c>
      <c r="D1200" s="40" t="s">
        <v>2241</v>
      </c>
      <c r="E1200" s="23" t="s">
        <v>147</v>
      </c>
      <c r="F1200" s="49" t="s">
        <v>2242</v>
      </c>
      <c r="G1200" s="29">
        <v>488</v>
      </c>
      <c r="H1200" s="36">
        <v>16</v>
      </c>
      <c r="I1200" s="36"/>
      <c r="J1200" s="36"/>
      <c r="K1200" s="39">
        <f t="shared" si="56"/>
        <v>-0.967</v>
      </c>
      <c r="L1200" s="31" t="str">
        <f t="shared" si="57"/>
        <v>是</v>
      </c>
      <c r="M1200" s="31" t="str">
        <f t="shared" si="58"/>
        <v>否</v>
      </c>
    </row>
    <row r="1201" ht="19.5" customHeight="1" spans="1:13">
      <c r="A1201" s="22"/>
      <c r="B1201" s="23"/>
      <c r="C1201" s="477" t="s">
        <v>2224</v>
      </c>
      <c r="D1201" s="471" t="s">
        <v>2243</v>
      </c>
      <c r="E1201" s="23" t="s">
        <v>147</v>
      </c>
      <c r="F1201" s="49" t="s">
        <v>2244</v>
      </c>
      <c r="G1201" s="29">
        <v>2550</v>
      </c>
      <c r="H1201" s="36">
        <v>3019</v>
      </c>
      <c r="I1201" s="36"/>
      <c r="J1201" s="36"/>
      <c r="K1201" s="39">
        <f t="shared" si="56"/>
        <v>0.184</v>
      </c>
      <c r="L1201" s="31" t="str">
        <f t="shared" si="57"/>
        <v>是</v>
      </c>
      <c r="M1201" s="31" t="str">
        <f t="shared" si="58"/>
        <v>否</v>
      </c>
    </row>
    <row r="1202" ht="19.5" customHeight="1" spans="1:13">
      <c r="A1202" s="22" t="s">
        <v>135</v>
      </c>
      <c r="B1202" s="23"/>
      <c r="C1202" s="477" t="s">
        <v>2224</v>
      </c>
      <c r="D1202" s="471" t="s">
        <v>2245</v>
      </c>
      <c r="E1202" s="23" t="s">
        <v>147</v>
      </c>
      <c r="F1202" s="54" t="s">
        <v>2246</v>
      </c>
      <c r="G1202" s="29">
        <v>931</v>
      </c>
      <c r="H1202" s="36">
        <v>638</v>
      </c>
      <c r="I1202" s="36"/>
      <c r="J1202" s="36"/>
      <c r="K1202" s="39">
        <f t="shared" si="56"/>
        <v>-0.315</v>
      </c>
      <c r="L1202" s="31" t="str">
        <f t="shared" si="57"/>
        <v>是</v>
      </c>
      <c r="M1202" s="31" t="str">
        <f t="shared" si="58"/>
        <v>否</v>
      </c>
    </row>
    <row r="1203" ht="19.5" customHeight="1" spans="1:13">
      <c r="A1203" s="22" t="s">
        <v>135</v>
      </c>
      <c r="B1203" s="477" t="s">
        <v>2134</v>
      </c>
      <c r="C1203" s="23" t="s">
        <v>135</v>
      </c>
      <c r="D1203" s="471" t="s">
        <v>2247</v>
      </c>
      <c r="E1203" s="23"/>
      <c r="F1203" s="49" t="s">
        <v>2248</v>
      </c>
      <c r="G1203" s="29">
        <f>SUMIF($C1202:$C2502,$D1203,$G1202:$G2502)</f>
        <v>18416</v>
      </c>
      <c r="H1203" s="33" t="e">
        <f>VLOOKUP(F1203,#REF!,2,0)</f>
        <v>#REF!</v>
      </c>
      <c r="I1203" s="29"/>
      <c r="J1203" s="29">
        <f>VLOOKUP(F1203,'数据-全省决算数!'!$B:$C,2,0)</f>
        <v>19790</v>
      </c>
      <c r="K1203" s="39" t="str">
        <f t="shared" si="56"/>
        <v/>
      </c>
      <c r="L1203" s="31" t="e">
        <f t="shared" si="57"/>
        <v>#REF!</v>
      </c>
      <c r="M1203" s="31" t="str">
        <f t="shared" si="58"/>
        <v>是</v>
      </c>
    </row>
    <row r="1204" ht="19.5" customHeight="1" spans="1:13">
      <c r="A1204" s="22" t="s">
        <v>135</v>
      </c>
      <c r="B1204" s="23"/>
      <c r="C1204" s="477" t="s">
        <v>2247</v>
      </c>
      <c r="D1204" s="471" t="s">
        <v>2249</v>
      </c>
      <c r="E1204" s="23" t="s">
        <v>147</v>
      </c>
      <c r="F1204" s="49" t="s">
        <v>141</v>
      </c>
      <c r="G1204" s="29">
        <v>2109</v>
      </c>
      <c r="H1204" s="36">
        <v>2165</v>
      </c>
      <c r="I1204" s="36"/>
      <c r="J1204" s="36"/>
      <c r="K1204" s="39">
        <f t="shared" si="56"/>
        <v>0.027</v>
      </c>
      <c r="L1204" s="31" t="str">
        <f t="shared" si="57"/>
        <v>是</v>
      </c>
      <c r="M1204" s="31" t="str">
        <f t="shared" si="58"/>
        <v>否</v>
      </c>
    </row>
    <row r="1205" ht="19.5" customHeight="1" spans="1:13">
      <c r="A1205" s="22" t="s">
        <v>135</v>
      </c>
      <c r="B1205" s="23"/>
      <c r="C1205" s="477" t="s">
        <v>2247</v>
      </c>
      <c r="D1205" s="471" t="s">
        <v>2250</v>
      </c>
      <c r="E1205" s="23" t="s">
        <v>147</v>
      </c>
      <c r="F1205" s="49" t="s">
        <v>143</v>
      </c>
      <c r="G1205" s="29">
        <v>292</v>
      </c>
      <c r="H1205" s="36">
        <v>118</v>
      </c>
      <c r="I1205" s="36"/>
      <c r="J1205" s="36"/>
      <c r="K1205" s="39">
        <f t="shared" si="56"/>
        <v>-0.596</v>
      </c>
      <c r="L1205" s="31" t="str">
        <f t="shared" si="57"/>
        <v>是</v>
      </c>
      <c r="M1205" s="31" t="str">
        <f t="shared" si="58"/>
        <v>否</v>
      </c>
    </row>
    <row r="1206" ht="19.5" customHeight="1" spans="1:13">
      <c r="A1206" s="22" t="s">
        <v>135</v>
      </c>
      <c r="B1206" s="23"/>
      <c r="C1206" s="477" t="s">
        <v>2247</v>
      </c>
      <c r="D1206" s="471" t="s">
        <v>2251</v>
      </c>
      <c r="E1206" s="23" t="s">
        <v>147</v>
      </c>
      <c r="F1206" s="49" t="s">
        <v>145</v>
      </c>
      <c r="G1206" s="29">
        <v>3</v>
      </c>
      <c r="H1206" s="36">
        <v>0</v>
      </c>
      <c r="I1206" s="36"/>
      <c r="J1206" s="36"/>
      <c r="K1206" s="39">
        <f t="shared" si="56"/>
        <v>-1</v>
      </c>
      <c r="L1206" s="31" t="str">
        <f t="shared" si="57"/>
        <v>是</v>
      </c>
      <c r="M1206" s="31" t="str">
        <f t="shared" si="58"/>
        <v>否</v>
      </c>
    </row>
    <row r="1207" ht="19.5" customHeight="1" spans="1:13">
      <c r="A1207" s="22" t="s">
        <v>135</v>
      </c>
      <c r="B1207" s="23"/>
      <c r="C1207" s="477" t="s">
        <v>2247</v>
      </c>
      <c r="D1207" s="471" t="s">
        <v>2252</v>
      </c>
      <c r="E1207" s="23" t="s">
        <v>147</v>
      </c>
      <c r="F1207" s="49" t="s">
        <v>2253</v>
      </c>
      <c r="G1207" s="29">
        <v>3186</v>
      </c>
      <c r="H1207" s="36">
        <v>3139</v>
      </c>
      <c r="I1207" s="36"/>
      <c r="J1207" s="36"/>
      <c r="K1207" s="35">
        <f t="shared" si="56"/>
        <v>-0.015</v>
      </c>
      <c r="L1207" s="31" t="str">
        <f t="shared" si="57"/>
        <v>是</v>
      </c>
      <c r="M1207" s="31" t="str">
        <f t="shared" si="58"/>
        <v>否</v>
      </c>
    </row>
    <row r="1208" ht="19.5" customHeight="1" spans="1:13">
      <c r="A1208" s="22" t="s">
        <v>135</v>
      </c>
      <c r="B1208" s="23"/>
      <c r="C1208" s="477" t="s">
        <v>2247</v>
      </c>
      <c r="D1208" s="471" t="s">
        <v>2254</v>
      </c>
      <c r="E1208" s="23" t="s">
        <v>147</v>
      </c>
      <c r="F1208" s="49" t="s">
        <v>2255</v>
      </c>
      <c r="G1208" s="29">
        <v>0</v>
      </c>
      <c r="H1208" s="36">
        <v>0</v>
      </c>
      <c r="I1208" s="36"/>
      <c r="J1208" s="36"/>
      <c r="K1208" s="35" t="str">
        <f t="shared" si="56"/>
        <v/>
      </c>
      <c r="L1208" s="31" t="str">
        <f t="shared" si="57"/>
        <v>否</v>
      </c>
      <c r="M1208" s="31" t="str">
        <f t="shared" si="58"/>
        <v>否</v>
      </c>
    </row>
    <row r="1209" ht="19.5" customHeight="1" spans="1:13">
      <c r="A1209" s="22"/>
      <c r="B1209" s="23"/>
      <c r="C1209" s="477" t="s">
        <v>2247</v>
      </c>
      <c r="D1209" s="471" t="s">
        <v>2256</v>
      </c>
      <c r="E1209" s="23" t="s">
        <v>147</v>
      </c>
      <c r="F1209" s="37" t="s">
        <v>2257</v>
      </c>
      <c r="G1209" s="29">
        <v>26</v>
      </c>
      <c r="H1209" s="36">
        <v>27</v>
      </c>
      <c r="I1209" s="36"/>
      <c r="J1209" s="36"/>
      <c r="K1209" s="35">
        <f t="shared" si="56"/>
        <v>0.038</v>
      </c>
      <c r="L1209" s="31" t="str">
        <f t="shared" si="57"/>
        <v>是</v>
      </c>
      <c r="M1209" s="31" t="str">
        <f t="shared" si="58"/>
        <v>否</v>
      </c>
    </row>
    <row r="1210" ht="19.5" customHeight="1" spans="1:13">
      <c r="A1210" s="22"/>
      <c r="B1210" s="23"/>
      <c r="C1210" s="477" t="s">
        <v>2247</v>
      </c>
      <c r="D1210" s="471" t="s">
        <v>2258</v>
      </c>
      <c r="E1210" s="23" t="s">
        <v>147</v>
      </c>
      <c r="F1210" s="37" t="s">
        <v>2259</v>
      </c>
      <c r="G1210" s="29">
        <v>416</v>
      </c>
      <c r="H1210" s="36">
        <v>83</v>
      </c>
      <c r="I1210" s="36"/>
      <c r="J1210" s="36"/>
      <c r="K1210" s="35">
        <f t="shared" si="56"/>
        <v>-0.8</v>
      </c>
      <c r="L1210" s="31" t="str">
        <f t="shared" si="57"/>
        <v>是</v>
      </c>
      <c r="M1210" s="31" t="str">
        <f t="shared" si="58"/>
        <v>否</v>
      </c>
    </row>
    <row r="1211" ht="19.5" customHeight="1" spans="1:13">
      <c r="A1211" s="22"/>
      <c r="B1211" s="23"/>
      <c r="C1211" s="477" t="s">
        <v>2247</v>
      </c>
      <c r="D1211" s="24" t="s">
        <v>2260</v>
      </c>
      <c r="E1211" s="23" t="s">
        <v>147</v>
      </c>
      <c r="F1211" s="37" t="s">
        <v>2261</v>
      </c>
      <c r="G1211" s="29">
        <v>293</v>
      </c>
      <c r="H1211" s="36">
        <v>477</v>
      </c>
      <c r="I1211" s="36"/>
      <c r="J1211" s="36"/>
      <c r="K1211" s="35">
        <f t="shared" si="56"/>
        <v>0.628</v>
      </c>
      <c r="L1211" s="31" t="str">
        <f t="shared" si="57"/>
        <v>是</v>
      </c>
      <c r="M1211" s="31" t="str">
        <f t="shared" si="58"/>
        <v>否</v>
      </c>
    </row>
    <row r="1212" ht="19.5" customHeight="1" spans="1:13">
      <c r="A1212" s="22"/>
      <c r="B1212" s="23"/>
      <c r="C1212" s="477" t="s">
        <v>2247</v>
      </c>
      <c r="D1212" s="24" t="s">
        <v>2262</v>
      </c>
      <c r="E1212" s="23" t="s">
        <v>147</v>
      </c>
      <c r="F1212" s="37" t="s">
        <v>2263</v>
      </c>
      <c r="G1212" s="29">
        <v>8016</v>
      </c>
      <c r="H1212" s="36">
        <v>9176</v>
      </c>
      <c r="I1212" s="36"/>
      <c r="J1212" s="36"/>
      <c r="K1212" s="35">
        <f t="shared" si="56"/>
        <v>0.145</v>
      </c>
      <c r="L1212" s="31" t="str">
        <f t="shared" si="57"/>
        <v>是</v>
      </c>
      <c r="M1212" s="31" t="str">
        <f t="shared" si="58"/>
        <v>否</v>
      </c>
    </row>
    <row r="1213" ht="19.5" customHeight="1" spans="1:13">
      <c r="A1213" s="22" t="s">
        <v>135</v>
      </c>
      <c r="B1213" s="23" t="s">
        <v>135</v>
      </c>
      <c r="C1213" s="477" t="s">
        <v>2247</v>
      </c>
      <c r="D1213" s="24" t="s">
        <v>2264</v>
      </c>
      <c r="E1213" s="23" t="s">
        <v>147</v>
      </c>
      <c r="F1213" s="37" t="s">
        <v>2265</v>
      </c>
      <c r="G1213" s="29">
        <v>405</v>
      </c>
      <c r="H1213" s="36">
        <v>448</v>
      </c>
      <c r="I1213" s="36"/>
      <c r="J1213" s="36"/>
      <c r="K1213" s="39">
        <f t="shared" si="56"/>
        <v>0.106</v>
      </c>
      <c r="L1213" s="31" t="str">
        <f t="shared" si="57"/>
        <v>是</v>
      </c>
      <c r="M1213" s="31" t="str">
        <f t="shared" si="58"/>
        <v>否</v>
      </c>
    </row>
    <row r="1214" ht="19.5" customHeight="1" spans="1:13">
      <c r="A1214" s="22" t="s">
        <v>135</v>
      </c>
      <c r="B1214" s="23" t="s">
        <v>135</v>
      </c>
      <c r="C1214" s="477" t="s">
        <v>2247</v>
      </c>
      <c r="D1214" s="24" t="s">
        <v>2266</v>
      </c>
      <c r="E1214" s="23" t="s">
        <v>147</v>
      </c>
      <c r="F1214" s="37" t="s">
        <v>2267</v>
      </c>
      <c r="G1214" s="29">
        <v>724</v>
      </c>
      <c r="H1214" s="36">
        <v>1546</v>
      </c>
      <c r="I1214" s="36"/>
      <c r="J1214" s="36"/>
      <c r="K1214" s="35">
        <f t="shared" si="56"/>
        <v>1.135</v>
      </c>
      <c r="L1214" s="31" t="str">
        <f t="shared" si="57"/>
        <v>是</v>
      </c>
      <c r="M1214" s="31" t="str">
        <f t="shared" si="58"/>
        <v>否</v>
      </c>
    </row>
    <row r="1215" ht="19.5" customHeight="1" spans="1:13">
      <c r="A1215" s="22" t="s">
        <v>135</v>
      </c>
      <c r="B1215" s="23" t="s">
        <v>135</v>
      </c>
      <c r="C1215" s="477" t="s">
        <v>2247</v>
      </c>
      <c r="D1215" s="24" t="s">
        <v>2268</v>
      </c>
      <c r="E1215" s="23" t="s">
        <v>147</v>
      </c>
      <c r="F1215" s="37" t="s">
        <v>2269</v>
      </c>
      <c r="G1215" s="29">
        <v>0</v>
      </c>
      <c r="H1215" s="36">
        <v>0</v>
      </c>
      <c r="I1215" s="36"/>
      <c r="J1215" s="36"/>
      <c r="K1215" s="35" t="str">
        <f t="shared" si="56"/>
        <v/>
      </c>
      <c r="L1215" s="31" t="str">
        <f t="shared" si="57"/>
        <v>否</v>
      </c>
      <c r="M1215" s="31" t="str">
        <f t="shared" si="58"/>
        <v>否</v>
      </c>
    </row>
    <row r="1216" ht="19.5" customHeight="1" spans="1:13">
      <c r="A1216" s="22" t="s">
        <v>135</v>
      </c>
      <c r="B1216" s="23" t="s">
        <v>135</v>
      </c>
      <c r="C1216" s="477" t="s">
        <v>2247</v>
      </c>
      <c r="D1216" s="24" t="s">
        <v>2270</v>
      </c>
      <c r="E1216" s="23" t="s">
        <v>147</v>
      </c>
      <c r="F1216" s="49" t="s">
        <v>2271</v>
      </c>
      <c r="G1216" s="29">
        <v>0</v>
      </c>
      <c r="H1216" s="36">
        <v>30</v>
      </c>
      <c r="I1216" s="36"/>
      <c r="J1216" s="36"/>
      <c r="K1216" s="35" t="str">
        <f t="shared" si="56"/>
        <v/>
      </c>
      <c r="L1216" s="31" t="str">
        <f t="shared" si="57"/>
        <v>是</v>
      </c>
      <c r="M1216" s="31" t="str">
        <f t="shared" si="58"/>
        <v>否</v>
      </c>
    </row>
    <row r="1217" ht="19.5" customHeight="1" spans="1:13">
      <c r="A1217" s="22" t="s">
        <v>135</v>
      </c>
      <c r="B1217" s="23" t="s">
        <v>135</v>
      </c>
      <c r="C1217" s="477" t="s">
        <v>2247</v>
      </c>
      <c r="D1217" s="24" t="s">
        <v>2272</v>
      </c>
      <c r="E1217" s="23" t="s">
        <v>147</v>
      </c>
      <c r="F1217" s="49" t="s">
        <v>2273</v>
      </c>
      <c r="G1217" s="29">
        <v>0</v>
      </c>
      <c r="H1217" s="36">
        <v>0</v>
      </c>
      <c r="I1217" s="36"/>
      <c r="J1217" s="36"/>
      <c r="K1217" s="35" t="str">
        <f t="shared" si="56"/>
        <v/>
      </c>
      <c r="L1217" s="31" t="str">
        <f t="shared" si="57"/>
        <v>否</v>
      </c>
      <c r="M1217" s="31" t="str">
        <f t="shared" si="58"/>
        <v>否</v>
      </c>
    </row>
    <row r="1218" ht="19.5" customHeight="1" spans="1:13">
      <c r="A1218" s="22" t="s">
        <v>135</v>
      </c>
      <c r="B1218" s="23" t="s">
        <v>135</v>
      </c>
      <c r="C1218" s="477" t="s">
        <v>2247</v>
      </c>
      <c r="D1218" s="24" t="s">
        <v>2274</v>
      </c>
      <c r="E1218" s="23" t="s">
        <v>147</v>
      </c>
      <c r="F1218" s="54" t="s">
        <v>2275</v>
      </c>
      <c r="G1218" s="29">
        <v>2946</v>
      </c>
      <c r="H1218" s="36">
        <v>2590</v>
      </c>
      <c r="I1218" s="36"/>
      <c r="J1218" s="36"/>
      <c r="K1218" s="35">
        <f t="shared" si="56"/>
        <v>-0.121</v>
      </c>
      <c r="L1218" s="31" t="str">
        <f t="shared" si="57"/>
        <v>是</v>
      </c>
      <c r="M1218" s="31" t="str">
        <f t="shared" si="58"/>
        <v>否</v>
      </c>
    </row>
    <row r="1219" ht="19.5" customHeight="1" spans="1:13">
      <c r="A1219" s="22" t="s">
        <v>135</v>
      </c>
      <c r="B1219" s="477" t="s">
        <v>2134</v>
      </c>
      <c r="C1219" s="23"/>
      <c r="D1219" s="24" t="s">
        <v>2276</v>
      </c>
      <c r="E1219" s="23" t="s">
        <v>147</v>
      </c>
      <c r="F1219" s="49" t="s">
        <v>2277</v>
      </c>
      <c r="G1219" s="29">
        <v>20</v>
      </c>
      <c r="H1219" s="33" t="e">
        <f>VLOOKUP(F1219,#REF!,2,0)</f>
        <v>#REF!</v>
      </c>
      <c r="I1219" s="29"/>
      <c r="J1219" s="29">
        <f>VLOOKUP(F1219,'数据-全省决算数!'!$B:$C,2,0)</f>
        <v>113</v>
      </c>
      <c r="K1219" s="35" t="str">
        <f t="shared" si="56"/>
        <v/>
      </c>
      <c r="L1219" s="31" t="e">
        <f t="shared" si="57"/>
        <v>#REF!</v>
      </c>
      <c r="M1219" s="31" t="str">
        <f t="shared" si="58"/>
        <v>是</v>
      </c>
    </row>
    <row r="1220" ht="19.5" customHeight="1" spans="1:13">
      <c r="A1220" s="22" t="s">
        <v>134</v>
      </c>
      <c r="B1220" s="23" t="s">
        <v>135</v>
      </c>
      <c r="C1220" s="23"/>
      <c r="D1220" s="24" t="s">
        <v>2278</v>
      </c>
      <c r="E1220" s="23"/>
      <c r="F1220" s="50" t="s">
        <v>2279</v>
      </c>
      <c r="G1220" s="26">
        <f>SUMIF($B1221:$B$1301,$D1220,$G1221:$G$1301)</f>
        <v>1648358</v>
      </c>
      <c r="H1220" s="33" t="e">
        <f>VLOOKUP(F1220,#REF!,2,0)</f>
        <v>#REF!</v>
      </c>
      <c r="I1220" s="28"/>
      <c r="J1220" s="29" t="e">
        <f>VLOOKUP(F1220,'数据-全省决算数!'!$B:$C,2,0)</f>
        <v>#N/A</v>
      </c>
      <c r="K1220" s="30" t="str">
        <f t="shared" ref="K1220:K1283" si="59">IF(ISERROR(H1220/G1220-1),"",H1220/G1220-1)</f>
        <v/>
      </c>
      <c r="L1220" s="31" t="e">
        <f t="shared" ref="L1220:L1283" si="60">IF(F1220&lt;&gt;"",IF(SUM(G1220:H1220)&lt;&gt;0,"是","否"),"空")</f>
        <v>#REF!</v>
      </c>
      <c r="M1220" s="31" t="str">
        <f t="shared" ref="M1220:M1283" si="61">IF(C1220&lt;&gt;"",IF(OR(LEFT(C1220,3)="205",LEFT(C1220,3)="206",LEFT(C1220,3)="207",LEFT(C1220,3)="208",LEFT(C1220,3)="210",LEFT(C1220,3)="213"),"是","否"),"是")</f>
        <v>是</v>
      </c>
    </row>
    <row r="1221" ht="19.5" customHeight="1" spans="1:13">
      <c r="A1221" s="22" t="s">
        <v>135</v>
      </c>
      <c r="B1221" s="477" t="s">
        <v>2278</v>
      </c>
      <c r="C1221" s="23"/>
      <c r="D1221" s="24" t="s">
        <v>2280</v>
      </c>
      <c r="E1221" s="23"/>
      <c r="F1221" s="49" t="s">
        <v>2281</v>
      </c>
      <c r="G1221" s="29">
        <f>SUMIF($C1220:$C2520,$D1221,$G1220:$G2520)</f>
        <v>1068210</v>
      </c>
      <c r="H1221" s="33" t="e">
        <f>VLOOKUP(F1221,#REF!,2,0)</f>
        <v>#REF!</v>
      </c>
      <c r="I1221" s="29"/>
      <c r="J1221" s="29">
        <f>VLOOKUP(F1221,'数据-全省决算数!'!$B:$C,2,0)</f>
        <v>1444908</v>
      </c>
      <c r="K1221" s="35" t="str">
        <f t="shared" si="59"/>
        <v/>
      </c>
      <c r="L1221" s="31" t="e">
        <f t="shared" si="60"/>
        <v>#REF!</v>
      </c>
      <c r="M1221" s="31" t="str">
        <f t="shared" si="61"/>
        <v>是</v>
      </c>
    </row>
    <row r="1222" ht="19.5" customHeight="1" spans="1:13">
      <c r="A1222" s="22" t="s">
        <v>135</v>
      </c>
      <c r="B1222" s="23" t="s">
        <v>135</v>
      </c>
      <c r="C1222" s="477" t="s">
        <v>2280</v>
      </c>
      <c r="D1222" s="24" t="s">
        <v>2282</v>
      </c>
      <c r="E1222" s="23" t="s">
        <v>147</v>
      </c>
      <c r="F1222" s="49" t="s">
        <v>2283</v>
      </c>
      <c r="G1222" s="29">
        <v>52779</v>
      </c>
      <c r="H1222" s="36">
        <v>20481</v>
      </c>
      <c r="I1222" s="36"/>
      <c r="J1222" s="36"/>
      <c r="K1222" s="35">
        <f t="shared" si="59"/>
        <v>-0.612</v>
      </c>
      <c r="L1222" s="31" t="str">
        <f t="shared" si="60"/>
        <v>是</v>
      </c>
      <c r="M1222" s="31" t="str">
        <f t="shared" si="61"/>
        <v>否</v>
      </c>
    </row>
    <row r="1223" ht="19.5" customHeight="1" spans="1:13">
      <c r="A1223" s="22" t="s">
        <v>135</v>
      </c>
      <c r="B1223" s="23" t="s">
        <v>135</v>
      </c>
      <c r="C1223" s="477" t="s">
        <v>2280</v>
      </c>
      <c r="D1223" s="24" t="s">
        <v>2284</v>
      </c>
      <c r="E1223" s="23" t="s">
        <v>147</v>
      </c>
      <c r="F1223" s="37" t="s">
        <v>2285</v>
      </c>
      <c r="G1223" s="29">
        <v>0</v>
      </c>
      <c r="H1223" s="36">
        <v>0</v>
      </c>
      <c r="I1223" s="36"/>
      <c r="J1223" s="36"/>
      <c r="K1223" s="35" t="str">
        <f t="shared" si="59"/>
        <v/>
      </c>
      <c r="L1223" s="31" t="str">
        <f t="shared" si="60"/>
        <v>否</v>
      </c>
      <c r="M1223" s="31" t="str">
        <f t="shared" si="61"/>
        <v>否</v>
      </c>
    </row>
    <row r="1224" ht="19.5" customHeight="1" spans="1:13">
      <c r="A1224" s="22" t="s">
        <v>135</v>
      </c>
      <c r="B1224" s="23" t="s">
        <v>135</v>
      </c>
      <c r="C1224" s="477" t="s">
        <v>2280</v>
      </c>
      <c r="D1224" s="24" t="s">
        <v>2286</v>
      </c>
      <c r="E1224" s="23" t="s">
        <v>147</v>
      </c>
      <c r="F1224" s="49" t="s">
        <v>2287</v>
      </c>
      <c r="G1224" s="29">
        <v>163473</v>
      </c>
      <c r="H1224" s="36">
        <v>266755</v>
      </c>
      <c r="I1224" s="36"/>
      <c r="J1224" s="36"/>
      <c r="K1224" s="35">
        <f t="shared" si="59"/>
        <v>0.632</v>
      </c>
      <c r="L1224" s="31" t="str">
        <f t="shared" si="60"/>
        <v>是</v>
      </c>
      <c r="M1224" s="31" t="str">
        <f t="shared" si="61"/>
        <v>否</v>
      </c>
    </row>
    <row r="1225" ht="19.5" customHeight="1" spans="1:13">
      <c r="A1225" s="22" t="s">
        <v>135</v>
      </c>
      <c r="B1225" s="23" t="s">
        <v>135</v>
      </c>
      <c r="C1225" s="477" t="s">
        <v>2280</v>
      </c>
      <c r="D1225" s="24" t="s">
        <v>2288</v>
      </c>
      <c r="E1225" s="23" t="s">
        <v>147</v>
      </c>
      <c r="F1225" s="49" t="s">
        <v>2289</v>
      </c>
      <c r="G1225" s="29">
        <v>0</v>
      </c>
      <c r="H1225" s="36">
        <v>0</v>
      </c>
      <c r="I1225" s="36"/>
      <c r="J1225" s="36"/>
      <c r="K1225" s="35" t="str">
        <f t="shared" si="59"/>
        <v/>
      </c>
      <c r="L1225" s="31" t="str">
        <f t="shared" si="60"/>
        <v>否</v>
      </c>
      <c r="M1225" s="31" t="str">
        <f t="shared" si="61"/>
        <v>否</v>
      </c>
    </row>
    <row r="1226" ht="19.5" customHeight="1" spans="1:13">
      <c r="A1226" s="22" t="s">
        <v>135</v>
      </c>
      <c r="B1226" s="23" t="s">
        <v>135</v>
      </c>
      <c r="C1226" s="477" t="s">
        <v>2280</v>
      </c>
      <c r="D1226" s="24" t="s">
        <v>2290</v>
      </c>
      <c r="E1226" s="23" t="s">
        <v>147</v>
      </c>
      <c r="F1226" s="49" t="s">
        <v>2291</v>
      </c>
      <c r="G1226" s="29">
        <v>289168</v>
      </c>
      <c r="H1226" s="36">
        <v>601405</v>
      </c>
      <c r="I1226" s="36"/>
      <c r="J1226" s="36"/>
      <c r="K1226" s="35">
        <f t="shared" si="59"/>
        <v>1.08</v>
      </c>
      <c r="L1226" s="31" t="str">
        <f t="shared" si="60"/>
        <v>是</v>
      </c>
      <c r="M1226" s="31" t="str">
        <f t="shared" si="61"/>
        <v>否</v>
      </c>
    </row>
    <row r="1227" ht="19.5" customHeight="1" spans="1:13">
      <c r="A1227" s="22" t="s">
        <v>135</v>
      </c>
      <c r="B1227" s="23" t="s">
        <v>135</v>
      </c>
      <c r="C1227" s="477" t="s">
        <v>2280</v>
      </c>
      <c r="D1227" s="24" t="s">
        <v>2292</v>
      </c>
      <c r="E1227" s="23" t="s">
        <v>147</v>
      </c>
      <c r="F1227" s="49" t="s">
        <v>2293</v>
      </c>
      <c r="G1227" s="29">
        <v>172875</v>
      </c>
      <c r="H1227" s="36">
        <v>192185</v>
      </c>
      <c r="I1227" s="36"/>
      <c r="J1227" s="36"/>
      <c r="K1227" s="35">
        <f t="shared" si="59"/>
        <v>0.112</v>
      </c>
      <c r="L1227" s="31" t="str">
        <f t="shared" si="60"/>
        <v>是</v>
      </c>
      <c r="M1227" s="31" t="str">
        <f t="shared" si="61"/>
        <v>否</v>
      </c>
    </row>
    <row r="1228" ht="19.5" customHeight="1" spans="1:13">
      <c r="A1228" s="22" t="s">
        <v>135</v>
      </c>
      <c r="B1228" s="23" t="s">
        <v>135</v>
      </c>
      <c r="C1228" s="477" t="s">
        <v>2280</v>
      </c>
      <c r="D1228" s="24" t="s">
        <v>2294</v>
      </c>
      <c r="E1228" s="23" t="s">
        <v>147</v>
      </c>
      <c r="F1228" s="49" t="s">
        <v>2295</v>
      </c>
      <c r="G1228" s="29">
        <v>18700</v>
      </c>
      <c r="H1228" s="36">
        <v>15079</v>
      </c>
      <c r="I1228" s="36"/>
      <c r="J1228" s="36"/>
      <c r="K1228" s="39">
        <f t="shared" si="59"/>
        <v>-0.194</v>
      </c>
      <c r="L1228" s="31" t="str">
        <f t="shared" si="60"/>
        <v>是</v>
      </c>
      <c r="M1228" s="31" t="str">
        <f t="shared" si="61"/>
        <v>否</v>
      </c>
    </row>
    <row r="1229" ht="19.5" customHeight="1" spans="1:13">
      <c r="A1229" s="22" t="s">
        <v>135</v>
      </c>
      <c r="B1229" s="23" t="s">
        <v>135</v>
      </c>
      <c r="C1229" s="477" t="s">
        <v>2280</v>
      </c>
      <c r="D1229" s="24" t="s">
        <v>2296</v>
      </c>
      <c r="E1229" s="23" t="s">
        <v>147</v>
      </c>
      <c r="F1229" s="58" t="s">
        <v>2297</v>
      </c>
      <c r="G1229" s="29">
        <v>371215</v>
      </c>
      <c r="H1229" s="36">
        <v>372085</v>
      </c>
      <c r="I1229" s="36"/>
      <c r="J1229" s="36"/>
      <c r="K1229" s="39">
        <f t="shared" si="59"/>
        <v>0.002</v>
      </c>
      <c r="L1229" s="31" t="str">
        <f t="shared" si="60"/>
        <v>是</v>
      </c>
      <c r="M1229" s="31" t="str">
        <f t="shared" si="61"/>
        <v>否</v>
      </c>
    </row>
    <row r="1230" ht="19.5" customHeight="1" spans="1:13">
      <c r="A1230" s="22" t="s">
        <v>135</v>
      </c>
      <c r="B1230" s="477" t="s">
        <v>2278</v>
      </c>
      <c r="C1230" s="23"/>
      <c r="D1230" s="24" t="s">
        <v>2298</v>
      </c>
      <c r="E1230" s="23"/>
      <c r="F1230" s="49" t="s">
        <v>2299</v>
      </c>
      <c r="G1230" s="29">
        <f>SUMIF($C1229:$C2529,$D1230,$G1229:$G2529)</f>
        <v>572612</v>
      </c>
      <c r="H1230" s="33" t="e">
        <f>VLOOKUP(F1230,#REF!,2,0)</f>
        <v>#REF!</v>
      </c>
      <c r="I1230" s="29"/>
      <c r="J1230" s="29">
        <f>VLOOKUP(F1230,'数据-全省决算数!'!$B:$C,2,0)</f>
        <v>657365</v>
      </c>
      <c r="K1230" s="35" t="str">
        <f t="shared" si="59"/>
        <v/>
      </c>
      <c r="L1230" s="31" t="e">
        <f t="shared" si="60"/>
        <v>#REF!</v>
      </c>
      <c r="M1230" s="31" t="str">
        <f t="shared" si="61"/>
        <v>是</v>
      </c>
    </row>
    <row r="1231" ht="19.5" customHeight="1" spans="1:13">
      <c r="A1231" s="22" t="s">
        <v>135</v>
      </c>
      <c r="B1231" s="23" t="s">
        <v>135</v>
      </c>
      <c r="C1231" s="477" t="s">
        <v>2298</v>
      </c>
      <c r="D1231" s="24" t="s">
        <v>2300</v>
      </c>
      <c r="E1231" s="23" t="s">
        <v>147</v>
      </c>
      <c r="F1231" s="49" t="s">
        <v>2301</v>
      </c>
      <c r="G1231" s="29">
        <v>512254</v>
      </c>
      <c r="H1231" s="36">
        <v>601663</v>
      </c>
      <c r="I1231" s="36"/>
      <c r="J1231" s="36"/>
      <c r="K1231" s="35">
        <f t="shared" si="59"/>
        <v>0.175</v>
      </c>
      <c r="L1231" s="31" t="str">
        <f t="shared" si="60"/>
        <v>是</v>
      </c>
      <c r="M1231" s="31" t="str">
        <f t="shared" si="61"/>
        <v>否</v>
      </c>
    </row>
    <row r="1232" ht="19.5" customHeight="1" spans="1:13">
      <c r="A1232" s="22" t="s">
        <v>135</v>
      </c>
      <c r="B1232" s="23" t="s">
        <v>135</v>
      </c>
      <c r="C1232" s="477" t="s">
        <v>2298</v>
      </c>
      <c r="D1232" s="24" t="s">
        <v>2302</v>
      </c>
      <c r="E1232" s="23" t="s">
        <v>147</v>
      </c>
      <c r="F1232" s="51" t="s">
        <v>2303</v>
      </c>
      <c r="G1232" s="29">
        <v>0</v>
      </c>
      <c r="H1232" s="36">
        <v>3134</v>
      </c>
      <c r="I1232" s="36"/>
      <c r="J1232" s="36"/>
      <c r="K1232" s="35" t="str">
        <f t="shared" si="59"/>
        <v/>
      </c>
      <c r="L1232" s="31" t="str">
        <f t="shared" si="60"/>
        <v>是</v>
      </c>
      <c r="M1232" s="31" t="str">
        <f t="shared" si="61"/>
        <v>否</v>
      </c>
    </row>
    <row r="1233" ht="19.5" customHeight="1" spans="1:13">
      <c r="A1233" s="22" t="s">
        <v>135</v>
      </c>
      <c r="B1233" s="23"/>
      <c r="C1233" s="477" t="s">
        <v>2298</v>
      </c>
      <c r="D1233" s="24" t="s">
        <v>2304</v>
      </c>
      <c r="E1233" s="23" t="s">
        <v>147</v>
      </c>
      <c r="F1233" s="54" t="s">
        <v>2305</v>
      </c>
      <c r="G1233" s="29">
        <v>60358</v>
      </c>
      <c r="H1233" s="36">
        <v>52476</v>
      </c>
      <c r="I1233" s="36"/>
      <c r="J1233" s="36"/>
      <c r="K1233" s="35">
        <f t="shared" si="59"/>
        <v>-0.131</v>
      </c>
      <c r="L1233" s="31" t="str">
        <f t="shared" si="60"/>
        <v>是</v>
      </c>
      <c r="M1233" s="31" t="str">
        <f t="shared" si="61"/>
        <v>否</v>
      </c>
    </row>
    <row r="1234" ht="19.5" customHeight="1" spans="1:13">
      <c r="A1234" s="22" t="s">
        <v>135</v>
      </c>
      <c r="B1234" s="477" t="s">
        <v>2278</v>
      </c>
      <c r="C1234" s="23"/>
      <c r="D1234" s="24" t="s">
        <v>2306</v>
      </c>
      <c r="E1234" s="23"/>
      <c r="F1234" s="37" t="s">
        <v>2307</v>
      </c>
      <c r="G1234" s="29">
        <f>SUMIF($C1233:$C2533,$D1234,$G1233:$G2533)</f>
        <v>7536</v>
      </c>
      <c r="H1234" s="33" t="e">
        <f>VLOOKUP(F1234,#REF!,2,0)</f>
        <v>#REF!</v>
      </c>
      <c r="I1234" s="29"/>
      <c r="J1234" s="29">
        <f>VLOOKUP(F1234,'数据-全省决算数!'!$B:$C,2,0)</f>
        <v>6975</v>
      </c>
      <c r="K1234" s="35" t="str">
        <f t="shared" si="59"/>
        <v/>
      </c>
      <c r="L1234" s="31" t="e">
        <f t="shared" si="60"/>
        <v>#REF!</v>
      </c>
      <c r="M1234" s="31" t="str">
        <f t="shared" si="61"/>
        <v>是</v>
      </c>
    </row>
    <row r="1235" ht="19.5" customHeight="1" spans="1:13">
      <c r="A1235" s="22" t="s">
        <v>135</v>
      </c>
      <c r="B1235" s="23" t="s">
        <v>135</v>
      </c>
      <c r="C1235" s="477" t="s">
        <v>2306</v>
      </c>
      <c r="D1235" s="24" t="s">
        <v>2308</v>
      </c>
      <c r="E1235" s="23" t="s">
        <v>147</v>
      </c>
      <c r="F1235" s="37" t="s">
        <v>2309</v>
      </c>
      <c r="G1235" s="29">
        <v>1834</v>
      </c>
      <c r="H1235" s="36">
        <v>2832</v>
      </c>
      <c r="I1235" s="36"/>
      <c r="J1235" s="36"/>
      <c r="K1235" s="35">
        <f t="shared" si="59"/>
        <v>0.544</v>
      </c>
      <c r="L1235" s="31" t="str">
        <f t="shared" si="60"/>
        <v>是</v>
      </c>
      <c r="M1235" s="31" t="str">
        <f t="shared" si="61"/>
        <v>否</v>
      </c>
    </row>
    <row r="1236" ht="19.5" customHeight="1" spans="1:13">
      <c r="A1236" s="22" t="s">
        <v>135</v>
      </c>
      <c r="B1236" s="23" t="s">
        <v>135</v>
      </c>
      <c r="C1236" s="477" t="s">
        <v>2306</v>
      </c>
      <c r="D1236" s="24" t="s">
        <v>2310</v>
      </c>
      <c r="E1236" s="23" t="s">
        <v>147</v>
      </c>
      <c r="F1236" s="57" t="s">
        <v>2311</v>
      </c>
      <c r="G1236" s="29">
        <v>5702</v>
      </c>
      <c r="H1236" s="36">
        <v>4143</v>
      </c>
      <c r="I1236" s="36"/>
      <c r="J1236" s="36"/>
      <c r="K1236" s="35">
        <f t="shared" si="59"/>
        <v>-0.273</v>
      </c>
      <c r="L1236" s="31" t="str">
        <f t="shared" si="60"/>
        <v>是</v>
      </c>
      <c r="M1236" s="31" t="str">
        <f t="shared" si="61"/>
        <v>否</v>
      </c>
    </row>
    <row r="1237" ht="19.5" customHeight="1" spans="1:13">
      <c r="A1237" s="22" t="s">
        <v>134</v>
      </c>
      <c r="B1237" s="23" t="s">
        <v>135</v>
      </c>
      <c r="C1237" s="23"/>
      <c r="D1237" s="24" t="s">
        <v>2312</v>
      </c>
      <c r="E1237" s="23"/>
      <c r="F1237" s="56" t="s">
        <v>2313</v>
      </c>
      <c r="G1237" s="26">
        <f>SUMIF($B1238:$B$1301,$D1237,$G1238:$G$1301)</f>
        <v>119313</v>
      </c>
      <c r="H1237" s="33" t="e">
        <f>VLOOKUP(F1237,#REF!,2,0)</f>
        <v>#REF!</v>
      </c>
      <c r="I1237" s="28"/>
      <c r="J1237" s="29" t="e">
        <f>VLOOKUP(F1237,'数据-全省决算数!'!$B:$C,2,0)</f>
        <v>#N/A</v>
      </c>
      <c r="K1237" s="30" t="str">
        <f t="shared" si="59"/>
        <v/>
      </c>
      <c r="L1237" s="31" t="e">
        <f t="shared" si="60"/>
        <v>#REF!</v>
      </c>
      <c r="M1237" s="31" t="str">
        <f t="shared" si="61"/>
        <v>是</v>
      </c>
    </row>
    <row r="1238" ht="19.5" customHeight="1" spans="1:13">
      <c r="A1238" s="22" t="s">
        <v>135</v>
      </c>
      <c r="B1238" s="477" t="s">
        <v>2312</v>
      </c>
      <c r="C1238" s="23"/>
      <c r="D1238" s="24" t="s">
        <v>2314</v>
      </c>
      <c r="E1238" s="23"/>
      <c r="F1238" s="51" t="s">
        <v>2315</v>
      </c>
      <c r="G1238" s="29">
        <f>SUMIF($C1237:$C2537,$D1238,$G1237:$G2537)</f>
        <v>92720</v>
      </c>
      <c r="H1238" s="33" t="e">
        <f>VLOOKUP(F1238,#REF!,2,0)</f>
        <v>#REF!</v>
      </c>
      <c r="I1238" s="29"/>
      <c r="J1238" s="29">
        <f>VLOOKUP(F1238,'数据-全省决算数!'!$B:$C,2,0)</f>
        <v>122586</v>
      </c>
      <c r="K1238" s="35" t="str">
        <f t="shared" si="59"/>
        <v/>
      </c>
      <c r="L1238" s="31" t="e">
        <f t="shared" si="60"/>
        <v>#REF!</v>
      </c>
      <c r="M1238" s="31" t="str">
        <f t="shared" si="61"/>
        <v>是</v>
      </c>
    </row>
    <row r="1239" ht="19.5" customHeight="1" spans="1:13">
      <c r="A1239" s="22" t="s">
        <v>135</v>
      </c>
      <c r="B1239" s="23" t="s">
        <v>135</v>
      </c>
      <c r="C1239" s="477" t="s">
        <v>2314</v>
      </c>
      <c r="D1239" s="24" t="s">
        <v>2316</v>
      </c>
      <c r="E1239" s="23" t="s">
        <v>147</v>
      </c>
      <c r="F1239" s="51" t="s">
        <v>141</v>
      </c>
      <c r="G1239" s="29">
        <v>11613</v>
      </c>
      <c r="H1239" s="36">
        <v>13998</v>
      </c>
      <c r="I1239" s="36"/>
      <c r="J1239" s="36"/>
      <c r="K1239" s="35">
        <f t="shared" si="59"/>
        <v>0.205</v>
      </c>
      <c r="L1239" s="31" t="str">
        <f t="shared" si="60"/>
        <v>是</v>
      </c>
      <c r="M1239" s="31" t="str">
        <f t="shared" si="61"/>
        <v>否</v>
      </c>
    </row>
    <row r="1240" ht="19.5" customHeight="1" spans="1:13">
      <c r="A1240" s="22" t="s">
        <v>135</v>
      </c>
      <c r="B1240" s="23" t="s">
        <v>135</v>
      </c>
      <c r="C1240" s="477" t="s">
        <v>2314</v>
      </c>
      <c r="D1240" s="24" t="s">
        <v>2317</v>
      </c>
      <c r="E1240" s="23" t="s">
        <v>147</v>
      </c>
      <c r="F1240" s="51" t="s">
        <v>143</v>
      </c>
      <c r="G1240" s="29">
        <v>2793</v>
      </c>
      <c r="H1240" s="36">
        <v>1260</v>
      </c>
      <c r="I1240" s="36"/>
      <c r="J1240" s="36"/>
      <c r="K1240" s="35">
        <f t="shared" si="59"/>
        <v>-0.549</v>
      </c>
      <c r="L1240" s="31" t="str">
        <f t="shared" si="60"/>
        <v>是</v>
      </c>
      <c r="M1240" s="31" t="str">
        <f t="shared" si="61"/>
        <v>否</v>
      </c>
    </row>
    <row r="1241" ht="19.5" customHeight="1" spans="1:13">
      <c r="A1241" s="22" t="s">
        <v>135</v>
      </c>
      <c r="B1241" s="23" t="s">
        <v>135</v>
      </c>
      <c r="C1241" s="477" t="s">
        <v>2314</v>
      </c>
      <c r="D1241" s="24" t="s">
        <v>2318</v>
      </c>
      <c r="E1241" s="23" t="s">
        <v>147</v>
      </c>
      <c r="F1241" s="51" t="s">
        <v>145</v>
      </c>
      <c r="G1241" s="29">
        <v>199</v>
      </c>
      <c r="H1241" s="36">
        <v>296</v>
      </c>
      <c r="I1241" s="36"/>
      <c r="J1241" s="36"/>
      <c r="K1241" s="35">
        <f t="shared" si="59"/>
        <v>0.487</v>
      </c>
      <c r="L1241" s="31" t="str">
        <f t="shared" si="60"/>
        <v>是</v>
      </c>
      <c r="M1241" s="31" t="str">
        <f t="shared" si="61"/>
        <v>否</v>
      </c>
    </row>
    <row r="1242" ht="19.5" customHeight="1" spans="1:13">
      <c r="A1242" s="22" t="s">
        <v>135</v>
      </c>
      <c r="B1242" s="23" t="s">
        <v>135</v>
      </c>
      <c r="C1242" s="477" t="s">
        <v>2314</v>
      </c>
      <c r="D1242" s="24" t="s">
        <v>2319</v>
      </c>
      <c r="E1242" s="23" t="s">
        <v>147</v>
      </c>
      <c r="F1242" s="51" t="s">
        <v>2320</v>
      </c>
      <c r="G1242" s="29">
        <v>20</v>
      </c>
      <c r="H1242" s="36">
        <v>5</v>
      </c>
      <c r="I1242" s="36"/>
      <c r="J1242" s="36"/>
      <c r="K1242" s="35">
        <f t="shared" si="59"/>
        <v>-0.75</v>
      </c>
      <c r="L1242" s="31" t="str">
        <f t="shared" si="60"/>
        <v>是</v>
      </c>
      <c r="M1242" s="31" t="str">
        <f t="shared" si="61"/>
        <v>否</v>
      </c>
    </row>
    <row r="1243" ht="19.5" customHeight="1" spans="1:13">
      <c r="A1243" s="22" t="s">
        <v>135</v>
      </c>
      <c r="B1243" s="23" t="s">
        <v>135</v>
      </c>
      <c r="C1243" s="477" t="s">
        <v>2314</v>
      </c>
      <c r="D1243" s="24" t="s">
        <v>2321</v>
      </c>
      <c r="E1243" s="23" t="s">
        <v>147</v>
      </c>
      <c r="F1243" s="51" t="s">
        <v>2322</v>
      </c>
      <c r="G1243" s="29">
        <v>262</v>
      </c>
      <c r="H1243" s="36">
        <v>191</v>
      </c>
      <c r="I1243" s="36"/>
      <c r="J1243" s="36"/>
      <c r="K1243" s="35">
        <f t="shared" si="59"/>
        <v>-0.271</v>
      </c>
      <c r="L1243" s="31" t="str">
        <f t="shared" si="60"/>
        <v>是</v>
      </c>
      <c r="M1243" s="31" t="str">
        <f t="shared" si="61"/>
        <v>否</v>
      </c>
    </row>
    <row r="1244" ht="19.5" customHeight="1" spans="1:13">
      <c r="A1244" s="22" t="s">
        <v>135</v>
      </c>
      <c r="B1244" s="23" t="s">
        <v>135</v>
      </c>
      <c r="C1244" s="477" t="s">
        <v>2314</v>
      </c>
      <c r="D1244" s="24" t="s">
        <v>2323</v>
      </c>
      <c r="E1244" s="23" t="s">
        <v>147</v>
      </c>
      <c r="F1244" s="51" t="s">
        <v>2324</v>
      </c>
      <c r="G1244" s="29">
        <v>697</v>
      </c>
      <c r="H1244" s="36">
        <v>989</v>
      </c>
      <c r="I1244" s="36"/>
      <c r="J1244" s="36"/>
      <c r="K1244" s="39">
        <f t="shared" si="59"/>
        <v>0.419</v>
      </c>
      <c r="L1244" s="31" t="str">
        <f t="shared" si="60"/>
        <v>是</v>
      </c>
      <c r="M1244" s="31" t="str">
        <f t="shared" si="61"/>
        <v>否</v>
      </c>
    </row>
    <row r="1245" ht="19.5" customHeight="1" spans="1:13">
      <c r="A1245" s="22" t="s">
        <v>135</v>
      </c>
      <c r="B1245" s="23" t="s">
        <v>135</v>
      </c>
      <c r="C1245" s="477" t="s">
        <v>2314</v>
      </c>
      <c r="D1245" s="24" t="s">
        <v>2325</v>
      </c>
      <c r="E1245" s="23" t="s">
        <v>147</v>
      </c>
      <c r="F1245" s="51" t="s">
        <v>2326</v>
      </c>
      <c r="G1245" s="29">
        <v>48</v>
      </c>
      <c r="H1245" s="36">
        <v>225</v>
      </c>
      <c r="I1245" s="36"/>
      <c r="J1245" s="36"/>
      <c r="K1245" s="39">
        <f t="shared" si="59"/>
        <v>3.688</v>
      </c>
      <c r="L1245" s="31" t="str">
        <f t="shared" si="60"/>
        <v>是</v>
      </c>
      <c r="M1245" s="31" t="str">
        <f t="shared" si="61"/>
        <v>否</v>
      </c>
    </row>
    <row r="1246" ht="19.5" customHeight="1" spans="1:13">
      <c r="A1246" s="22" t="s">
        <v>135</v>
      </c>
      <c r="B1246" s="23" t="s">
        <v>135</v>
      </c>
      <c r="C1246" s="477" t="s">
        <v>2314</v>
      </c>
      <c r="D1246" s="24" t="s">
        <v>2327</v>
      </c>
      <c r="E1246" s="23" t="s">
        <v>147</v>
      </c>
      <c r="F1246" s="51" t="s">
        <v>2328</v>
      </c>
      <c r="G1246" s="29">
        <v>5352</v>
      </c>
      <c r="H1246" s="36">
        <v>4704</v>
      </c>
      <c r="I1246" s="36"/>
      <c r="J1246" s="36"/>
      <c r="K1246" s="39">
        <f t="shared" si="59"/>
        <v>-0.121</v>
      </c>
      <c r="L1246" s="31" t="str">
        <f t="shared" si="60"/>
        <v>是</v>
      </c>
      <c r="M1246" s="31" t="str">
        <f t="shared" si="61"/>
        <v>否</v>
      </c>
    </row>
    <row r="1247" ht="19.5" customHeight="1" spans="1:13">
      <c r="A1247" s="22" t="s">
        <v>135</v>
      </c>
      <c r="B1247" s="23" t="s">
        <v>135</v>
      </c>
      <c r="C1247" s="477" t="s">
        <v>2314</v>
      </c>
      <c r="D1247" s="24" t="s">
        <v>2329</v>
      </c>
      <c r="E1247" s="23" t="s">
        <v>147</v>
      </c>
      <c r="F1247" s="51" t="s">
        <v>2330</v>
      </c>
      <c r="G1247" s="29">
        <v>0</v>
      </c>
      <c r="H1247" s="36">
        <v>1093</v>
      </c>
      <c r="I1247" s="36"/>
      <c r="J1247" s="36"/>
      <c r="K1247" s="35" t="str">
        <f t="shared" si="59"/>
        <v/>
      </c>
      <c r="L1247" s="31" t="str">
        <f t="shared" si="60"/>
        <v>是</v>
      </c>
      <c r="M1247" s="31" t="str">
        <f t="shared" si="61"/>
        <v>否</v>
      </c>
    </row>
    <row r="1248" ht="19.5" customHeight="1" spans="1:13">
      <c r="A1248" s="22" t="s">
        <v>135</v>
      </c>
      <c r="B1248" s="23" t="s">
        <v>135</v>
      </c>
      <c r="C1248" s="477" t="s">
        <v>2314</v>
      </c>
      <c r="D1248" s="24" t="s">
        <v>2331</v>
      </c>
      <c r="E1248" s="23" t="s">
        <v>147</v>
      </c>
      <c r="F1248" s="51" t="s">
        <v>2332</v>
      </c>
      <c r="G1248" s="29">
        <v>110</v>
      </c>
      <c r="H1248" s="36">
        <v>155</v>
      </c>
      <c r="I1248" s="36"/>
      <c r="J1248" s="36"/>
      <c r="K1248" s="35">
        <f t="shared" si="59"/>
        <v>0.409</v>
      </c>
      <c r="L1248" s="31" t="str">
        <f t="shared" si="60"/>
        <v>是</v>
      </c>
      <c r="M1248" s="31" t="str">
        <f t="shared" si="61"/>
        <v>否</v>
      </c>
    </row>
    <row r="1249" ht="19.5" customHeight="1" spans="1:13">
      <c r="A1249" s="22" t="s">
        <v>135</v>
      </c>
      <c r="B1249" s="23" t="s">
        <v>135</v>
      </c>
      <c r="C1249" s="477" t="s">
        <v>2314</v>
      </c>
      <c r="D1249" s="24" t="s">
        <v>2333</v>
      </c>
      <c r="E1249" s="23" t="s">
        <v>147</v>
      </c>
      <c r="F1249" s="51" t="s">
        <v>2334</v>
      </c>
      <c r="G1249" s="29">
        <v>56690</v>
      </c>
      <c r="H1249" s="36">
        <v>65986</v>
      </c>
      <c r="I1249" s="36"/>
      <c r="J1249" s="36"/>
      <c r="K1249" s="30">
        <f t="shared" si="59"/>
        <v>0.164</v>
      </c>
      <c r="L1249" s="31" t="str">
        <f t="shared" si="60"/>
        <v>是</v>
      </c>
      <c r="M1249" s="31" t="str">
        <f t="shared" si="61"/>
        <v>否</v>
      </c>
    </row>
    <row r="1250" ht="19.5" customHeight="1" spans="1:13">
      <c r="A1250" s="22" t="s">
        <v>135</v>
      </c>
      <c r="B1250" s="23" t="s">
        <v>135</v>
      </c>
      <c r="C1250" s="477" t="s">
        <v>2314</v>
      </c>
      <c r="D1250" s="24" t="s">
        <v>2335</v>
      </c>
      <c r="E1250" s="23" t="s">
        <v>147</v>
      </c>
      <c r="F1250" s="51" t="s">
        <v>2336</v>
      </c>
      <c r="G1250" s="29">
        <v>0</v>
      </c>
      <c r="H1250" s="36">
        <v>3035</v>
      </c>
      <c r="I1250" s="36"/>
      <c r="J1250" s="36"/>
      <c r="K1250" s="35" t="str">
        <f t="shared" si="59"/>
        <v/>
      </c>
      <c r="L1250" s="31" t="str">
        <f t="shared" si="60"/>
        <v>是</v>
      </c>
      <c r="M1250" s="31" t="str">
        <f t="shared" si="61"/>
        <v>否</v>
      </c>
    </row>
    <row r="1251" ht="19.5" customHeight="1" spans="1:13">
      <c r="A1251" s="22" t="s">
        <v>135</v>
      </c>
      <c r="B1251" s="23" t="s">
        <v>135</v>
      </c>
      <c r="C1251" s="477" t="s">
        <v>2314</v>
      </c>
      <c r="D1251" s="24" t="s">
        <v>2337</v>
      </c>
      <c r="E1251" s="23" t="s">
        <v>147</v>
      </c>
      <c r="F1251" s="51" t="s">
        <v>160</v>
      </c>
      <c r="G1251" s="29">
        <v>361</v>
      </c>
      <c r="H1251" s="36">
        <v>520</v>
      </c>
      <c r="I1251" s="36"/>
      <c r="J1251" s="36"/>
      <c r="K1251" s="35">
        <f t="shared" si="59"/>
        <v>0.44</v>
      </c>
      <c r="L1251" s="31" t="str">
        <f t="shared" si="60"/>
        <v>是</v>
      </c>
      <c r="M1251" s="31" t="str">
        <f t="shared" si="61"/>
        <v>否</v>
      </c>
    </row>
    <row r="1252" ht="19.5" customHeight="1" spans="1:13">
      <c r="A1252" s="22" t="s">
        <v>135</v>
      </c>
      <c r="B1252" s="23" t="s">
        <v>135</v>
      </c>
      <c r="C1252" s="477" t="s">
        <v>2314</v>
      </c>
      <c r="D1252" s="24" t="s">
        <v>2338</v>
      </c>
      <c r="E1252" s="23" t="s">
        <v>147</v>
      </c>
      <c r="F1252" s="58" t="s">
        <v>2339</v>
      </c>
      <c r="G1252" s="29">
        <v>14575</v>
      </c>
      <c r="H1252" s="36">
        <v>30138</v>
      </c>
      <c r="I1252" s="36"/>
      <c r="J1252" s="36"/>
      <c r="K1252" s="39">
        <f t="shared" si="59"/>
        <v>1.068</v>
      </c>
      <c r="L1252" s="31" t="str">
        <f t="shared" si="60"/>
        <v>是</v>
      </c>
      <c r="M1252" s="31" t="str">
        <f t="shared" si="61"/>
        <v>否</v>
      </c>
    </row>
    <row r="1253" ht="19.5" customHeight="1" spans="1:13">
      <c r="A1253" s="22" t="s">
        <v>135</v>
      </c>
      <c r="B1253" s="477" t="s">
        <v>2312</v>
      </c>
      <c r="C1253" s="23" t="s">
        <v>135</v>
      </c>
      <c r="D1253" s="24" t="s">
        <v>2340</v>
      </c>
      <c r="E1253" s="23"/>
      <c r="F1253" s="51" t="s">
        <v>2341</v>
      </c>
      <c r="G1253" s="29">
        <f>SUMIF($C1252:$C2552,$D1253,$G1252:$G2552)</f>
        <v>489</v>
      </c>
      <c r="H1253" s="33" t="e">
        <f>VLOOKUP(F1253,#REF!,2,0)</f>
        <v>#REF!</v>
      </c>
      <c r="I1253" s="29"/>
      <c r="J1253" s="29">
        <f>VLOOKUP(F1253,'数据-全省决算数!'!$B:$C,2,0)</f>
        <v>1140</v>
      </c>
      <c r="K1253" s="35" t="str">
        <f t="shared" si="59"/>
        <v/>
      </c>
      <c r="L1253" s="31" t="e">
        <f t="shared" si="60"/>
        <v>#REF!</v>
      </c>
      <c r="M1253" s="31" t="str">
        <f t="shared" si="61"/>
        <v>是</v>
      </c>
    </row>
    <row r="1254" ht="19.5" customHeight="1" spans="1:13">
      <c r="A1254" s="22" t="s">
        <v>135</v>
      </c>
      <c r="B1254" s="23" t="s">
        <v>135</v>
      </c>
      <c r="C1254" s="477" t="s">
        <v>2340</v>
      </c>
      <c r="D1254" s="24" t="s">
        <v>2342</v>
      </c>
      <c r="E1254" s="23" t="s">
        <v>147</v>
      </c>
      <c r="F1254" s="51" t="s">
        <v>141</v>
      </c>
      <c r="G1254" s="29">
        <v>330</v>
      </c>
      <c r="H1254" s="36">
        <v>524</v>
      </c>
      <c r="I1254" s="36"/>
      <c r="J1254" s="36"/>
      <c r="K1254" s="39">
        <f t="shared" si="59"/>
        <v>0.588</v>
      </c>
      <c r="L1254" s="31" t="str">
        <f t="shared" si="60"/>
        <v>是</v>
      </c>
      <c r="M1254" s="31" t="str">
        <f t="shared" si="61"/>
        <v>否</v>
      </c>
    </row>
    <row r="1255" ht="19.5" customHeight="1" spans="1:13">
      <c r="A1255" s="22" t="s">
        <v>135</v>
      </c>
      <c r="B1255" s="23" t="s">
        <v>135</v>
      </c>
      <c r="C1255" s="477" t="s">
        <v>2340</v>
      </c>
      <c r="D1255" s="24" t="s">
        <v>2343</v>
      </c>
      <c r="E1255" s="23" t="s">
        <v>147</v>
      </c>
      <c r="F1255" s="51" t="s">
        <v>143</v>
      </c>
      <c r="G1255" s="29">
        <v>50</v>
      </c>
      <c r="H1255" s="36">
        <v>118</v>
      </c>
      <c r="I1255" s="36"/>
      <c r="J1255" s="36"/>
      <c r="K1255" s="35">
        <f t="shared" si="59"/>
        <v>1.36</v>
      </c>
      <c r="L1255" s="31" t="str">
        <f t="shared" si="60"/>
        <v>是</v>
      </c>
      <c r="M1255" s="31" t="str">
        <f t="shared" si="61"/>
        <v>否</v>
      </c>
    </row>
    <row r="1256" ht="19.5" customHeight="1" spans="1:13">
      <c r="A1256" s="22" t="s">
        <v>135</v>
      </c>
      <c r="B1256" s="23" t="s">
        <v>135</v>
      </c>
      <c r="C1256" s="477" t="s">
        <v>2340</v>
      </c>
      <c r="D1256" s="24" t="s">
        <v>2344</v>
      </c>
      <c r="E1256" s="23" t="s">
        <v>147</v>
      </c>
      <c r="F1256" s="51" t="s">
        <v>145</v>
      </c>
      <c r="G1256" s="29">
        <v>0</v>
      </c>
      <c r="H1256" s="36">
        <v>0</v>
      </c>
      <c r="I1256" s="36"/>
      <c r="J1256" s="36"/>
      <c r="K1256" s="35" t="str">
        <f t="shared" si="59"/>
        <v/>
      </c>
      <c r="L1256" s="31" t="str">
        <f t="shared" si="60"/>
        <v>否</v>
      </c>
      <c r="M1256" s="31" t="str">
        <f t="shared" si="61"/>
        <v>否</v>
      </c>
    </row>
    <row r="1257" ht="19.5" customHeight="1" spans="1:13">
      <c r="A1257" s="22" t="s">
        <v>135</v>
      </c>
      <c r="B1257" s="23" t="s">
        <v>135</v>
      </c>
      <c r="C1257" s="477" t="s">
        <v>2340</v>
      </c>
      <c r="D1257" s="24" t="s">
        <v>2345</v>
      </c>
      <c r="E1257" s="23" t="s">
        <v>147</v>
      </c>
      <c r="F1257" s="51" t="s">
        <v>2346</v>
      </c>
      <c r="G1257" s="29">
        <v>0</v>
      </c>
      <c r="H1257" s="36">
        <v>0</v>
      </c>
      <c r="I1257" s="36"/>
      <c r="J1257" s="36"/>
      <c r="K1257" s="35" t="str">
        <f t="shared" si="59"/>
        <v/>
      </c>
      <c r="L1257" s="31" t="str">
        <f t="shared" si="60"/>
        <v>否</v>
      </c>
      <c r="M1257" s="31" t="str">
        <f t="shared" si="61"/>
        <v>否</v>
      </c>
    </row>
    <row r="1258" ht="19.5" customHeight="1" spans="1:13">
      <c r="A1258" s="22" t="s">
        <v>135</v>
      </c>
      <c r="B1258" s="23" t="s">
        <v>135</v>
      </c>
      <c r="C1258" s="477" t="s">
        <v>2340</v>
      </c>
      <c r="D1258" s="24" t="s">
        <v>2347</v>
      </c>
      <c r="E1258" s="23" t="s">
        <v>147</v>
      </c>
      <c r="F1258" s="51" t="s">
        <v>2348</v>
      </c>
      <c r="G1258" s="29">
        <v>0</v>
      </c>
      <c r="H1258" s="36">
        <v>0</v>
      </c>
      <c r="I1258" s="36"/>
      <c r="J1258" s="36"/>
      <c r="K1258" s="35" t="str">
        <f t="shared" si="59"/>
        <v/>
      </c>
      <c r="L1258" s="31" t="str">
        <f t="shared" si="60"/>
        <v>否</v>
      </c>
      <c r="M1258" s="31" t="str">
        <f t="shared" si="61"/>
        <v>否</v>
      </c>
    </row>
    <row r="1259" ht="19.5" customHeight="1" spans="1:13">
      <c r="A1259" s="22" t="s">
        <v>135</v>
      </c>
      <c r="B1259" s="23" t="s">
        <v>135</v>
      </c>
      <c r="C1259" s="477" t="s">
        <v>2340</v>
      </c>
      <c r="D1259" s="24" t="s">
        <v>2349</v>
      </c>
      <c r="E1259" s="23" t="s">
        <v>147</v>
      </c>
      <c r="F1259" s="51" t="s">
        <v>2350</v>
      </c>
      <c r="G1259" s="29">
        <v>0</v>
      </c>
      <c r="H1259" s="36">
        <v>0</v>
      </c>
      <c r="I1259" s="36"/>
      <c r="J1259" s="36"/>
      <c r="K1259" s="35" t="str">
        <f t="shared" si="59"/>
        <v/>
      </c>
      <c r="L1259" s="31" t="str">
        <f t="shared" si="60"/>
        <v>否</v>
      </c>
      <c r="M1259" s="31" t="str">
        <f t="shared" si="61"/>
        <v>否</v>
      </c>
    </row>
    <row r="1260" ht="19.5" customHeight="1" spans="1:13">
      <c r="A1260" s="22" t="s">
        <v>135</v>
      </c>
      <c r="B1260" s="23" t="s">
        <v>135</v>
      </c>
      <c r="C1260" s="477" t="s">
        <v>2340</v>
      </c>
      <c r="D1260" s="24" t="s">
        <v>2351</v>
      </c>
      <c r="E1260" s="23" t="s">
        <v>147</v>
      </c>
      <c r="F1260" s="51" t="s">
        <v>2352</v>
      </c>
      <c r="G1260" s="29">
        <v>0</v>
      </c>
      <c r="H1260" s="36">
        <v>0</v>
      </c>
      <c r="I1260" s="36"/>
      <c r="J1260" s="36"/>
      <c r="K1260" s="35" t="str">
        <f t="shared" si="59"/>
        <v/>
      </c>
      <c r="L1260" s="31" t="str">
        <f t="shared" si="60"/>
        <v>否</v>
      </c>
      <c r="M1260" s="31" t="str">
        <f t="shared" si="61"/>
        <v>否</v>
      </c>
    </row>
    <row r="1261" ht="19.5" customHeight="1" spans="1:13">
      <c r="A1261" s="22" t="s">
        <v>135</v>
      </c>
      <c r="B1261" s="23" t="s">
        <v>135</v>
      </c>
      <c r="C1261" s="477" t="s">
        <v>2340</v>
      </c>
      <c r="D1261" s="24" t="s">
        <v>2353</v>
      </c>
      <c r="E1261" s="23" t="s">
        <v>147</v>
      </c>
      <c r="F1261" s="51" t="s">
        <v>2354</v>
      </c>
      <c r="G1261" s="29">
        <v>0</v>
      </c>
      <c r="H1261" s="36">
        <v>0</v>
      </c>
      <c r="I1261" s="36"/>
      <c r="J1261" s="36"/>
      <c r="K1261" s="39" t="str">
        <f t="shared" si="59"/>
        <v/>
      </c>
      <c r="L1261" s="31" t="str">
        <f t="shared" si="60"/>
        <v>否</v>
      </c>
      <c r="M1261" s="31" t="str">
        <f t="shared" si="61"/>
        <v>否</v>
      </c>
    </row>
    <row r="1262" ht="19.5" customHeight="1" spans="1:13">
      <c r="A1262" s="22" t="s">
        <v>135</v>
      </c>
      <c r="B1262" s="23"/>
      <c r="C1262" s="477" t="s">
        <v>2340</v>
      </c>
      <c r="D1262" s="24" t="s">
        <v>2355</v>
      </c>
      <c r="E1262" s="23" t="s">
        <v>147</v>
      </c>
      <c r="F1262" s="51" t="s">
        <v>2356</v>
      </c>
      <c r="G1262" s="29">
        <v>0</v>
      </c>
      <c r="H1262" s="36">
        <v>0</v>
      </c>
      <c r="I1262" s="36"/>
      <c r="J1262" s="36"/>
      <c r="K1262" s="35" t="str">
        <f t="shared" si="59"/>
        <v/>
      </c>
      <c r="L1262" s="31" t="str">
        <f t="shared" si="60"/>
        <v>否</v>
      </c>
      <c r="M1262" s="31" t="str">
        <f t="shared" si="61"/>
        <v>否</v>
      </c>
    </row>
    <row r="1263" ht="19.5" customHeight="1" spans="1:13">
      <c r="A1263" s="22" t="s">
        <v>135</v>
      </c>
      <c r="B1263" s="23" t="s">
        <v>135</v>
      </c>
      <c r="C1263" s="477" t="s">
        <v>2340</v>
      </c>
      <c r="D1263" s="24" t="s">
        <v>2357</v>
      </c>
      <c r="E1263" s="23" t="s">
        <v>147</v>
      </c>
      <c r="F1263" s="51" t="s">
        <v>2358</v>
      </c>
      <c r="G1263" s="29">
        <v>4</v>
      </c>
      <c r="H1263" s="36">
        <v>494</v>
      </c>
      <c r="I1263" s="36"/>
      <c r="J1263" s="36"/>
      <c r="K1263" s="35">
        <f t="shared" si="59"/>
        <v>122.5</v>
      </c>
      <c r="L1263" s="31" t="str">
        <f t="shared" si="60"/>
        <v>是</v>
      </c>
      <c r="M1263" s="31" t="str">
        <f t="shared" si="61"/>
        <v>否</v>
      </c>
    </row>
    <row r="1264" ht="19.5" customHeight="1" spans="1:13">
      <c r="A1264" s="22" t="s">
        <v>135</v>
      </c>
      <c r="B1264" s="23" t="s">
        <v>135</v>
      </c>
      <c r="C1264" s="477" t="s">
        <v>2340</v>
      </c>
      <c r="D1264" s="24" t="s">
        <v>2359</v>
      </c>
      <c r="E1264" s="23" t="s">
        <v>147</v>
      </c>
      <c r="F1264" s="51" t="s">
        <v>2360</v>
      </c>
      <c r="G1264" s="29">
        <v>0</v>
      </c>
      <c r="H1264" s="36">
        <v>0</v>
      </c>
      <c r="I1264" s="36"/>
      <c r="J1264" s="36"/>
      <c r="K1264" s="35" t="str">
        <f t="shared" si="59"/>
        <v/>
      </c>
      <c r="L1264" s="31" t="str">
        <f t="shared" si="60"/>
        <v>否</v>
      </c>
      <c r="M1264" s="31" t="str">
        <f t="shared" si="61"/>
        <v>否</v>
      </c>
    </row>
    <row r="1265" ht="19.5" customHeight="1" spans="1:13">
      <c r="A1265" s="22" t="s">
        <v>135</v>
      </c>
      <c r="B1265" s="23" t="s">
        <v>135</v>
      </c>
      <c r="C1265" s="477" t="s">
        <v>2340</v>
      </c>
      <c r="D1265" s="24" t="s">
        <v>2361</v>
      </c>
      <c r="E1265" s="23" t="s">
        <v>147</v>
      </c>
      <c r="F1265" s="51" t="s">
        <v>160</v>
      </c>
      <c r="G1265" s="29">
        <v>0</v>
      </c>
      <c r="H1265" s="36">
        <v>0</v>
      </c>
      <c r="I1265" s="36"/>
      <c r="J1265" s="36"/>
      <c r="K1265" s="35" t="str">
        <f t="shared" si="59"/>
        <v/>
      </c>
      <c r="L1265" s="31" t="str">
        <f t="shared" si="60"/>
        <v>否</v>
      </c>
      <c r="M1265" s="31" t="str">
        <f t="shared" si="61"/>
        <v>否</v>
      </c>
    </row>
    <row r="1266" ht="19.5" customHeight="1" spans="1:13">
      <c r="A1266" s="22" t="s">
        <v>135</v>
      </c>
      <c r="B1266" s="23" t="s">
        <v>135</v>
      </c>
      <c r="C1266" s="477" t="s">
        <v>2340</v>
      </c>
      <c r="D1266" s="24" t="s">
        <v>2362</v>
      </c>
      <c r="E1266" s="23" t="s">
        <v>147</v>
      </c>
      <c r="F1266" s="57" t="s">
        <v>2363</v>
      </c>
      <c r="G1266" s="29">
        <v>105</v>
      </c>
      <c r="H1266" s="36">
        <v>4</v>
      </c>
      <c r="I1266" s="36"/>
      <c r="J1266" s="36"/>
      <c r="K1266" s="35">
        <f t="shared" si="59"/>
        <v>-0.962</v>
      </c>
      <c r="L1266" s="31" t="str">
        <f t="shared" si="60"/>
        <v>是</v>
      </c>
      <c r="M1266" s="31" t="str">
        <f t="shared" si="61"/>
        <v>否</v>
      </c>
    </row>
    <row r="1267" ht="19.5" customHeight="1" spans="1:13">
      <c r="A1267" s="22" t="s">
        <v>135</v>
      </c>
      <c r="B1267" s="478" t="s">
        <v>2312</v>
      </c>
      <c r="C1267" s="55"/>
      <c r="D1267" s="473" t="s">
        <v>2364</v>
      </c>
      <c r="E1267" s="23"/>
      <c r="F1267" s="56" t="s">
        <v>2365</v>
      </c>
      <c r="G1267" s="28">
        <f>SUMIF($C1266:$C2566,$D1267,$G1266:$G2566)</f>
        <v>0</v>
      </c>
      <c r="H1267" s="28">
        <f>SUMIF($C1266:$C$1301,$D1267,$H1266:$H$1301)</f>
        <v>0</v>
      </c>
      <c r="I1267" s="28"/>
      <c r="J1267" s="28"/>
      <c r="K1267" s="30" t="str">
        <f t="shared" si="59"/>
        <v/>
      </c>
      <c r="L1267" s="31" t="str">
        <f t="shared" si="60"/>
        <v>否</v>
      </c>
      <c r="M1267" s="31" t="str">
        <f t="shared" si="61"/>
        <v>是</v>
      </c>
    </row>
    <row r="1268" ht="19.5" customHeight="1" spans="1:13">
      <c r="A1268" s="22" t="s">
        <v>135</v>
      </c>
      <c r="B1268" s="55" t="s">
        <v>135</v>
      </c>
      <c r="C1268" s="473" t="s">
        <v>2364</v>
      </c>
      <c r="D1268" s="473" t="s">
        <v>2366</v>
      </c>
      <c r="E1268" s="23" t="s">
        <v>147</v>
      </c>
      <c r="F1268" s="51" t="s">
        <v>2367</v>
      </c>
      <c r="G1268" s="29">
        <v>0</v>
      </c>
      <c r="H1268" s="36">
        <v>0</v>
      </c>
      <c r="I1268" s="36"/>
      <c r="J1268" s="36"/>
      <c r="K1268" s="35" t="str">
        <f t="shared" si="59"/>
        <v/>
      </c>
      <c r="L1268" s="31" t="str">
        <f t="shared" si="60"/>
        <v>否</v>
      </c>
      <c r="M1268" s="31" t="str">
        <f t="shared" si="61"/>
        <v>否</v>
      </c>
    </row>
    <row r="1269" ht="19.5" customHeight="1" spans="1:13">
      <c r="A1269" s="22" t="s">
        <v>135</v>
      </c>
      <c r="B1269" s="55" t="s">
        <v>135</v>
      </c>
      <c r="C1269" s="473" t="s">
        <v>2364</v>
      </c>
      <c r="D1269" s="473" t="s">
        <v>2368</v>
      </c>
      <c r="E1269" s="23" t="s">
        <v>147</v>
      </c>
      <c r="F1269" s="51" t="s">
        <v>2369</v>
      </c>
      <c r="G1269" s="29">
        <v>0</v>
      </c>
      <c r="H1269" s="36">
        <v>0</v>
      </c>
      <c r="I1269" s="36"/>
      <c r="J1269" s="36"/>
      <c r="K1269" s="35" t="str">
        <f t="shared" si="59"/>
        <v/>
      </c>
      <c r="L1269" s="31" t="str">
        <f t="shared" si="60"/>
        <v>否</v>
      </c>
      <c r="M1269" s="31" t="str">
        <f t="shared" si="61"/>
        <v>否</v>
      </c>
    </row>
    <row r="1270" ht="19.5" customHeight="1" spans="1:13">
      <c r="A1270" s="22" t="s">
        <v>135</v>
      </c>
      <c r="B1270" s="55" t="s">
        <v>135</v>
      </c>
      <c r="C1270" s="473" t="s">
        <v>2364</v>
      </c>
      <c r="D1270" s="473" t="s">
        <v>2370</v>
      </c>
      <c r="E1270" s="23" t="s">
        <v>147</v>
      </c>
      <c r="F1270" s="51" t="s">
        <v>2371</v>
      </c>
      <c r="G1270" s="29">
        <v>0</v>
      </c>
      <c r="H1270" s="36">
        <v>0</v>
      </c>
      <c r="I1270" s="36"/>
      <c r="J1270" s="36"/>
      <c r="K1270" s="35" t="str">
        <f t="shared" si="59"/>
        <v/>
      </c>
      <c r="L1270" s="31" t="str">
        <f t="shared" si="60"/>
        <v>否</v>
      </c>
      <c r="M1270" s="31" t="str">
        <f t="shared" si="61"/>
        <v>否</v>
      </c>
    </row>
    <row r="1271" ht="19.5" customHeight="1" spans="1:13">
      <c r="A1271" s="22" t="s">
        <v>135</v>
      </c>
      <c r="B1271" s="55" t="s">
        <v>135</v>
      </c>
      <c r="C1271" s="473" t="s">
        <v>2364</v>
      </c>
      <c r="D1271" s="473" t="s">
        <v>2372</v>
      </c>
      <c r="E1271" s="23" t="s">
        <v>147</v>
      </c>
      <c r="F1271" s="51" t="s">
        <v>2373</v>
      </c>
      <c r="G1271" s="29">
        <v>0</v>
      </c>
      <c r="H1271" s="36">
        <v>0</v>
      </c>
      <c r="I1271" s="36"/>
      <c r="J1271" s="36"/>
      <c r="K1271" s="35" t="str">
        <f t="shared" si="59"/>
        <v/>
      </c>
      <c r="L1271" s="31" t="str">
        <f t="shared" si="60"/>
        <v>否</v>
      </c>
      <c r="M1271" s="31" t="str">
        <f t="shared" si="61"/>
        <v>否</v>
      </c>
    </row>
    <row r="1272" ht="19.5" customHeight="1" spans="1:13">
      <c r="A1272" s="22" t="s">
        <v>135</v>
      </c>
      <c r="B1272" s="55" t="s">
        <v>135</v>
      </c>
      <c r="C1272" s="473" t="s">
        <v>2364</v>
      </c>
      <c r="D1272" s="473" t="s">
        <v>2374</v>
      </c>
      <c r="E1272" s="23" t="s">
        <v>147</v>
      </c>
      <c r="F1272" s="57" t="s">
        <v>2375</v>
      </c>
      <c r="G1272" s="29">
        <v>0</v>
      </c>
      <c r="H1272" s="36">
        <v>0</v>
      </c>
      <c r="I1272" s="36"/>
      <c r="J1272" s="36"/>
      <c r="K1272" s="35" t="str">
        <f t="shared" si="59"/>
        <v/>
      </c>
      <c r="L1272" s="31" t="str">
        <f t="shared" si="60"/>
        <v>否</v>
      </c>
      <c r="M1272" s="31" t="str">
        <f t="shared" si="61"/>
        <v>否</v>
      </c>
    </row>
    <row r="1273" ht="19.5" customHeight="1" spans="1:13">
      <c r="A1273" s="22" t="s">
        <v>135</v>
      </c>
      <c r="B1273" s="478" t="s">
        <v>2312</v>
      </c>
      <c r="C1273" s="55"/>
      <c r="D1273" s="473" t="s">
        <v>2376</v>
      </c>
      <c r="E1273" s="23"/>
      <c r="F1273" s="51" t="s">
        <v>2377</v>
      </c>
      <c r="G1273" s="29">
        <f>SUMIF($C1272:$C2572,$D1273,$G1272:$G2572)</f>
        <v>16067</v>
      </c>
      <c r="H1273" s="33" t="e">
        <f>VLOOKUP(F1273,#REF!,2,0)</f>
        <v>#REF!</v>
      </c>
      <c r="I1273" s="29"/>
      <c r="J1273" s="29">
        <f>VLOOKUP(F1273,'数据-全省决算数!'!$B:$C,2,0)</f>
        <v>35792</v>
      </c>
      <c r="K1273" s="35" t="str">
        <f t="shared" si="59"/>
        <v/>
      </c>
      <c r="L1273" s="31" t="e">
        <f t="shared" si="60"/>
        <v>#REF!</v>
      </c>
      <c r="M1273" s="31" t="str">
        <f t="shared" si="61"/>
        <v>是</v>
      </c>
    </row>
    <row r="1274" ht="19.5" customHeight="1" spans="1:13">
      <c r="A1274" s="22" t="s">
        <v>135</v>
      </c>
      <c r="B1274" s="55" t="s">
        <v>135</v>
      </c>
      <c r="C1274" s="473" t="s">
        <v>2376</v>
      </c>
      <c r="D1274" s="473" t="s">
        <v>2378</v>
      </c>
      <c r="E1274" s="23" t="s">
        <v>147</v>
      </c>
      <c r="F1274" s="51" t="s">
        <v>4640</v>
      </c>
      <c r="G1274" s="29">
        <v>5150</v>
      </c>
      <c r="H1274" s="36">
        <v>3594</v>
      </c>
      <c r="I1274" s="36"/>
      <c r="J1274" s="36"/>
      <c r="K1274" s="35">
        <f t="shared" si="59"/>
        <v>-0.302</v>
      </c>
      <c r="L1274" s="31" t="str">
        <f t="shared" si="60"/>
        <v>是</v>
      </c>
      <c r="M1274" s="31" t="str">
        <f t="shared" si="61"/>
        <v>否</v>
      </c>
    </row>
    <row r="1275" ht="19.5" customHeight="1" spans="1:13">
      <c r="A1275" s="22" t="s">
        <v>135</v>
      </c>
      <c r="B1275" s="55" t="s">
        <v>135</v>
      </c>
      <c r="C1275" s="473" t="s">
        <v>2376</v>
      </c>
      <c r="D1275" s="473" t="s">
        <v>2380</v>
      </c>
      <c r="E1275" s="23" t="s">
        <v>147</v>
      </c>
      <c r="F1275" s="51" t="s">
        <v>2381</v>
      </c>
      <c r="G1275" s="29">
        <v>647</v>
      </c>
      <c r="H1275" s="36">
        <v>3085</v>
      </c>
      <c r="I1275" s="36"/>
      <c r="J1275" s="36"/>
      <c r="K1275" s="35">
        <f t="shared" si="59"/>
        <v>3.768</v>
      </c>
      <c r="L1275" s="31" t="str">
        <f t="shared" si="60"/>
        <v>是</v>
      </c>
      <c r="M1275" s="31" t="str">
        <f t="shared" si="61"/>
        <v>否</v>
      </c>
    </row>
    <row r="1276" ht="19.5" customHeight="1" spans="1:13">
      <c r="A1276" s="22" t="s">
        <v>135</v>
      </c>
      <c r="B1276" s="55"/>
      <c r="C1276" s="473" t="s">
        <v>2376</v>
      </c>
      <c r="D1276" s="473" t="s">
        <v>2382</v>
      </c>
      <c r="E1276" s="23" t="s">
        <v>147</v>
      </c>
      <c r="F1276" s="51" t="s">
        <v>4641</v>
      </c>
      <c r="G1276" s="29">
        <v>8044</v>
      </c>
      <c r="H1276" s="36">
        <v>25099</v>
      </c>
      <c r="I1276" s="36"/>
      <c r="J1276" s="36"/>
      <c r="K1276" s="39">
        <f t="shared" si="59"/>
        <v>2.12</v>
      </c>
      <c r="L1276" s="31" t="str">
        <f t="shared" si="60"/>
        <v>是</v>
      </c>
      <c r="M1276" s="31" t="str">
        <f t="shared" si="61"/>
        <v>否</v>
      </c>
    </row>
    <row r="1277" ht="19.5" customHeight="1" spans="1:13">
      <c r="A1277" s="22" t="s">
        <v>135</v>
      </c>
      <c r="B1277" s="55" t="s">
        <v>135</v>
      </c>
      <c r="C1277" s="473" t="s">
        <v>2376</v>
      </c>
      <c r="D1277" s="473" t="s">
        <v>2384</v>
      </c>
      <c r="E1277" s="23" t="s">
        <v>147</v>
      </c>
      <c r="F1277" s="51" t="s">
        <v>2385</v>
      </c>
      <c r="G1277" s="29">
        <v>0</v>
      </c>
      <c r="H1277" s="36">
        <v>0</v>
      </c>
      <c r="I1277" s="36"/>
      <c r="J1277" s="36"/>
      <c r="K1277" s="35" t="str">
        <f t="shared" si="59"/>
        <v/>
      </c>
      <c r="L1277" s="31" t="str">
        <f t="shared" si="60"/>
        <v>否</v>
      </c>
      <c r="M1277" s="31" t="str">
        <f t="shared" si="61"/>
        <v>否</v>
      </c>
    </row>
    <row r="1278" ht="19.5" customHeight="1" spans="1:13">
      <c r="A1278" s="22" t="s">
        <v>135</v>
      </c>
      <c r="B1278" s="55" t="s">
        <v>135</v>
      </c>
      <c r="C1278" s="473" t="s">
        <v>2376</v>
      </c>
      <c r="D1278" s="473" t="s">
        <v>2386</v>
      </c>
      <c r="E1278" s="23" t="s">
        <v>147</v>
      </c>
      <c r="F1278" s="57" t="s">
        <v>2387</v>
      </c>
      <c r="G1278" s="29">
        <v>2226</v>
      </c>
      <c r="H1278" s="36">
        <v>4014</v>
      </c>
      <c r="I1278" s="36"/>
      <c r="J1278" s="36"/>
      <c r="K1278" s="35">
        <f t="shared" si="59"/>
        <v>0.803</v>
      </c>
      <c r="L1278" s="31" t="str">
        <f t="shared" si="60"/>
        <v>是</v>
      </c>
      <c r="M1278" s="31" t="str">
        <f t="shared" si="61"/>
        <v>否</v>
      </c>
    </row>
    <row r="1279" ht="19.5" customHeight="1" spans="1:13">
      <c r="A1279" s="22" t="s">
        <v>135</v>
      </c>
      <c r="B1279" s="478" t="s">
        <v>2312</v>
      </c>
      <c r="C1279" s="55"/>
      <c r="D1279" s="473" t="s">
        <v>2388</v>
      </c>
      <c r="E1279" s="23"/>
      <c r="F1279" s="51" t="s">
        <v>2389</v>
      </c>
      <c r="G1279" s="29">
        <f>SUMIF($C1278:$C2578,$D1279,$G1278:$G2578)</f>
        <v>10037</v>
      </c>
      <c r="H1279" s="33" t="e">
        <f>VLOOKUP(F1279,#REF!,2,0)</f>
        <v>#REF!</v>
      </c>
      <c r="I1279" s="29"/>
      <c r="J1279" s="29">
        <f>VLOOKUP(F1279,'数据-全省决算数!'!$B:$C,2,0)</f>
        <v>16661</v>
      </c>
      <c r="K1279" s="39" t="str">
        <f t="shared" si="59"/>
        <v/>
      </c>
      <c r="L1279" s="31" t="e">
        <f t="shared" si="60"/>
        <v>#REF!</v>
      </c>
      <c r="M1279" s="31" t="str">
        <f t="shared" si="61"/>
        <v>是</v>
      </c>
    </row>
    <row r="1280" ht="19.5" customHeight="1" spans="1:13">
      <c r="A1280" s="22" t="s">
        <v>135</v>
      </c>
      <c r="B1280" s="55" t="s">
        <v>135</v>
      </c>
      <c r="C1280" s="473" t="s">
        <v>2388</v>
      </c>
      <c r="D1280" s="473" t="s">
        <v>2390</v>
      </c>
      <c r="E1280" s="23" t="s">
        <v>147</v>
      </c>
      <c r="F1280" s="51" t="s">
        <v>2391</v>
      </c>
      <c r="G1280" s="29">
        <v>0</v>
      </c>
      <c r="H1280" s="36">
        <v>0</v>
      </c>
      <c r="I1280" s="36"/>
      <c r="J1280" s="36"/>
      <c r="K1280" s="35" t="str">
        <f t="shared" si="59"/>
        <v/>
      </c>
      <c r="L1280" s="31" t="str">
        <f t="shared" si="60"/>
        <v>否</v>
      </c>
      <c r="M1280" s="31" t="str">
        <f t="shared" si="61"/>
        <v>否</v>
      </c>
    </row>
    <row r="1281" ht="19.5" customHeight="1" spans="1:13">
      <c r="A1281" s="22" t="s">
        <v>135</v>
      </c>
      <c r="B1281" s="55" t="s">
        <v>135</v>
      </c>
      <c r="C1281" s="473" t="s">
        <v>2388</v>
      </c>
      <c r="D1281" s="473" t="s">
        <v>2392</v>
      </c>
      <c r="E1281" s="23" t="s">
        <v>147</v>
      </c>
      <c r="F1281" s="51" t="s">
        <v>2393</v>
      </c>
      <c r="G1281" s="29">
        <v>5691</v>
      </c>
      <c r="H1281" s="36">
        <v>9063</v>
      </c>
      <c r="I1281" s="36"/>
      <c r="J1281" s="36"/>
      <c r="K1281" s="35">
        <f t="shared" si="59"/>
        <v>0.593</v>
      </c>
      <c r="L1281" s="31" t="str">
        <f t="shared" si="60"/>
        <v>是</v>
      </c>
      <c r="M1281" s="31" t="str">
        <f t="shared" si="61"/>
        <v>否</v>
      </c>
    </row>
    <row r="1282" ht="19.5" customHeight="1" spans="1:13">
      <c r="A1282" s="22" t="s">
        <v>135</v>
      </c>
      <c r="B1282" s="55" t="s">
        <v>135</v>
      </c>
      <c r="C1282" s="473" t="s">
        <v>2388</v>
      </c>
      <c r="D1282" s="473" t="s">
        <v>2394</v>
      </c>
      <c r="E1282" s="23" t="s">
        <v>147</v>
      </c>
      <c r="F1282" s="51" t="s">
        <v>2395</v>
      </c>
      <c r="G1282" s="29">
        <v>1055</v>
      </c>
      <c r="H1282" s="36">
        <v>673</v>
      </c>
      <c r="I1282" s="36"/>
      <c r="J1282" s="36"/>
      <c r="K1282" s="35">
        <f t="shared" si="59"/>
        <v>-0.362</v>
      </c>
      <c r="L1282" s="31" t="str">
        <f t="shared" si="60"/>
        <v>是</v>
      </c>
      <c r="M1282" s="31" t="str">
        <f t="shared" si="61"/>
        <v>否</v>
      </c>
    </row>
    <row r="1283" ht="19.5" customHeight="1" spans="1:13">
      <c r="A1283" s="22" t="s">
        <v>135</v>
      </c>
      <c r="B1283" s="55" t="s">
        <v>135</v>
      </c>
      <c r="C1283" s="473" t="s">
        <v>2388</v>
      </c>
      <c r="D1283" s="473" t="s">
        <v>2396</v>
      </c>
      <c r="E1283" s="23" t="s">
        <v>147</v>
      </c>
      <c r="F1283" s="37" t="s">
        <v>2397</v>
      </c>
      <c r="G1283" s="29">
        <v>3204</v>
      </c>
      <c r="H1283" s="36">
        <v>6676</v>
      </c>
      <c r="I1283" s="36"/>
      <c r="J1283" s="36"/>
      <c r="K1283" s="35">
        <f t="shared" si="59"/>
        <v>1.084</v>
      </c>
      <c r="L1283" s="31" t="str">
        <f t="shared" si="60"/>
        <v>是</v>
      </c>
      <c r="M1283" s="31" t="str">
        <f t="shared" si="61"/>
        <v>否</v>
      </c>
    </row>
    <row r="1284" ht="19.5" customHeight="1" spans="1:13">
      <c r="A1284" s="22" t="s">
        <v>135</v>
      </c>
      <c r="B1284" s="55" t="s">
        <v>135</v>
      </c>
      <c r="C1284" s="473" t="s">
        <v>2388</v>
      </c>
      <c r="D1284" s="473" t="s">
        <v>2398</v>
      </c>
      <c r="E1284" s="23" t="s">
        <v>147</v>
      </c>
      <c r="F1284" s="51" t="s">
        <v>2399</v>
      </c>
      <c r="G1284" s="29">
        <v>0</v>
      </c>
      <c r="H1284" s="36">
        <v>0</v>
      </c>
      <c r="I1284" s="36"/>
      <c r="J1284" s="36"/>
      <c r="K1284" s="35" t="str">
        <f t="shared" ref="K1284:K1301" si="62">IF(ISERROR(H1284/G1284-1),"",H1284/G1284-1)</f>
        <v/>
      </c>
      <c r="L1284" s="31" t="str">
        <f t="shared" ref="L1284:L1303" si="63">IF(F1284&lt;&gt;"",IF(SUM(G1284:H1284)&lt;&gt;0,"是","否"),"空")</f>
        <v>否</v>
      </c>
      <c r="M1284" s="31" t="str">
        <f t="shared" ref="M1284:M1317" si="64">IF(C1284&lt;&gt;"",IF(OR(LEFT(C1284,3)="205",LEFT(C1284,3)="206",LEFT(C1284,3)="207",LEFT(C1284,3)="208",LEFT(C1284,3)="210",LEFT(C1284,3)="213"),"是","否"),"是")</f>
        <v>否</v>
      </c>
    </row>
    <row r="1285" ht="19.5" customHeight="1" spans="1:13">
      <c r="A1285" s="22" t="s">
        <v>135</v>
      </c>
      <c r="B1285" s="55" t="s">
        <v>135</v>
      </c>
      <c r="C1285" s="473" t="s">
        <v>2388</v>
      </c>
      <c r="D1285" s="473" t="s">
        <v>2400</v>
      </c>
      <c r="E1285" s="23" t="s">
        <v>147</v>
      </c>
      <c r="F1285" s="51" t="s">
        <v>2401</v>
      </c>
      <c r="G1285" s="29">
        <v>0</v>
      </c>
      <c r="H1285" s="36">
        <v>0</v>
      </c>
      <c r="I1285" s="36"/>
      <c r="J1285" s="36"/>
      <c r="K1285" s="39" t="str">
        <f t="shared" si="62"/>
        <v/>
      </c>
      <c r="L1285" s="31" t="str">
        <f t="shared" si="63"/>
        <v>否</v>
      </c>
      <c r="M1285" s="31" t="str">
        <f t="shared" si="64"/>
        <v>否</v>
      </c>
    </row>
    <row r="1286" ht="19.5" customHeight="1" spans="1:13">
      <c r="A1286" s="22" t="s">
        <v>135</v>
      </c>
      <c r="B1286" s="55" t="s">
        <v>135</v>
      </c>
      <c r="C1286" s="473" t="s">
        <v>2388</v>
      </c>
      <c r="D1286" s="473" t="s">
        <v>2402</v>
      </c>
      <c r="E1286" s="23" t="s">
        <v>147</v>
      </c>
      <c r="F1286" s="51" t="s">
        <v>2403</v>
      </c>
      <c r="G1286" s="29">
        <v>0</v>
      </c>
      <c r="H1286" s="36">
        <v>0</v>
      </c>
      <c r="I1286" s="36"/>
      <c r="J1286" s="36"/>
      <c r="K1286" s="39" t="str">
        <f t="shared" si="62"/>
        <v/>
      </c>
      <c r="L1286" s="31" t="str">
        <f t="shared" si="63"/>
        <v>否</v>
      </c>
      <c r="M1286" s="31" t="str">
        <f t="shared" si="64"/>
        <v>否</v>
      </c>
    </row>
    <row r="1287" ht="19.5" customHeight="1" spans="1:13">
      <c r="A1287" s="22" t="s">
        <v>135</v>
      </c>
      <c r="B1287" s="55" t="s">
        <v>135</v>
      </c>
      <c r="C1287" s="473" t="s">
        <v>2388</v>
      </c>
      <c r="D1287" s="473" t="s">
        <v>2404</v>
      </c>
      <c r="E1287" s="23" t="s">
        <v>147</v>
      </c>
      <c r="F1287" s="51" t="s">
        <v>2405</v>
      </c>
      <c r="G1287" s="29">
        <v>67</v>
      </c>
      <c r="H1287" s="36">
        <v>68</v>
      </c>
      <c r="I1287" s="36"/>
      <c r="J1287" s="36"/>
      <c r="K1287" s="39">
        <f t="shared" si="62"/>
        <v>0.015</v>
      </c>
      <c r="L1287" s="31" t="str">
        <f t="shared" si="63"/>
        <v>是</v>
      </c>
      <c r="M1287" s="31" t="str">
        <f t="shared" si="64"/>
        <v>否</v>
      </c>
    </row>
    <row r="1288" ht="19.5" customHeight="1" spans="1:13">
      <c r="A1288" s="22" t="s">
        <v>135</v>
      </c>
      <c r="B1288" s="55" t="s">
        <v>135</v>
      </c>
      <c r="C1288" s="473" t="s">
        <v>2388</v>
      </c>
      <c r="D1288" s="473" t="s">
        <v>2406</v>
      </c>
      <c r="E1288" s="23" t="s">
        <v>147</v>
      </c>
      <c r="F1288" s="51" t="s">
        <v>2407</v>
      </c>
      <c r="G1288" s="29">
        <v>20</v>
      </c>
      <c r="H1288" s="36">
        <v>10</v>
      </c>
      <c r="I1288" s="36"/>
      <c r="J1288" s="36"/>
      <c r="K1288" s="39">
        <f t="shared" si="62"/>
        <v>-0.5</v>
      </c>
      <c r="L1288" s="31" t="str">
        <f t="shared" si="63"/>
        <v>是</v>
      </c>
      <c r="M1288" s="31" t="str">
        <f t="shared" si="64"/>
        <v>否</v>
      </c>
    </row>
    <row r="1289" ht="19.5" customHeight="1" spans="1:13">
      <c r="A1289" s="22" t="s">
        <v>135</v>
      </c>
      <c r="B1289" s="55" t="s">
        <v>135</v>
      </c>
      <c r="C1289" s="473" t="s">
        <v>2388</v>
      </c>
      <c r="D1289" s="473" t="s">
        <v>2408</v>
      </c>
      <c r="E1289" s="23" t="s">
        <v>147</v>
      </c>
      <c r="F1289" s="51" t="s">
        <v>2409</v>
      </c>
      <c r="G1289" s="29">
        <v>0</v>
      </c>
      <c r="H1289" s="36">
        <v>0</v>
      </c>
      <c r="I1289" s="36"/>
      <c r="J1289" s="36"/>
      <c r="K1289" s="35" t="str">
        <f t="shared" si="62"/>
        <v/>
      </c>
      <c r="L1289" s="31" t="str">
        <f t="shared" si="63"/>
        <v>否</v>
      </c>
      <c r="M1289" s="31" t="str">
        <f t="shared" si="64"/>
        <v>否</v>
      </c>
    </row>
    <row r="1290" ht="19.5" customHeight="1" spans="1:13">
      <c r="A1290" s="22" t="s">
        <v>135</v>
      </c>
      <c r="B1290" s="55" t="s">
        <v>135</v>
      </c>
      <c r="C1290" s="473" t="s">
        <v>2388</v>
      </c>
      <c r="D1290" s="473" t="s">
        <v>2410</v>
      </c>
      <c r="E1290" s="23" t="s">
        <v>147</v>
      </c>
      <c r="F1290" s="51" t="s">
        <v>2411</v>
      </c>
      <c r="G1290" s="29">
        <v>0</v>
      </c>
      <c r="H1290" s="36">
        <v>0</v>
      </c>
      <c r="I1290" s="36"/>
      <c r="J1290" s="36"/>
      <c r="K1290" s="39" t="str">
        <f t="shared" si="62"/>
        <v/>
      </c>
      <c r="L1290" s="31" t="str">
        <f t="shared" si="63"/>
        <v>否</v>
      </c>
      <c r="M1290" s="31" t="str">
        <f t="shared" si="64"/>
        <v>否</v>
      </c>
    </row>
    <row r="1291" ht="19.5" customHeight="1" spans="1:13">
      <c r="A1291" s="22" t="s">
        <v>134</v>
      </c>
      <c r="B1291" s="23" t="s">
        <v>135</v>
      </c>
      <c r="C1291" s="23"/>
      <c r="D1291" s="24" t="s">
        <v>2412</v>
      </c>
      <c r="E1291" s="23" t="s">
        <v>147</v>
      </c>
      <c r="F1291" s="56" t="s">
        <v>2413</v>
      </c>
      <c r="G1291" s="29">
        <v>0</v>
      </c>
      <c r="H1291" s="29">
        <v>0</v>
      </c>
      <c r="I1291" s="29"/>
      <c r="J1291" s="29"/>
      <c r="K1291" s="44" t="str">
        <f t="shared" si="62"/>
        <v/>
      </c>
      <c r="L1291" s="31" t="str">
        <f t="shared" si="63"/>
        <v>否</v>
      </c>
      <c r="M1291" s="31" t="str">
        <f t="shared" si="64"/>
        <v>是</v>
      </c>
    </row>
    <row r="1292" ht="19.5" customHeight="1" spans="1:13">
      <c r="A1292" s="22" t="s">
        <v>134</v>
      </c>
      <c r="B1292" s="23"/>
      <c r="C1292" s="23"/>
      <c r="D1292" s="471" t="s">
        <v>2414</v>
      </c>
      <c r="E1292" s="23"/>
      <c r="F1292" s="56" t="s">
        <v>2415</v>
      </c>
      <c r="G1292" s="26">
        <f>SUMIF($B1293:$B$1301,$D1292,$G1293:$G$1301)</f>
        <v>1165603</v>
      </c>
      <c r="H1292" s="33" t="e">
        <f>VLOOKUP(F1292,#REF!,2,0)</f>
        <v>#REF!</v>
      </c>
      <c r="I1292" s="28"/>
      <c r="J1292" s="29" t="e">
        <f>VLOOKUP(F1292,'数据-全省决算数!'!$B:$C,2,0)</f>
        <v>#N/A</v>
      </c>
      <c r="K1292" s="30" t="str">
        <f t="shared" si="62"/>
        <v/>
      </c>
      <c r="L1292" s="31" t="e">
        <f t="shared" si="63"/>
        <v>#REF!</v>
      </c>
      <c r="M1292" s="31" t="str">
        <f t="shared" si="64"/>
        <v>是</v>
      </c>
    </row>
    <row r="1293" ht="19.5" customHeight="1" spans="1:13">
      <c r="A1293" s="22"/>
      <c r="B1293" s="477" t="s">
        <v>2414</v>
      </c>
      <c r="C1293" s="23"/>
      <c r="D1293" s="24" t="s">
        <v>2416</v>
      </c>
      <c r="E1293" s="23" t="s">
        <v>147</v>
      </c>
      <c r="F1293" s="56" t="s">
        <v>2417</v>
      </c>
      <c r="G1293" s="29">
        <v>0</v>
      </c>
      <c r="H1293" s="29">
        <v>0</v>
      </c>
      <c r="I1293" s="29"/>
      <c r="J1293" s="29"/>
      <c r="K1293" s="44" t="str">
        <f t="shared" si="62"/>
        <v/>
      </c>
      <c r="L1293" s="31" t="str">
        <f t="shared" si="63"/>
        <v>否</v>
      </c>
      <c r="M1293" s="31" t="str">
        <f t="shared" si="64"/>
        <v>是</v>
      </c>
    </row>
    <row r="1294" ht="19.5" customHeight="1" spans="1:13">
      <c r="A1294" s="22" t="s">
        <v>135</v>
      </c>
      <c r="B1294" s="477" t="s">
        <v>2414</v>
      </c>
      <c r="C1294" s="23"/>
      <c r="D1294" s="24" t="s">
        <v>2416</v>
      </c>
      <c r="E1294" s="23" t="s">
        <v>147</v>
      </c>
      <c r="F1294" s="51" t="s">
        <v>2418</v>
      </c>
      <c r="G1294" s="29">
        <v>206990</v>
      </c>
      <c r="H1294" s="33" t="e">
        <f>VLOOKUP(F1294,#REF!,2,0)</f>
        <v>#REF!</v>
      </c>
      <c r="I1294" s="29"/>
      <c r="J1294" s="29" t="e">
        <f>VLOOKUP(F1294,'数据-全省决算数!'!$B:$C,2,0)</f>
        <v>#N/A</v>
      </c>
      <c r="K1294" s="39" t="str">
        <f t="shared" si="62"/>
        <v/>
      </c>
      <c r="L1294" s="31" t="e">
        <f t="shared" si="63"/>
        <v>#REF!</v>
      </c>
      <c r="M1294" s="31" t="str">
        <f t="shared" si="64"/>
        <v>是</v>
      </c>
    </row>
    <row r="1295" ht="19.5" customHeight="1" spans="1:13">
      <c r="A1295" s="22" t="s">
        <v>135</v>
      </c>
      <c r="B1295" s="477" t="s">
        <v>2414</v>
      </c>
      <c r="C1295" s="23"/>
      <c r="D1295" s="60">
        <v>2280101</v>
      </c>
      <c r="E1295" s="23" t="s">
        <v>147</v>
      </c>
      <c r="F1295" s="51" t="s">
        <v>2419</v>
      </c>
      <c r="G1295" s="29">
        <v>1359</v>
      </c>
      <c r="H1295" s="33" t="e">
        <f>VLOOKUP(F1295,#REF!,2,0)</f>
        <v>#REF!</v>
      </c>
      <c r="I1295" s="29"/>
      <c r="J1295" s="29" t="e">
        <f>VLOOKUP(F1295,'数据-全省决算数!'!$B:$C,2,0)</f>
        <v>#N/A</v>
      </c>
      <c r="K1295" s="35" t="str">
        <f t="shared" si="62"/>
        <v/>
      </c>
      <c r="L1295" s="31" t="e">
        <f t="shared" si="63"/>
        <v>#REF!</v>
      </c>
      <c r="M1295" s="31" t="str">
        <f t="shared" si="64"/>
        <v>是</v>
      </c>
    </row>
    <row r="1296" ht="19.5" customHeight="1" spans="1:13">
      <c r="A1296" s="22" t="s">
        <v>135</v>
      </c>
      <c r="B1296" s="477" t="s">
        <v>2414</v>
      </c>
      <c r="C1296" s="23"/>
      <c r="D1296" s="60">
        <v>2280102</v>
      </c>
      <c r="E1296" s="23" t="s">
        <v>147</v>
      </c>
      <c r="F1296" s="51" t="s">
        <v>2420</v>
      </c>
      <c r="G1296" s="29">
        <v>1545</v>
      </c>
      <c r="H1296" s="33" t="e">
        <f>VLOOKUP(F1296,#REF!,2,0)</f>
        <v>#REF!</v>
      </c>
      <c r="I1296" s="29"/>
      <c r="J1296" s="29" t="e">
        <f>VLOOKUP(F1296,'数据-全省决算数!'!$B:$C,2,0)</f>
        <v>#N/A</v>
      </c>
      <c r="K1296" s="39" t="str">
        <f t="shared" si="62"/>
        <v/>
      </c>
      <c r="L1296" s="31" t="e">
        <f t="shared" si="63"/>
        <v>#REF!</v>
      </c>
      <c r="M1296" s="31" t="str">
        <f t="shared" si="64"/>
        <v>是</v>
      </c>
    </row>
    <row r="1297" ht="19.5" customHeight="1" spans="1:14">
      <c r="A1297" s="22" t="s">
        <v>135</v>
      </c>
      <c r="B1297" s="477" t="s">
        <v>2414</v>
      </c>
      <c r="C1297" s="23"/>
      <c r="D1297" s="60">
        <v>2280103</v>
      </c>
      <c r="E1297" s="23" t="s">
        <v>147</v>
      </c>
      <c r="F1297" s="51" t="s">
        <v>2422</v>
      </c>
      <c r="G1297" s="29">
        <v>950791</v>
      </c>
      <c r="H1297" s="33" t="e">
        <f>VLOOKUP(F1297,#REF!,2,0)</f>
        <v>#REF!</v>
      </c>
      <c r="I1297" s="29"/>
      <c r="J1297" s="29" t="e">
        <f>VLOOKUP(F1297,'数据-全省决算数!'!$B:$C,2,0)</f>
        <v>#N/A</v>
      </c>
      <c r="K1297" s="39" t="str">
        <f t="shared" si="62"/>
        <v/>
      </c>
      <c r="L1297" s="31" t="e">
        <f t="shared" si="63"/>
        <v>#REF!</v>
      </c>
      <c r="M1297" s="31" t="str">
        <f t="shared" si="64"/>
        <v>是</v>
      </c>
    </row>
    <row r="1298" ht="19.5" customHeight="1" spans="1:14">
      <c r="A1298" s="22" t="s">
        <v>135</v>
      </c>
      <c r="B1298" s="477" t="s">
        <v>2414</v>
      </c>
      <c r="C1298" s="23"/>
      <c r="D1298" s="24" t="s">
        <v>2421</v>
      </c>
      <c r="E1298" s="23" t="s">
        <v>147</v>
      </c>
      <c r="F1298" s="51" t="s">
        <v>2423</v>
      </c>
      <c r="G1298" s="29">
        <v>4918</v>
      </c>
      <c r="H1298" s="33" t="e">
        <f>VLOOKUP(F1298,#REF!,2,0)</f>
        <v>#REF!</v>
      </c>
      <c r="I1298" s="29"/>
      <c r="J1298" s="29" t="e">
        <f>VLOOKUP(F1298,'数据-全省决算数!'!$B:$C,2,0)</f>
        <v>#N/A</v>
      </c>
      <c r="K1298" s="39" t="str">
        <f t="shared" si="62"/>
        <v/>
      </c>
      <c r="L1298" s="31" t="e">
        <f t="shared" si="63"/>
        <v>#REF!</v>
      </c>
      <c r="M1298" s="31" t="str">
        <f t="shared" si="64"/>
        <v>是</v>
      </c>
    </row>
    <row r="1299" ht="19.5" customHeight="1" spans="1:14">
      <c r="A1299" s="22" t="s">
        <v>134</v>
      </c>
      <c r="B1299" s="23" t="s">
        <v>135</v>
      </c>
      <c r="C1299" s="23"/>
      <c r="D1299" s="60">
        <v>2280104</v>
      </c>
      <c r="E1299" s="23" t="s">
        <v>135</v>
      </c>
      <c r="F1299" s="56" t="s">
        <v>2427</v>
      </c>
      <c r="G1299" s="26">
        <f>SUMIF($B1300:$B$1301,$D1299,$G1300:$G$1301)</f>
        <v>0</v>
      </c>
      <c r="H1299" s="33" t="e">
        <f>VLOOKUP(F1299,#REF!,2,0)</f>
        <v>#REF!</v>
      </c>
      <c r="I1299" s="28"/>
      <c r="J1299" s="29" t="e">
        <f>VLOOKUP(F1299,'数据-全省决算数!'!$B:$C,2,0)</f>
        <v>#N/A</v>
      </c>
      <c r="K1299" s="44" t="str">
        <f t="shared" si="62"/>
        <v/>
      </c>
      <c r="L1299" s="31" t="e">
        <f t="shared" si="63"/>
        <v>#REF!</v>
      </c>
      <c r="M1299" s="31" t="str">
        <f t="shared" si="64"/>
        <v>是</v>
      </c>
    </row>
    <row r="1300" ht="19.5" customHeight="1" spans="1:14">
      <c r="A1300" s="22" t="s">
        <v>135</v>
      </c>
      <c r="B1300" s="477" t="s">
        <v>2426</v>
      </c>
      <c r="C1300" s="23"/>
      <c r="D1300" s="24" t="s">
        <v>2428</v>
      </c>
      <c r="E1300" s="23" t="s">
        <v>147</v>
      </c>
      <c r="F1300" s="56" t="s">
        <v>2429</v>
      </c>
      <c r="G1300" s="28">
        <v>0</v>
      </c>
      <c r="H1300" s="28">
        <v>0</v>
      </c>
      <c r="I1300" s="28"/>
      <c r="J1300" s="28"/>
      <c r="K1300" s="44" t="str">
        <f t="shared" si="62"/>
        <v/>
      </c>
      <c r="L1300" s="31" t="str">
        <f t="shared" si="63"/>
        <v>否</v>
      </c>
      <c r="M1300" s="31" t="str">
        <f t="shared" si="64"/>
        <v>是</v>
      </c>
    </row>
    <row r="1301" ht="21" customHeight="1" spans="1:14">
      <c r="A1301" s="22" t="s">
        <v>135</v>
      </c>
      <c r="B1301" s="477" t="s">
        <v>2426</v>
      </c>
      <c r="C1301" s="23"/>
      <c r="D1301" s="471" t="s">
        <v>2430</v>
      </c>
      <c r="E1301" s="23" t="s">
        <v>147</v>
      </c>
      <c r="F1301" s="51" t="s">
        <v>2133</v>
      </c>
      <c r="G1301" s="29">
        <v>674631</v>
      </c>
      <c r="H1301" s="33" t="e">
        <f>VLOOKUP(F1301,#REF!,2,0)</f>
        <v>#REF!</v>
      </c>
      <c r="I1301" s="29"/>
      <c r="J1301" s="29">
        <f>VLOOKUP(F1301,'数据-全省决算数!'!$B:$C,2,0)</f>
        <v>400</v>
      </c>
      <c r="K1301" s="39" t="str">
        <f t="shared" si="62"/>
        <v/>
      </c>
      <c r="L1301" s="31" t="e">
        <f t="shared" si="63"/>
        <v>#REF!</v>
      </c>
      <c r="M1301" s="31" t="str">
        <f t="shared" si="64"/>
        <v>是</v>
      </c>
    </row>
    <row r="1302" ht="21" customHeight="1" spans="1:14">
      <c r="F1302" s="61"/>
      <c r="G1302" s="62"/>
      <c r="H1302" s="62"/>
      <c r="I1302" s="62"/>
      <c r="J1302" s="62"/>
      <c r="K1302" s="63"/>
      <c r="L1302" s="31" t="str">
        <f t="shared" si="63"/>
        <v>空</v>
      </c>
      <c r="M1302" s="31" t="str">
        <f t="shared" si="64"/>
        <v>是</v>
      </c>
    </row>
    <row r="1303" ht="21" customHeight="1" spans="1:14">
      <c r="F1303" s="64" t="s">
        <v>4642</v>
      </c>
      <c r="G1303" s="65">
        <f>SUMIF(A4:A1302,"类",G4:G1302)</f>
        <v>43705140</v>
      </c>
      <c r="H1303" s="65" t="e">
        <f>SUMIF(A4:A1302,"类",H4:H1302)</f>
        <v>#REF!</v>
      </c>
      <c r="I1303" s="65"/>
      <c r="J1303" s="29" t="e">
        <f>VLOOKUP(F1303,'数据-全省决算数!'!$B:$C,2,0)</f>
        <v>#N/A</v>
      </c>
      <c r="K1303" s="30" t="str">
        <f>IF(ISERROR(H1303/G1303-1),"",H1303/G1303-1)</f>
        <v/>
      </c>
      <c r="L1303" s="31" t="e">
        <f t="shared" si="63"/>
        <v>#REF!</v>
      </c>
      <c r="M1303" s="31" t="str">
        <f t="shared" si="64"/>
        <v>是</v>
      </c>
      <c r="N1303" s="31"/>
    </row>
    <row r="1304" ht="21" customHeight="1" spans="1:14">
      <c r="F1304" s="66" t="s">
        <v>2433</v>
      </c>
      <c r="G1304" s="65">
        <f>SUM(G1305:G1306)</f>
        <v>390000</v>
      </c>
      <c r="H1304" s="65">
        <f>SUM(H1305:H1306)</f>
        <v>8284000</v>
      </c>
      <c r="I1304" s="65"/>
      <c r="J1304" s="29" t="e">
        <f>VLOOKUP(F1304,'数据-全省决算数!'!$B:$C,2,0)</f>
        <v>#N/A</v>
      </c>
      <c r="K1304" s="67"/>
      <c r="L1304" s="31" t="str">
        <f t="shared" ref="L1304:L1306" si="65">IF(G1304&lt;&gt;"",IF(SUM(G1304:H1304)&lt;&gt;0,"是","否"),"空")</f>
        <v>是</v>
      </c>
      <c r="M1304" s="31" t="str">
        <f t="shared" si="64"/>
        <v>是</v>
      </c>
      <c r="N1304" s="31"/>
    </row>
    <row r="1305" ht="21" customHeight="1" spans="1:14">
      <c r="F1305" s="68" t="s">
        <v>2434</v>
      </c>
      <c r="G1305" s="69"/>
      <c r="H1305" s="69">
        <v>8284000</v>
      </c>
      <c r="I1305" s="69"/>
      <c r="J1305" s="69"/>
      <c r="K1305" s="70"/>
      <c r="L1305" s="31" t="str">
        <f t="shared" si="65"/>
        <v>空</v>
      </c>
      <c r="M1305" s="31" t="str">
        <f t="shared" si="64"/>
        <v>是</v>
      </c>
    </row>
    <row r="1306" ht="21" customHeight="1" spans="1:14">
      <c r="F1306" s="68" t="s">
        <v>2435</v>
      </c>
      <c r="G1306" s="69">
        <v>390000</v>
      </c>
      <c r="H1306" s="69"/>
      <c r="I1306" s="69"/>
      <c r="J1306" s="29" t="e">
        <f>VLOOKUP(F1306,'数据-全省决算数!'!$B:$C,2,0)</f>
        <v>#N/A</v>
      </c>
      <c r="K1306" s="70"/>
      <c r="L1306" s="31" t="str">
        <f t="shared" si="65"/>
        <v>是</v>
      </c>
      <c r="M1306" s="31" t="str">
        <f t="shared" si="64"/>
        <v>是</v>
      </c>
      <c r="N1306" s="31"/>
    </row>
    <row r="1307" ht="21" customHeight="1" spans="1:14">
      <c r="F1307" s="71" t="s">
        <v>2439</v>
      </c>
      <c r="G1307" s="28">
        <f>SUM(G1308:G1312,G1314:G1315)</f>
        <v>3506985</v>
      </c>
      <c r="H1307" s="28">
        <f>SUM(H1308:H1312,H1315)</f>
        <v>3978029</v>
      </c>
      <c r="I1307" s="28"/>
      <c r="J1307" s="29" t="e">
        <f>VLOOKUP(F1307,'数据-全省决算数!'!$B:$C,2,0)</f>
        <v>#N/A</v>
      </c>
      <c r="K1307" s="67"/>
      <c r="L1307" s="31" t="str">
        <f t="shared" ref="L1307:L1318" si="66">IF(G1307&lt;&gt;"",IF(SUM(G1307:H1307)&lt;&gt;0,"是","否"),"空")</f>
        <v>是</v>
      </c>
      <c r="M1307" s="31" t="str">
        <f t="shared" si="64"/>
        <v>是</v>
      </c>
      <c r="N1307" s="31"/>
    </row>
    <row r="1308" ht="21" customHeight="1" spans="1:14">
      <c r="F1308" s="61" t="s">
        <v>3662</v>
      </c>
      <c r="G1308" s="29"/>
      <c r="H1308" s="29"/>
      <c r="I1308" s="29"/>
      <c r="J1308" s="29"/>
      <c r="K1308" s="72"/>
      <c r="L1308" s="31" t="str">
        <f t="shared" si="66"/>
        <v>空</v>
      </c>
      <c r="M1308" s="31" t="str">
        <f t="shared" si="64"/>
        <v>是</v>
      </c>
    </row>
    <row r="1309" ht="21" customHeight="1" spans="1:14">
      <c r="F1309" s="73" t="s">
        <v>3663</v>
      </c>
      <c r="G1309" s="29">
        <v>13027</v>
      </c>
      <c r="H1309" s="29">
        <v>22000</v>
      </c>
      <c r="I1309" s="29"/>
      <c r="J1309" s="29" t="e">
        <f>VLOOKUP(F1309,'数据-全省决算数!'!$B:$C,2,0)</f>
        <v>#N/A</v>
      </c>
      <c r="K1309" s="70"/>
      <c r="L1309" s="31" t="str">
        <f t="shared" si="66"/>
        <v>是</v>
      </c>
      <c r="M1309" s="31" t="str">
        <f t="shared" si="64"/>
        <v>是</v>
      </c>
      <c r="N1309" s="31"/>
    </row>
    <row r="1310" ht="21" customHeight="1" spans="1:14">
      <c r="F1310" s="73" t="s">
        <v>3666</v>
      </c>
      <c r="G1310" s="29">
        <v>45735</v>
      </c>
      <c r="H1310" s="29">
        <v>69298</v>
      </c>
      <c r="I1310" s="29"/>
      <c r="J1310" s="29" t="e">
        <f>VLOOKUP(F1310,'数据-全省决算数!'!$B:$C,2,0)</f>
        <v>#N/A</v>
      </c>
      <c r="K1310" s="70"/>
      <c r="L1310" s="31" t="str">
        <f t="shared" si="66"/>
        <v>是</v>
      </c>
      <c r="M1310" s="31" t="str">
        <f t="shared" si="64"/>
        <v>是</v>
      </c>
    </row>
    <row r="1311" ht="21" customHeight="1" spans="1:14">
      <c r="F1311" s="73" t="s">
        <v>2447</v>
      </c>
      <c r="G1311" s="29">
        <v>146755</v>
      </c>
      <c r="H1311" s="29">
        <v>69512</v>
      </c>
      <c r="I1311" s="29"/>
      <c r="J1311" s="29" t="e">
        <f>VLOOKUP(F1311,'数据-全省决算数!'!$B:$C,2,0)</f>
        <v>#N/A</v>
      </c>
      <c r="K1311" s="70"/>
      <c r="L1311" s="31" t="str">
        <f t="shared" si="66"/>
        <v>是</v>
      </c>
      <c r="M1311" s="31" t="str">
        <f t="shared" si="64"/>
        <v>是</v>
      </c>
    </row>
    <row r="1312" ht="21" customHeight="1" spans="1:14">
      <c r="F1312" s="73" t="s">
        <v>3670</v>
      </c>
      <c r="G1312" s="29">
        <v>3116907</v>
      </c>
      <c r="H1312" s="29">
        <v>2153560</v>
      </c>
      <c r="I1312" s="29"/>
      <c r="J1312" s="29" t="e">
        <f>VLOOKUP(F1312,'数据-全省决算数!'!$B:$C,2,0)</f>
        <v>#N/A</v>
      </c>
      <c r="K1312" s="70"/>
      <c r="L1312" s="31" t="str">
        <f t="shared" si="66"/>
        <v>是</v>
      </c>
      <c r="M1312" s="31" t="str">
        <f t="shared" si="64"/>
        <v>是</v>
      </c>
    </row>
    <row r="1313" ht="21" customHeight="1" spans="6:13">
      <c r="F1313" s="74" t="s">
        <v>4643</v>
      </c>
      <c r="G1313" s="29">
        <v>2911711</v>
      </c>
      <c r="H1313" s="29">
        <v>2153560</v>
      </c>
      <c r="I1313" s="29"/>
      <c r="J1313" s="29" t="e">
        <f>VLOOKUP(F1313,'数据-全省决算数!'!$B:$C,2,0)</f>
        <v>#N/A</v>
      </c>
      <c r="K1313" s="70"/>
      <c r="L1313" s="31" t="str">
        <f t="shared" si="66"/>
        <v>是</v>
      </c>
      <c r="M1313" s="31" t="str">
        <f t="shared" si="64"/>
        <v>是</v>
      </c>
    </row>
    <row r="1314" ht="21" customHeight="1" spans="6:13">
      <c r="F1314" s="73" t="s">
        <v>4644</v>
      </c>
      <c r="G1314" s="29">
        <v>-18613</v>
      </c>
      <c r="H1314" s="29"/>
      <c r="I1314" s="29"/>
      <c r="J1314" s="29" t="e">
        <f>VLOOKUP(F1314,'数据-全省决算数!'!$B:$C,2,0)</f>
        <v>#N/A</v>
      </c>
      <c r="K1314" s="70"/>
      <c r="L1314" s="31" t="str">
        <f t="shared" si="66"/>
        <v>是</v>
      </c>
      <c r="M1314" s="31" t="str">
        <f t="shared" si="64"/>
        <v>是</v>
      </c>
    </row>
    <row r="1315" ht="21" customHeight="1" spans="6:13">
      <c r="F1315" s="73" t="s">
        <v>2452</v>
      </c>
      <c r="G1315" s="29">
        <v>203174</v>
      </c>
      <c r="H1315" s="29">
        <v>1663659</v>
      </c>
      <c r="I1315" s="29"/>
      <c r="J1315" s="29" t="e">
        <f>VLOOKUP(F1315,'数据-全省决算数!'!$B:$C,2,0)</f>
        <v>#N/A</v>
      </c>
      <c r="K1315" s="70"/>
      <c r="L1315" s="31" t="str">
        <f t="shared" si="66"/>
        <v>是</v>
      </c>
      <c r="M1315" s="31" t="str">
        <f t="shared" si="64"/>
        <v>是</v>
      </c>
    </row>
    <row r="1316" ht="21" customHeight="1" spans="6:13">
      <c r="F1316" s="61" t="s">
        <v>2453</v>
      </c>
      <c r="G1316" s="29"/>
      <c r="H1316" s="29"/>
      <c r="I1316" s="29"/>
      <c r="J1316" s="29"/>
      <c r="K1316" s="72"/>
      <c r="L1316" s="31" t="str">
        <f t="shared" si="66"/>
        <v>空</v>
      </c>
      <c r="M1316" s="31" t="str">
        <f t="shared" si="64"/>
        <v>是</v>
      </c>
    </row>
    <row r="1317" ht="21" customHeight="1" spans="6:13">
      <c r="F1317" s="73" t="s">
        <v>2454</v>
      </c>
      <c r="G1317" s="29">
        <v>146</v>
      </c>
      <c r="H1317" s="29"/>
      <c r="I1317" s="29"/>
      <c r="J1317" s="29" t="e">
        <f>VLOOKUP(F1317,'数据-全省决算数!'!$B:$C,2,0)</f>
        <v>#N/A</v>
      </c>
      <c r="K1317" s="70"/>
      <c r="L1317" s="31" t="str">
        <f t="shared" si="66"/>
        <v>是</v>
      </c>
      <c r="M1317" s="31" t="str">
        <f t="shared" si="64"/>
        <v>是</v>
      </c>
    </row>
    <row r="1318" ht="21" customHeight="1" spans="6:13">
      <c r="F1318" s="75" t="s">
        <v>2455</v>
      </c>
      <c r="G1318" s="65">
        <f>SUM(G1303:G1304,G1307,G1317)</f>
        <v>47602271</v>
      </c>
      <c r="H1318" s="65" t="e">
        <f>SUM(H1303:H1304,H1307,H1317)</f>
        <v>#REF!</v>
      </c>
      <c r="I1318" s="65"/>
      <c r="J1318" s="65"/>
      <c r="K1318" s="76"/>
      <c r="L1318" s="31" t="e">
        <f t="shared" si="66"/>
        <v>#REF!</v>
      </c>
      <c r="M1318" s="31" t="str">
        <f>IF(E1318&lt;&gt;"",IF(OR(LEFT(E1318,3)="205",LEFT(E1318,3)="206",LEFT(E1318,3)="207",LEFT(E1318,3)="208",LEFT(E1318,3)="210",LEFT(E1318,3)="213"),"是","否"),"是")</f>
        <v>是</v>
      </c>
    </row>
  </sheetData>
  <autoFilter xmlns:etc="http://www.wps.cn/officeDocument/2017/etCustomData" ref="A3:M1318" etc:filterBottomFollowUsedRange="0">
    <extLst/>
  </autoFilter>
  <mergeCells count="1">
    <mergeCell ref="A1:K1"/>
  </mergeCells>
  <conditionalFormatting sqref="K4">
    <cfRule type="cellIs" dxfId="2" priority="2" stopIfTrue="1" operator="greaterThan">
      <formula>20</formula>
    </cfRule>
    <cfRule type="cellIs" dxfId="2" priority="3" stopIfTrue="1" operator="lessThanOrEqual">
      <formula>-1</formula>
    </cfRule>
  </conditionalFormatting>
  <conditionalFormatting sqref="K256">
    <cfRule type="cellIs" dxfId="2" priority="20" stopIfTrue="1" operator="greaterThan">
      <formula>20</formula>
    </cfRule>
    <cfRule type="cellIs" dxfId="2" priority="21" stopIfTrue="1" operator="lessThanOrEqual">
      <formula>-1</formula>
    </cfRule>
  </conditionalFormatting>
  <conditionalFormatting sqref="K257">
    <cfRule type="cellIs" dxfId="2" priority="16" stopIfTrue="1" operator="greaterThan">
      <formula>20</formula>
    </cfRule>
    <cfRule type="cellIs" dxfId="2" priority="17" stopIfTrue="1" operator="lessThanOrEqual">
      <formula>-1</formula>
    </cfRule>
  </conditionalFormatting>
  <conditionalFormatting sqref="K506">
    <cfRule type="cellIs" dxfId="2" priority="14" stopIfTrue="1" operator="greaterThan">
      <formula>20</formula>
    </cfRule>
    <cfRule type="cellIs" dxfId="2" priority="15" stopIfTrue="1" operator="lessThanOrEqual">
      <formula>-1</formula>
    </cfRule>
  </conditionalFormatting>
  <conditionalFormatting sqref="K527">
    <cfRule type="cellIs" dxfId="2" priority="18" stopIfTrue="1" operator="greaterThan">
      <formula>20</formula>
    </cfRule>
    <cfRule type="cellIs" dxfId="2" priority="19" stopIfTrue="1" operator="lessThanOrEqual">
      <formula>-1</formula>
    </cfRule>
  </conditionalFormatting>
  <conditionalFormatting sqref="K549">
    <cfRule type="cellIs" dxfId="2" priority="12" stopIfTrue="1" operator="greaterThan">
      <formula>20</formula>
    </cfRule>
    <cfRule type="cellIs" dxfId="2" priority="13" stopIfTrue="1" operator="lessThanOrEqual">
      <formula>-1</formula>
    </cfRule>
  </conditionalFormatting>
  <conditionalFormatting sqref="K557">
    <cfRule type="cellIs" dxfId="2" priority="10" stopIfTrue="1" operator="greaterThan">
      <formula>20</formula>
    </cfRule>
    <cfRule type="cellIs" dxfId="2" priority="11" stopIfTrue="1" operator="lessThanOrEqual">
      <formula>-1</formula>
    </cfRule>
  </conditionalFormatting>
  <conditionalFormatting sqref="K563">
    <cfRule type="cellIs" dxfId="2" priority="8" stopIfTrue="1" operator="greaterThan">
      <formula>20</formula>
    </cfRule>
    <cfRule type="cellIs" dxfId="2" priority="9" stopIfTrue="1" operator="lessThanOrEqual">
      <formula>-1</formula>
    </cfRule>
  </conditionalFormatting>
  <conditionalFormatting sqref="K647">
    <cfRule type="cellIs" dxfId="2" priority="4" stopIfTrue="1" operator="greaterThan">
      <formula>20</formula>
    </cfRule>
    <cfRule type="cellIs" dxfId="2" priority="5" stopIfTrue="1" operator="lessThanOrEqual">
      <formula>-1</formula>
    </cfRule>
  </conditionalFormatting>
  <conditionalFormatting sqref="K650">
    <cfRule type="cellIs" dxfId="2" priority="6" stopIfTrue="1" operator="greaterThan">
      <formula>20</formula>
    </cfRule>
    <cfRule type="cellIs" dxfId="2" priority="7" stopIfTrue="1" operator="lessThanOrEqual">
      <formula>-1</formula>
    </cfRule>
  </conditionalFormatting>
  <conditionalFormatting sqref="K1155">
    <cfRule type="cellIs" dxfId="2" priority="22" stopIfTrue="1" operator="greaterThan">
      <formula>20</formula>
    </cfRule>
    <cfRule type="cellIs" dxfId="2" priority="23" stopIfTrue="1" operator="lessThanOrEqual">
      <formula>-1</formula>
    </cfRule>
  </conditionalFormatting>
  <conditionalFormatting sqref="K1302">
    <cfRule type="cellIs" dxfId="2" priority="28" stopIfTrue="1" operator="greaterThan">
      <formula>20</formula>
    </cfRule>
    <cfRule type="cellIs" dxfId="2" priority="29" stopIfTrue="1" operator="lessThanOrEqual">
      <formula>-1</formula>
    </cfRule>
  </conditionalFormatting>
  <conditionalFormatting sqref="K1303">
    <cfRule type="cellIs" dxfId="2" priority="26" stopIfTrue="1" operator="greaterThan">
      <formula>20</formula>
    </cfRule>
    <cfRule type="cellIs" dxfId="2" priority="27" stopIfTrue="1" operator="lessThanOrEqual">
      <formula>-1</formula>
    </cfRule>
  </conditionalFormatting>
  <conditionalFormatting sqref="F1305:F1306">
    <cfRule type="expression" dxfId="0" priority="1" stopIfTrue="1">
      <formula>"len($A:$A)=3"</formula>
    </cfRule>
  </conditionalFormatting>
  <conditionalFormatting sqref="K507:K526 K550:K556 K558:K562 K528:K548 K5:K255 K258:K505 K564:K646 K648:K649 K1156:K1301 K651:K1154">
    <cfRule type="cellIs" dxfId="2" priority="24" stopIfTrue="1" operator="greaterThan">
      <formula>20</formula>
    </cfRule>
    <cfRule type="cellIs" dxfId="2" priority="25" stopIfTrue="1" operator="lessThanOrEqual">
      <formula>-1</formula>
    </cfRule>
  </conditionalFormatting>
  <dataValidations count="1">
    <dataValidation type="textLength" operator="lessThanOrEqual" allowBlank="1" showInputMessage="1" showErrorMessage="1" errorTitle="提示" error="此处最多只能输入 [20] 个字符。" sqref="D651 D1298 B1126:B1128 C908:C917 C1268:C1272 C1274:C1278 C1280:C1290 D4:D649 D653:D718 D721:D791 D795:D949 D953:D1124 D1128:D1294 D1300:D1301">
      <formula1>20</formula1>
    </dataValidation>
  </dataValidations>
  <printOptions horizontalCentered="1"/>
  <pageMargins left="0.432638888888889" right="0.432638888888889" top="0.786805555555556" bottom="0.590277777777778" header="0.393055555555556" footer="0.393055555555556"/>
  <pageSetup paperSize="9" scale="81" orientation="portrait"/>
  <headerFooter alignWithMargins="0">
    <oddFooter>&amp;C— &amp;P —</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B73"/>
  <sheetViews>
    <sheetView showGridLines="0" showZeros="0" zoomScale="85" zoomScaleNormal="85" workbookViewId="0">
      <selection activeCell="A37" sqref="A37"/>
    </sheetView>
  </sheetViews>
  <sheetFormatPr defaultColWidth="9.125" defaultRowHeight="14.25" outlineLevelCol="1"/>
  <cols>
    <col min="1" max="1" width="50.625" customWidth="1"/>
    <col min="2" max="2" width="12.625" customWidth="1"/>
    <col min="247" max="247" width="50.625" customWidth="1"/>
    <col min="248" max="258" width="12.625" customWidth="1"/>
    <col min="503" max="503" width="50.625" customWidth="1"/>
    <col min="504" max="514" width="12.625" customWidth="1"/>
    <col min="759" max="759" width="50.625" customWidth="1"/>
    <col min="760" max="770" width="12.625" customWidth="1"/>
    <col min="1015" max="1015" width="50.625" customWidth="1"/>
    <col min="1016" max="1026" width="12.625" customWidth="1"/>
    <col min="1271" max="1271" width="50.625" customWidth="1"/>
    <col min="1272" max="1282" width="12.625" customWidth="1"/>
    <col min="1527" max="1527" width="50.625" customWidth="1"/>
    <col min="1528" max="1538" width="12.625" customWidth="1"/>
    <col min="1783" max="1783" width="50.625" customWidth="1"/>
    <col min="1784" max="1794" width="12.625" customWidth="1"/>
    <col min="2039" max="2039" width="50.625" customWidth="1"/>
    <col min="2040" max="2050" width="12.625" customWidth="1"/>
    <col min="2295" max="2295" width="50.625" customWidth="1"/>
    <col min="2296" max="2306" width="12.625" customWidth="1"/>
    <col min="2551" max="2551" width="50.625" customWidth="1"/>
    <col min="2552" max="2562" width="12.625" customWidth="1"/>
    <col min="2807" max="2807" width="50.625" customWidth="1"/>
    <col min="2808" max="2818" width="12.625" customWidth="1"/>
    <col min="3063" max="3063" width="50.625" customWidth="1"/>
    <col min="3064" max="3074" width="12.625" customWidth="1"/>
    <col min="3319" max="3319" width="50.625" customWidth="1"/>
    <col min="3320" max="3330" width="12.625" customWidth="1"/>
    <col min="3575" max="3575" width="50.625" customWidth="1"/>
    <col min="3576" max="3586" width="12.625" customWidth="1"/>
    <col min="3831" max="3831" width="50.625" customWidth="1"/>
    <col min="3832" max="3842" width="12.625" customWidth="1"/>
    <col min="4087" max="4087" width="50.625" customWidth="1"/>
    <col min="4088" max="4098" width="12.625" customWidth="1"/>
    <col min="4343" max="4343" width="50.625" customWidth="1"/>
    <col min="4344" max="4354" width="12.625" customWidth="1"/>
    <col min="4599" max="4599" width="50.625" customWidth="1"/>
    <col min="4600" max="4610" width="12.625" customWidth="1"/>
    <col min="4855" max="4855" width="50.625" customWidth="1"/>
    <col min="4856" max="4866" width="12.625" customWidth="1"/>
    <col min="5111" max="5111" width="50.625" customWidth="1"/>
    <col min="5112" max="5122" width="12.625" customWidth="1"/>
    <col min="5367" max="5367" width="50.625" customWidth="1"/>
    <col min="5368" max="5378" width="12.625" customWidth="1"/>
    <col min="5623" max="5623" width="50.625" customWidth="1"/>
    <col min="5624" max="5634" width="12.625" customWidth="1"/>
    <col min="5879" max="5879" width="50.625" customWidth="1"/>
    <col min="5880" max="5890" width="12.625" customWidth="1"/>
    <col min="6135" max="6135" width="50.625" customWidth="1"/>
    <col min="6136" max="6146" width="12.625" customWidth="1"/>
    <col min="6391" max="6391" width="50.625" customWidth="1"/>
    <col min="6392" max="6402" width="12.625" customWidth="1"/>
    <col min="6647" max="6647" width="50.625" customWidth="1"/>
    <col min="6648" max="6658" width="12.625" customWidth="1"/>
    <col min="6903" max="6903" width="50.625" customWidth="1"/>
    <col min="6904" max="6914" width="12.625" customWidth="1"/>
    <col min="7159" max="7159" width="50.625" customWidth="1"/>
    <col min="7160" max="7170" width="12.625" customWidth="1"/>
    <col min="7415" max="7415" width="50.625" customWidth="1"/>
    <col min="7416" max="7426" width="12.625" customWidth="1"/>
    <col min="7671" max="7671" width="50.625" customWidth="1"/>
    <col min="7672" max="7682" width="12.625" customWidth="1"/>
    <col min="7927" max="7927" width="50.625" customWidth="1"/>
    <col min="7928" max="7938" width="12.625" customWidth="1"/>
    <col min="8183" max="8183" width="50.625" customWidth="1"/>
    <col min="8184" max="8194" width="12.625" customWidth="1"/>
    <col min="8439" max="8439" width="50.625" customWidth="1"/>
    <col min="8440" max="8450" width="12.625" customWidth="1"/>
    <col min="8695" max="8695" width="50.625" customWidth="1"/>
    <col min="8696" max="8706" width="12.625" customWidth="1"/>
    <col min="8951" max="8951" width="50.625" customWidth="1"/>
    <col min="8952" max="8962" width="12.625" customWidth="1"/>
    <col min="9207" max="9207" width="50.625" customWidth="1"/>
    <col min="9208" max="9218" width="12.625" customWidth="1"/>
    <col min="9463" max="9463" width="50.625" customWidth="1"/>
    <col min="9464" max="9474" width="12.625" customWidth="1"/>
    <col min="9719" max="9719" width="50.625" customWidth="1"/>
    <col min="9720" max="9730" width="12.625" customWidth="1"/>
    <col min="9975" max="9975" width="50.625" customWidth="1"/>
    <col min="9976" max="9986" width="12.625" customWidth="1"/>
    <col min="10231" max="10231" width="50.625" customWidth="1"/>
    <col min="10232" max="10242" width="12.625" customWidth="1"/>
    <col min="10487" max="10487" width="50.625" customWidth="1"/>
    <col min="10488" max="10498" width="12.625" customWidth="1"/>
    <col min="10743" max="10743" width="50.625" customWidth="1"/>
    <col min="10744" max="10754" width="12.625" customWidth="1"/>
    <col min="10999" max="10999" width="50.625" customWidth="1"/>
    <col min="11000" max="11010" width="12.625" customWidth="1"/>
    <col min="11255" max="11255" width="50.625" customWidth="1"/>
    <col min="11256" max="11266" width="12.625" customWidth="1"/>
    <col min="11511" max="11511" width="50.625" customWidth="1"/>
    <col min="11512" max="11522" width="12.625" customWidth="1"/>
    <col min="11767" max="11767" width="50.625" customWidth="1"/>
    <col min="11768" max="11778" width="12.625" customWidth="1"/>
    <col min="12023" max="12023" width="50.625" customWidth="1"/>
    <col min="12024" max="12034" width="12.625" customWidth="1"/>
    <col min="12279" max="12279" width="50.625" customWidth="1"/>
    <col min="12280" max="12290" width="12.625" customWidth="1"/>
    <col min="12535" max="12535" width="50.625" customWidth="1"/>
    <col min="12536" max="12546" width="12.625" customWidth="1"/>
    <col min="12791" max="12791" width="50.625" customWidth="1"/>
    <col min="12792" max="12802" width="12.625" customWidth="1"/>
    <col min="13047" max="13047" width="50.625" customWidth="1"/>
    <col min="13048" max="13058" width="12.625" customWidth="1"/>
    <col min="13303" max="13303" width="50.625" customWidth="1"/>
    <col min="13304" max="13314" width="12.625" customWidth="1"/>
    <col min="13559" max="13559" width="50.625" customWidth="1"/>
    <col min="13560" max="13570" width="12.625" customWidth="1"/>
    <col min="13815" max="13815" width="50.625" customWidth="1"/>
    <col min="13816" max="13826" width="12.625" customWidth="1"/>
    <col min="14071" max="14071" width="50.625" customWidth="1"/>
    <col min="14072" max="14082" width="12.625" customWidth="1"/>
    <col min="14327" max="14327" width="50.625" customWidth="1"/>
    <col min="14328" max="14338" width="12.625" customWidth="1"/>
    <col min="14583" max="14583" width="50.625" customWidth="1"/>
    <col min="14584" max="14594" width="12.625" customWidth="1"/>
    <col min="14839" max="14839" width="50.625" customWidth="1"/>
    <col min="14840" max="14850" width="12.625" customWidth="1"/>
    <col min="15095" max="15095" width="50.625" customWidth="1"/>
    <col min="15096" max="15106" width="12.625" customWidth="1"/>
    <col min="15351" max="15351" width="50.625" customWidth="1"/>
    <col min="15352" max="15362" width="12.625" customWidth="1"/>
    <col min="15607" max="15607" width="50.625" customWidth="1"/>
    <col min="15608" max="15618" width="12.625" customWidth="1"/>
    <col min="15863" max="15863" width="50.625" customWidth="1"/>
    <col min="15864" max="15874" width="12.625" customWidth="1"/>
    <col min="16119" max="16119" width="50.625" customWidth="1"/>
    <col min="16120" max="16130" width="12.625" customWidth="1"/>
  </cols>
  <sheetData>
    <row r="1" ht="39.95" customHeight="1" spans="1:2">
      <c r="A1" s="1" t="s">
        <v>3980</v>
      </c>
      <c r="B1" s="1"/>
    </row>
    <row r="2" ht="17.65" customHeight="1" spans="1:2">
      <c r="A2" s="2" t="s">
        <v>3981</v>
      </c>
      <c r="B2" s="2"/>
    </row>
    <row r="3" ht="17.65" customHeight="1" spans="1:2">
      <c r="A3" s="2" t="s">
        <v>2607</v>
      </c>
      <c r="B3" s="2"/>
    </row>
    <row r="4" ht="17.25" customHeight="1" spans="1:2">
      <c r="A4" s="3" t="s">
        <v>3673</v>
      </c>
      <c r="B4" s="3" t="s">
        <v>129</v>
      </c>
    </row>
    <row r="5" ht="33.75" customHeight="1" spans="1:2">
      <c r="A5" s="3"/>
      <c r="B5" s="3"/>
    </row>
    <row r="6" ht="17.25" customHeight="1" spans="1:2">
      <c r="A6" s="4" t="s">
        <v>3684</v>
      </c>
      <c r="B6" s="5">
        <v>8193</v>
      </c>
    </row>
    <row r="7" ht="17.25" customHeight="1" spans="1:2">
      <c r="A7" s="4" t="s">
        <v>4645</v>
      </c>
      <c r="B7" s="5">
        <v>8193</v>
      </c>
    </row>
    <row r="8" ht="17.25" customHeight="1" spans="1:2">
      <c r="A8" s="4" t="s">
        <v>3685</v>
      </c>
      <c r="B8" s="5">
        <v>103301</v>
      </c>
    </row>
    <row r="9" ht="17.25" customHeight="1" spans="1:2">
      <c r="A9" s="4" t="s">
        <v>4646</v>
      </c>
      <c r="B9" s="5">
        <v>96748</v>
      </c>
    </row>
    <row r="10" ht="17.25" customHeight="1" spans="1:2">
      <c r="A10" s="4" t="s">
        <v>4647</v>
      </c>
      <c r="B10" s="5">
        <v>6553</v>
      </c>
    </row>
    <row r="11" ht="17.25" customHeight="1" spans="1:2">
      <c r="A11" s="4" t="s">
        <v>3688</v>
      </c>
      <c r="B11" s="5">
        <v>0</v>
      </c>
    </row>
    <row r="12" ht="17.25" customHeight="1" spans="1:2">
      <c r="A12" s="4" t="s">
        <v>3999</v>
      </c>
      <c r="B12" s="5">
        <v>0</v>
      </c>
    </row>
    <row r="13" ht="17.25" customHeight="1" spans="1:2">
      <c r="A13" s="4" t="s">
        <v>3690</v>
      </c>
      <c r="B13" s="5">
        <v>3554616</v>
      </c>
    </row>
    <row r="14" ht="17.25" customHeight="1" spans="1:2">
      <c r="A14" s="4" t="s">
        <v>4648</v>
      </c>
      <c r="B14" s="5">
        <v>112326</v>
      </c>
    </row>
    <row r="15" ht="17.25" customHeight="1" spans="1:2">
      <c r="A15" s="4" t="s">
        <v>4649</v>
      </c>
      <c r="B15" s="5">
        <v>3064171</v>
      </c>
    </row>
    <row r="16" ht="17.25" customHeight="1" spans="1:2">
      <c r="A16" s="4" t="s">
        <v>4650</v>
      </c>
      <c r="B16" s="5">
        <v>0</v>
      </c>
    </row>
    <row r="17" ht="17.25" customHeight="1" spans="1:2">
      <c r="A17" s="4" t="s">
        <v>4651</v>
      </c>
      <c r="B17" s="5">
        <v>10360</v>
      </c>
    </row>
    <row r="18" ht="17.25" customHeight="1" spans="1:2">
      <c r="A18" s="4" t="s">
        <v>4652</v>
      </c>
      <c r="B18" s="5">
        <v>22694</v>
      </c>
    </row>
    <row r="19" ht="17.25" customHeight="1" spans="1:2">
      <c r="A19" s="4" t="s">
        <v>4653</v>
      </c>
      <c r="B19" s="5">
        <v>156196</v>
      </c>
    </row>
    <row r="20" ht="17.25" customHeight="1" spans="1:2">
      <c r="A20" s="4" t="s">
        <v>4654</v>
      </c>
      <c r="B20" s="5">
        <v>181347</v>
      </c>
    </row>
    <row r="21" ht="17.1" customHeight="1" spans="1:2">
      <c r="A21" s="4" t="s">
        <v>4000</v>
      </c>
      <c r="B21" s="5">
        <v>7522</v>
      </c>
    </row>
    <row r="22" ht="17.25" customHeight="1" spans="1:2">
      <c r="A22" s="4" t="s">
        <v>3691</v>
      </c>
      <c r="B22" s="5">
        <v>171854</v>
      </c>
    </row>
    <row r="23" ht="17.1" customHeight="1" spans="1:2">
      <c r="A23" s="4" t="s">
        <v>4655</v>
      </c>
      <c r="B23" s="5">
        <v>1000</v>
      </c>
    </row>
    <row r="24" ht="17.25" customHeight="1" spans="1:2">
      <c r="A24" s="4" t="s">
        <v>4656</v>
      </c>
      <c r="B24" s="5">
        <v>114796</v>
      </c>
    </row>
    <row r="25" ht="17.25" customHeight="1" spans="1:2">
      <c r="A25" s="4" t="s">
        <v>4657</v>
      </c>
      <c r="B25" s="5">
        <v>0</v>
      </c>
    </row>
    <row r="26" ht="17.25" customHeight="1" spans="1:2">
      <c r="A26" s="4" t="s">
        <v>4658</v>
      </c>
      <c r="B26" s="5">
        <v>0</v>
      </c>
    </row>
    <row r="27" ht="17.25" customHeight="1" spans="1:2">
      <c r="A27" s="4" t="s">
        <v>4659</v>
      </c>
      <c r="B27" s="5">
        <v>54798</v>
      </c>
    </row>
    <row r="28" ht="17.25" customHeight="1" spans="1:2">
      <c r="A28" s="4" t="s">
        <v>4660</v>
      </c>
      <c r="B28" s="5">
        <v>1260</v>
      </c>
    </row>
    <row r="29" ht="17.25" customHeight="1" spans="1:2">
      <c r="A29" s="4" t="s">
        <v>3693</v>
      </c>
      <c r="B29" s="5">
        <v>126169</v>
      </c>
    </row>
    <row r="30" ht="17.25" customHeight="1" spans="1:2">
      <c r="A30" s="4" t="s">
        <v>3983</v>
      </c>
      <c r="B30" s="5">
        <v>0</v>
      </c>
    </row>
    <row r="31" ht="17.25" customHeight="1" spans="1:2">
      <c r="A31" s="4" t="s">
        <v>4661</v>
      </c>
      <c r="B31" s="5">
        <v>3768</v>
      </c>
    </row>
    <row r="32" ht="17.25" customHeight="1" spans="1:2">
      <c r="A32" s="4" t="s">
        <v>4662</v>
      </c>
      <c r="B32" s="5">
        <v>9592</v>
      </c>
    </row>
    <row r="33" ht="17.25" customHeight="1" spans="1:2">
      <c r="A33" s="4" t="s">
        <v>4663</v>
      </c>
      <c r="B33" s="5">
        <v>112809</v>
      </c>
    </row>
    <row r="34" ht="17.25" customHeight="1" spans="1:2">
      <c r="A34" s="4" t="s">
        <v>3694</v>
      </c>
      <c r="B34" s="5">
        <v>22541</v>
      </c>
    </row>
    <row r="35" ht="17.25" customHeight="1" spans="1:2">
      <c r="A35" s="4" t="s">
        <v>1994</v>
      </c>
      <c r="B35" s="5">
        <v>8461</v>
      </c>
    </row>
    <row r="36" ht="17.25" customHeight="1" spans="1:2">
      <c r="A36" s="4" t="s">
        <v>3984</v>
      </c>
      <c r="B36" s="5">
        <v>8461</v>
      </c>
    </row>
    <row r="37" ht="17.25" customHeight="1" spans="1:2">
      <c r="A37" s="4" t="s">
        <v>4664</v>
      </c>
      <c r="B37" s="5">
        <v>1846</v>
      </c>
    </row>
    <row r="38" ht="17.25" customHeight="1" spans="1:2">
      <c r="A38" s="4" t="s">
        <v>4665</v>
      </c>
      <c r="B38" s="5">
        <v>5031</v>
      </c>
    </row>
    <row r="39" ht="17.25" customHeight="1" spans="1:2">
      <c r="A39" s="4" t="s">
        <v>4666</v>
      </c>
      <c r="B39" s="5">
        <v>7203</v>
      </c>
    </row>
    <row r="40" ht="17.25" customHeight="1" spans="1:2">
      <c r="A40" s="4" t="s">
        <v>3695</v>
      </c>
      <c r="B40" s="5">
        <v>3203</v>
      </c>
    </row>
    <row r="41" ht="17.25" customHeight="1" spans="1:2">
      <c r="A41" s="4" t="s">
        <v>4667</v>
      </c>
      <c r="B41" s="5">
        <v>3203</v>
      </c>
    </row>
    <row r="42" ht="17.25" customHeight="1" spans="1:2">
      <c r="A42" s="4" t="s">
        <v>2568</v>
      </c>
      <c r="B42" s="5">
        <v>473189</v>
      </c>
    </row>
    <row r="43" ht="17.1" customHeight="1" spans="1:2">
      <c r="A43" s="4" t="s">
        <v>4668</v>
      </c>
      <c r="B43" s="5">
        <v>13020</v>
      </c>
    </row>
    <row r="44" ht="17.25" customHeight="1" spans="1:2">
      <c r="A44" s="4" t="s">
        <v>4669</v>
      </c>
      <c r="B44" s="5">
        <v>323287</v>
      </c>
    </row>
    <row r="45" ht="17.25" customHeight="1" spans="1:2">
      <c r="A45" s="4" t="s">
        <v>4670</v>
      </c>
      <c r="B45" s="5">
        <v>136882</v>
      </c>
    </row>
    <row r="46" ht="17.25" customHeight="1" spans="1:2">
      <c r="A46" s="4" t="s">
        <v>3785</v>
      </c>
      <c r="B46" s="5">
        <v>294</v>
      </c>
    </row>
    <row r="47" ht="17.25" customHeight="1" spans="1:2">
      <c r="A47" s="4" t="s">
        <v>3705</v>
      </c>
      <c r="B47" s="5">
        <v>1809</v>
      </c>
    </row>
    <row r="48" hidden="1" customHeight="1" spans="1:2">
      <c r="A48" s="4"/>
      <c r="B48" s="6"/>
    </row>
    <row r="49" hidden="1" customHeight="1" spans="1:2">
      <c r="A49" s="4"/>
      <c r="B49" s="6"/>
    </row>
    <row r="50" hidden="1" customHeight="1" spans="1:2">
      <c r="A50" s="4"/>
      <c r="B50" s="6"/>
    </row>
    <row r="51" hidden="1" customHeight="1" spans="1:2">
      <c r="A51" s="4"/>
      <c r="B51" s="6"/>
    </row>
    <row r="52" hidden="1" customHeight="1" spans="1:2">
      <c r="A52" s="4"/>
      <c r="B52" s="6"/>
    </row>
    <row r="53" hidden="1" customHeight="1" spans="1:2">
      <c r="A53" s="4"/>
      <c r="B53" s="6"/>
    </row>
    <row r="54" hidden="1" customHeight="1" spans="1:2">
      <c r="A54" s="4"/>
      <c r="B54" s="6"/>
    </row>
    <row r="55" hidden="1" customHeight="1" spans="1:2">
      <c r="A55" s="4"/>
      <c r="B55" s="6"/>
    </row>
    <row r="56" hidden="1" customHeight="1" spans="1:2">
      <c r="A56" s="4"/>
      <c r="B56" s="6"/>
    </row>
    <row r="57" hidden="1" customHeight="1" spans="1:2">
      <c r="A57" s="4"/>
      <c r="B57" s="6"/>
    </row>
    <row r="58" hidden="1" customHeight="1" spans="1:2">
      <c r="A58" s="4"/>
      <c r="B58" s="6"/>
    </row>
    <row r="59" hidden="1" customHeight="1" spans="1:2">
      <c r="A59" s="4"/>
      <c r="B59" s="6"/>
    </row>
    <row r="60" hidden="1" customHeight="1" spans="1:2">
      <c r="A60" s="4" t="s">
        <v>2675</v>
      </c>
      <c r="B60" s="6"/>
    </row>
    <row r="61" hidden="1" customHeight="1" spans="1:2">
      <c r="A61" s="4"/>
      <c r="B61" s="6"/>
    </row>
    <row r="62" hidden="1" customHeight="1" spans="1:2">
      <c r="A62" s="4"/>
      <c r="B62" s="6"/>
    </row>
    <row r="63" hidden="1" customHeight="1" spans="1:2">
      <c r="A63" s="4"/>
      <c r="B63" s="6"/>
    </row>
    <row r="64" hidden="1" customHeight="1" spans="1:2">
      <c r="A64" s="4"/>
      <c r="B64" s="6"/>
    </row>
    <row r="65" hidden="1" customHeight="1" spans="1:2">
      <c r="A65" s="4"/>
      <c r="B65" s="6"/>
    </row>
    <row r="66" hidden="1" customHeight="1" spans="1:2">
      <c r="A66" s="4"/>
      <c r="B66" s="6"/>
    </row>
    <row r="67" hidden="1" customHeight="1" spans="1:2">
      <c r="A67" s="4"/>
      <c r="B67" s="6"/>
    </row>
    <row r="68" hidden="1" customHeight="1" spans="1:2">
      <c r="A68" s="4"/>
      <c r="B68" s="6"/>
    </row>
    <row r="69" hidden="1" customHeight="1" spans="1:2">
      <c r="A69" s="4"/>
      <c r="B69" s="6"/>
    </row>
    <row r="70" hidden="1" customHeight="1" spans="1:2">
      <c r="A70" s="4"/>
      <c r="B70" s="6"/>
    </row>
    <row r="71" hidden="1" customHeight="1" spans="1:2">
      <c r="A71" s="4"/>
      <c r="B71" s="6"/>
    </row>
    <row r="72" hidden="1" customHeight="1" spans="1:2">
      <c r="A72" s="4"/>
      <c r="B72" s="6"/>
    </row>
    <row r="73" ht="17.25" customHeight="1" spans="1:2">
      <c r="A73" s="3" t="s">
        <v>3987</v>
      </c>
      <c r="B73" s="5">
        <v>4465169</v>
      </c>
    </row>
  </sheetData>
  <mergeCells count="5">
    <mergeCell ref="A1:B1"/>
    <mergeCell ref="A2:B2"/>
    <mergeCell ref="A3:B3"/>
    <mergeCell ref="A4:A5"/>
    <mergeCell ref="B4:B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1269"/>
  <sheetViews>
    <sheetView tabSelected="1" workbookViewId="0">
      <selection activeCell="A10" sqref="A10"/>
    </sheetView>
  </sheetViews>
  <sheetFormatPr defaultColWidth="9" defaultRowHeight="14.25"/>
  <cols>
    <col min="1" max="1" width="71.325" customWidth="1"/>
    <col min="9" max="9" width="12.75" customWidth="1"/>
  </cols>
  <sheetData>
    <row r="1" ht="37.5" customHeight="1" spans="1:1">
      <c r="A1" s="454" t="s">
        <v>20</v>
      </c>
    </row>
    <row r="2" ht="19.5" customHeight="1"/>
    <row r="3" ht="30" customHeight="1" spans="1:1">
      <c r="A3" s="455" t="s">
        <v>21</v>
      </c>
    </row>
    <row r="4" customFormat="1" ht="30" customHeight="1" spans="1:1">
      <c r="A4" s="455" t="s">
        <v>22</v>
      </c>
    </row>
    <row r="5" customFormat="1" ht="30" customHeight="1" spans="1:1">
      <c r="A5" s="455" t="s">
        <v>23</v>
      </c>
    </row>
    <row r="6" customFormat="1" ht="30" customHeight="1" spans="1:1">
      <c r="A6" s="455" t="s">
        <v>24</v>
      </c>
    </row>
    <row r="7" customFormat="1" ht="30" customHeight="1" spans="1:1">
      <c r="A7" s="455" t="s">
        <v>25</v>
      </c>
    </row>
    <row r="8" customFormat="1" ht="30" customHeight="1" spans="1:1">
      <c r="A8" s="455" t="s">
        <v>26</v>
      </c>
    </row>
    <row r="9" customFormat="1" ht="30" customHeight="1" spans="1:1">
      <c r="A9" s="455" t="s">
        <v>27</v>
      </c>
    </row>
    <row r="12" ht="23.25" customHeight="1"/>
    <row r="77" hidden="1"/>
    <row r="78" hidden="1"/>
    <row r="79" hidden="1"/>
    <row r="80" hidden="1"/>
    <row r="81" hidden="1"/>
    <row r="82" hidden="1"/>
    <row r="83" hidden="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sheetData>
  <printOptions horizontalCentered="1"/>
  <pageMargins left="0.55" right="0.55" top="0.786805555555556" bottom="0.786805555555556" header="0.511805555555556" footer="0.511805555555556"/>
  <pageSetup paperSize="9" fitToHeight="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0" tint="-0.15"/>
    <pageSetUpPr fitToPage="1"/>
  </sheetPr>
  <dimension ref="A1:H1344"/>
  <sheetViews>
    <sheetView showZeros="0" workbookViewId="0">
      <pane xSplit="1" ySplit="4" topLeftCell="B21" activePane="bottomRight" state="frozen"/>
      <selection/>
      <selection pane="topRight"/>
      <selection pane="bottomLeft"/>
      <selection pane="bottomRight" activeCell="A29" sqref="A29"/>
    </sheetView>
  </sheetViews>
  <sheetFormatPr defaultColWidth="9" defaultRowHeight="14.25" outlineLevelCol="7"/>
  <cols>
    <col min="1" max="1" width="21.75" style="424" customWidth="1"/>
    <col min="2" max="2" width="15.375" style="389" customWidth="1"/>
    <col min="3" max="3" width="17.75" style="389" customWidth="1"/>
    <col min="4" max="4" width="13.375" style="389" customWidth="1"/>
    <col min="5" max="5" width="14.5" style="389" customWidth="1"/>
    <col min="6" max="6" width="12.5" style="389" customWidth="1"/>
    <col min="7" max="7" width="13.875" style="389" customWidth="1"/>
    <col min="8" max="8" width="14.875" style="389" customWidth="1"/>
    <col min="9" max="16384" width="9" style="424"/>
  </cols>
  <sheetData>
    <row r="1" s="423" customFormat="1" ht="26.25" customHeight="1" spans="1:8">
      <c r="A1" s="425" t="s">
        <v>28</v>
      </c>
      <c r="B1" s="426"/>
      <c r="C1" s="426"/>
      <c r="D1" s="426"/>
      <c r="E1" s="426"/>
      <c r="F1" s="426"/>
      <c r="G1" s="426"/>
      <c r="H1" s="426"/>
    </row>
    <row r="2" s="423" customFormat="1" ht="19.5" customHeight="1" spans="1:8">
      <c r="A2" s="427" t="s">
        <v>29</v>
      </c>
      <c r="B2" s="428"/>
      <c r="C2" s="428"/>
      <c r="D2" s="428"/>
      <c r="E2" s="428"/>
      <c r="F2" s="397"/>
      <c r="G2" s="397"/>
      <c r="H2" s="397" t="s">
        <v>30</v>
      </c>
    </row>
    <row r="3" s="423" customFormat="1" ht="30" customHeight="1" spans="1:8">
      <c r="A3" s="342" t="s">
        <v>31</v>
      </c>
      <c r="B3" s="402" t="s">
        <v>32</v>
      </c>
      <c r="C3" s="402" t="s">
        <v>33</v>
      </c>
      <c r="D3" s="402" t="s">
        <v>34</v>
      </c>
      <c r="E3" s="402" t="s">
        <v>35</v>
      </c>
      <c r="F3" s="402" t="s">
        <v>36</v>
      </c>
      <c r="G3" s="402" t="s">
        <v>37</v>
      </c>
      <c r="H3" s="402" t="s">
        <v>38</v>
      </c>
    </row>
    <row r="4" s="423" customFormat="1" ht="30" customHeight="1" spans="1:8">
      <c r="A4" s="429" t="s">
        <v>39</v>
      </c>
      <c r="B4" s="411">
        <f>SUM(B5:B21)</f>
        <v>0</v>
      </c>
      <c r="C4" s="411">
        <f>SUM(C5:C21)</f>
        <v>0</v>
      </c>
      <c r="D4" s="411">
        <f>SUM(D5:D21)</f>
        <v>0</v>
      </c>
      <c r="E4" s="411">
        <f>SUM(E5:E21)</f>
        <v>0</v>
      </c>
      <c r="F4" s="430" t="e">
        <f>IF(B4=0,"",E4/B4)-1</f>
        <v>#VALUE!</v>
      </c>
      <c r="G4" s="430" t="e">
        <f>E4/C4</f>
        <v>#DIV/0!</v>
      </c>
      <c r="H4" s="430" t="e">
        <f>E4/D4</f>
        <v>#DIV/0!</v>
      </c>
    </row>
    <row r="5" ht="30" customHeight="1" spans="1:8">
      <c r="A5" s="431" t="s">
        <v>40</v>
      </c>
      <c r="B5" s="412"/>
      <c r="C5" s="412"/>
      <c r="D5" s="412"/>
      <c r="E5" s="412"/>
      <c r="F5" s="432" t="e">
        <f t="shared" ref="F5:F36" si="0">IF(B5=0,"",E5/B5)-1</f>
        <v>#VALUE!</v>
      </c>
      <c r="G5" s="432" t="e">
        <f t="shared" ref="G5:G36" si="1">E5/C5</f>
        <v>#DIV/0!</v>
      </c>
      <c r="H5" s="432" t="e">
        <f t="shared" ref="H5:H36" si="2">E5/D5</f>
        <v>#DIV/0!</v>
      </c>
    </row>
    <row r="6" ht="30" customHeight="1" spans="1:8">
      <c r="A6" s="431" t="s">
        <v>41</v>
      </c>
      <c r="B6" s="412"/>
      <c r="C6" s="412"/>
      <c r="D6" s="412"/>
      <c r="E6" s="412"/>
      <c r="F6" s="432"/>
      <c r="G6" s="432"/>
      <c r="H6" s="432"/>
    </row>
    <row r="7" ht="30" customHeight="1" spans="1:8">
      <c r="A7" s="431" t="s">
        <v>42</v>
      </c>
      <c r="B7" s="412"/>
      <c r="C7" s="433"/>
      <c r="D7" s="412"/>
      <c r="E7" s="412"/>
      <c r="F7" s="432" t="e">
        <f t="shared" si="0"/>
        <v>#VALUE!</v>
      </c>
      <c r="G7" s="432" t="e">
        <f t="shared" si="1"/>
        <v>#DIV/0!</v>
      </c>
      <c r="H7" s="432" t="e">
        <f t="shared" si="2"/>
        <v>#DIV/0!</v>
      </c>
    </row>
    <row r="8" ht="30" customHeight="1" spans="1:8">
      <c r="A8" s="431" t="s">
        <v>43</v>
      </c>
      <c r="B8" s="412"/>
      <c r="C8" s="434"/>
      <c r="D8" s="412"/>
      <c r="E8" s="412"/>
      <c r="F8" s="432"/>
      <c r="G8" s="432"/>
      <c r="H8" s="432"/>
    </row>
    <row r="9" ht="30" customHeight="1" spans="1:8">
      <c r="A9" s="431" t="s">
        <v>44</v>
      </c>
      <c r="B9" s="412"/>
      <c r="C9" s="433"/>
      <c r="D9" s="412"/>
      <c r="E9" s="412"/>
      <c r="F9" s="432" t="e">
        <f t="shared" si="0"/>
        <v>#VALUE!</v>
      </c>
      <c r="G9" s="432" t="e">
        <f t="shared" si="1"/>
        <v>#DIV/0!</v>
      </c>
      <c r="H9" s="432" t="e">
        <f t="shared" si="2"/>
        <v>#DIV/0!</v>
      </c>
    </row>
    <row r="10" ht="30" customHeight="1" spans="1:8">
      <c r="A10" s="431" t="s">
        <v>45</v>
      </c>
      <c r="B10" s="412"/>
      <c r="C10" s="433"/>
      <c r="D10" s="412"/>
      <c r="E10" s="412"/>
      <c r="F10" s="432" t="e">
        <f t="shared" si="0"/>
        <v>#VALUE!</v>
      </c>
      <c r="G10" s="432" t="e">
        <f t="shared" si="1"/>
        <v>#DIV/0!</v>
      </c>
      <c r="H10" s="432" t="e">
        <f t="shared" si="2"/>
        <v>#DIV/0!</v>
      </c>
    </row>
    <row r="11" ht="30" customHeight="1" spans="1:8">
      <c r="A11" s="431" t="s">
        <v>46</v>
      </c>
      <c r="B11" s="412"/>
      <c r="C11" s="433"/>
      <c r="D11" s="412"/>
      <c r="E11" s="412"/>
      <c r="F11" s="432" t="e">
        <f t="shared" si="0"/>
        <v>#VALUE!</v>
      </c>
      <c r="G11" s="432" t="e">
        <f t="shared" si="1"/>
        <v>#DIV/0!</v>
      </c>
      <c r="H11" s="432" t="e">
        <f t="shared" si="2"/>
        <v>#DIV/0!</v>
      </c>
    </row>
    <row r="12" ht="30" customHeight="1" spans="1:8">
      <c r="A12" s="431" t="s">
        <v>47</v>
      </c>
      <c r="B12" s="412"/>
      <c r="C12" s="433"/>
      <c r="D12" s="412"/>
      <c r="E12" s="412"/>
      <c r="F12" s="432" t="e">
        <f t="shared" si="0"/>
        <v>#VALUE!</v>
      </c>
      <c r="G12" s="432" t="e">
        <f t="shared" si="1"/>
        <v>#DIV/0!</v>
      </c>
      <c r="H12" s="432" t="e">
        <f t="shared" si="2"/>
        <v>#DIV/0!</v>
      </c>
    </row>
    <row r="13" ht="30" customHeight="1" spans="1:8">
      <c r="A13" s="431" t="s">
        <v>48</v>
      </c>
      <c r="B13" s="412"/>
      <c r="C13" s="433"/>
      <c r="D13" s="412"/>
      <c r="E13" s="412"/>
      <c r="F13" s="432" t="e">
        <f t="shared" si="0"/>
        <v>#VALUE!</v>
      </c>
      <c r="G13" s="432" t="e">
        <f t="shared" si="1"/>
        <v>#DIV/0!</v>
      </c>
      <c r="H13" s="432" t="e">
        <f t="shared" si="2"/>
        <v>#DIV/0!</v>
      </c>
    </row>
    <row r="14" ht="30" customHeight="1" spans="1:8">
      <c r="A14" s="431" t="s">
        <v>49</v>
      </c>
      <c r="B14" s="412"/>
      <c r="C14" s="433"/>
      <c r="D14" s="412"/>
      <c r="E14" s="412"/>
      <c r="F14" s="432" t="e">
        <f t="shared" si="0"/>
        <v>#VALUE!</v>
      </c>
      <c r="G14" s="432" t="e">
        <f t="shared" si="1"/>
        <v>#DIV/0!</v>
      </c>
      <c r="H14" s="432" t="e">
        <f t="shared" si="2"/>
        <v>#DIV/0!</v>
      </c>
    </row>
    <row r="15" ht="30" customHeight="1" spans="1:8">
      <c r="A15" s="431" t="s">
        <v>50</v>
      </c>
      <c r="B15" s="412"/>
      <c r="C15" s="433"/>
      <c r="D15" s="412"/>
      <c r="E15" s="412"/>
      <c r="F15" s="432" t="e">
        <f t="shared" si="0"/>
        <v>#VALUE!</v>
      </c>
      <c r="G15" s="432" t="e">
        <f t="shared" si="1"/>
        <v>#DIV/0!</v>
      </c>
      <c r="H15" s="432" t="e">
        <f t="shared" si="2"/>
        <v>#DIV/0!</v>
      </c>
    </row>
    <row r="16" ht="30" customHeight="1" spans="1:8">
      <c r="A16" s="431" t="s">
        <v>51</v>
      </c>
      <c r="B16" s="412"/>
      <c r="C16" s="433"/>
      <c r="D16" s="412"/>
      <c r="E16" s="412"/>
      <c r="F16" s="432" t="e">
        <f t="shared" si="0"/>
        <v>#VALUE!</v>
      </c>
      <c r="G16" s="432" t="e">
        <f t="shared" si="1"/>
        <v>#DIV/0!</v>
      </c>
      <c r="H16" s="432" t="e">
        <f t="shared" si="2"/>
        <v>#DIV/0!</v>
      </c>
    </row>
    <row r="17" ht="30" customHeight="1" spans="1:8">
      <c r="A17" s="431" t="s">
        <v>52</v>
      </c>
      <c r="B17" s="412"/>
      <c r="C17" s="433"/>
      <c r="D17" s="412"/>
      <c r="E17" s="412"/>
      <c r="F17" s="432" t="e">
        <f t="shared" si="0"/>
        <v>#VALUE!</v>
      </c>
      <c r="G17" s="432" t="e">
        <f t="shared" si="1"/>
        <v>#DIV/0!</v>
      </c>
      <c r="H17" s="432" t="e">
        <f t="shared" si="2"/>
        <v>#DIV/0!</v>
      </c>
    </row>
    <row r="18" ht="30" customHeight="1" spans="1:8">
      <c r="A18" s="431" t="s">
        <v>53</v>
      </c>
      <c r="B18" s="412"/>
      <c r="C18" s="433"/>
      <c r="D18" s="412"/>
      <c r="E18" s="412"/>
      <c r="F18" s="432" t="e">
        <f t="shared" si="0"/>
        <v>#VALUE!</v>
      </c>
      <c r="G18" s="432" t="e">
        <f t="shared" si="1"/>
        <v>#DIV/0!</v>
      </c>
      <c r="H18" s="432" t="e">
        <f t="shared" si="2"/>
        <v>#DIV/0!</v>
      </c>
    </row>
    <row r="19" ht="30" customHeight="1" spans="1:8">
      <c r="A19" s="431" t="s">
        <v>54</v>
      </c>
      <c r="B19" s="412"/>
      <c r="C19" s="433"/>
      <c r="D19" s="412"/>
      <c r="E19" s="412"/>
      <c r="F19" s="432" t="e">
        <f t="shared" si="0"/>
        <v>#VALUE!</v>
      </c>
      <c r="G19" s="432" t="e">
        <f t="shared" si="1"/>
        <v>#DIV/0!</v>
      </c>
      <c r="H19" s="432" t="e">
        <f t="shared" si="2"/>
        <v>#DIV/0!</v>
      </c>
    </row>
    <row r="20" ht="30" customHeight="1" spans="1:8">
      <c r="A20" s="431" t="s">
        <v>55</v>
      </c>
      <c r="B20" s="435"/>
      <c r="C20" s="433"/>
      <c r="D20" s="412"/>
      <c r="E20" s="435"/>
      <c r="F20" s="432" t="e">
        <f t="shared" si="0"/>
        <v>#VALUE!</v>
      </c>
      <c r="G20" s="432" t="e">
        <f t="shared" si="1"/>
        <v>#DIV/0!</v>
      </c>
      <c r="H20" s="432" t="e">
        <f t="shared" si="2"/>
        <v>#DIV/0!</v>
      </c>
    </row>
    <row r="21" ht="30" customHeight="1" spans="1:8">
      <c r="A21" s="436" t="s">
        <v>56</v>
      </c>
      <c r="B21" s="437"/>
      <c r="C21" s="434"/>
      <c r="D21" s="406"/>
      <c r="E21" s="437"/>
      <c r="F21" s="432"/>
      <c r="G21" s="432"/>
      <c r="H21" s="432"/>
    </row>
    <row r="22" s="423" customFormat="1" ht="30" customHeight="1" spans="1:8">
      <c r="A22" s="438" t="s">
        <v>57</v>
      </c>
      <c r="B22" s="411">
        <f>SUM(B23:B30)</f>
        <v>0</v>
      </c>
      <c r="C22" s="411">
        <f>SUM(C23:C30)</f>
        <v>0</v>
      </c>
      <c r="D22" s="411">
        <f>SUM(D23:D30)</f>
        <v>0</v>
      </c>
      <c r="E22" s="411">
        <f>SUM(E23:E30)</f>
        <v>0</v>
      </c>
      <c r="F22" s="430" t="e">
        <f t="shared" si="0"/>
        <v>#VALUE!</v>
      </c>
      <c r="G22" s="430" t="e">
        <f t="shared" si="1"/>
        <v>#DIV/0!</v>
      </c>
      <c r="H22" s="430" t="e">
        <f t="shared" si="2"/>
        <v>#DIV/0!</v>
      </c>
    </row>
    <row r="23" ht="30" customHeight="1" spans="1:8">
      <c r="A23" s="431" t="s">
        <v>58</v>
      </c>
      <c r="B23" s="412"/>
      <c r="C23" s="433"/>
      <c r="D23" s="412"/>
      <c r="E23" s="412"/>
      <c r="F23" s="432" t="e">
        <f t="shared" si="0"/>
        <v>#VALUE!</v>
      </c>
      <c r="G23" s="432" t="e">
        <f t="shared" si="1"/>
        <v>#DIV/0!</v>
      </c>
      <c r="H23" s="432" t="e">
        <f t="shared" si="2"/>
        <v>#DIV/0!</v>
      </c>
    </row>
    <row r="24" ht="30" customHeight="1" spans="1:8">
      <c r="A24" s="431" t="s">
        <v>59</v>
      </c>
      <c r="B24" s="412"/>
      <c r="C24" s="433"/>
      <c r="D24" s="412"/>
      <c r="E24" s="412"/>
      <c r="F24" s="432" t="e">
        <f t="shared" si="0"/>
        <v>#VALUE!</v>
      </c>
      <c r="G24" s="432" t="e">
        <f t="shared" si="1"/>
        <v>#DIV/0!</v>
      </c>
      <c r="H24" s="432" t="e">
        <f t="shared" si="2"/>
        <v>#DIV/0!</v>
      </c>
    </row>
    <row r="25" ht="30" customHeight="1" spans="1:8">
      <c r="A25" s="431" t="s">
        <v>60</v>
      </c>
      <c r="B25" s="412"/>
      <c r="C25" s="433"/>
      <c r="D25" s="412"/>
      <c r="E25" s="412"/>
      <c r="F25" s="432" t="e">
        <f t="shared" si="0"/>
        <v>#VALUE!</v>
      </c>
      <c r="G25" s="432" t="e">
        <f t="shared" si="1"/>
        <v>#DIV/0!</v>
      </c>
      <c r="H25" s="432" t="e">
        <f t="shared" si="2"/>
        <v>#DIV/0!</v>
      </c>
    </row>
    <row r="26" ht="30" customHeight="1" spans="1:8">
      <c r="A26" s="431" t="s">
        <v>61</v>
      </c>
      <c r="B26" s="412"/>
      <c r="C26" s="433"/>
      <c r="D26" s="412"/>
      <c r="E26" s="412"/>
      <c r="F26" s="432"/>
      <c r="G26" s="432"/>
      <c r="H26" s="432"/>
    </row>
    <row r="27" ht="30" customHeight="1" spans="1:8">
      <c r="A27" s="431" t="s">
        <v>62</v>
      </c>
      <c r="B27" s="412"/>
      <c r="C27" s="433"/>
      <c r="D27" s="412"/>
      <c r="E27" s="412"/>
      <c r="F27" s="432" t="e">
        <f t="shared" si="0"/>
        <v>#VALUE!</v>
      </c>
      <c r="G27" s="432" t="e">
        <f t="shared" si="1"/>
        <v>#DIV/0!</v>
      </c>
      <c r="H27" s="432" t="e">
        <f t="shared" si="2"/>
        <v>#DIV/0!</v>
      </c>
    </row>
    <row r="28" ht="30" customHeight="1" spans="1:8">
      <c r="A28" s="431" t="s">
        <v>63</v>
      </c>
      <c r="B28" s="412"/>
      <c r="C28" s="433"/>
      <c r="D28" s="412"/>
      <c r="E28" s="412"/>
      <c r="F28" s="432"/>
      <c r="G28" s="432"/>
      <c r="H28" s="432"/>
    </row>
    <row r="29" ht="30" customHeight="1" spans="1:8">
      <c r="A29" s="431" t="s">
        <v>64</v>
      </c>
      <c r="B29" s="412"/>
      <c r="C29" s="433"/>
      <c r="D29" s="412"/>
      <c r="E29" s="412"/>
      <c r="F29" s="432" t="e">
        <f t="shared" si="0"/>
        <v>#VALUE!</v>
      </c>
      <c r="G29" s="432" t="e">
        <f t="shared" si="1"/>
        <v>#DIV/0!</v>
      </c>
      <c r="H29" s="432" t="e">
        <f t="shared" si="2"/>
        <v>#DIV/0!</v>
      </c>
    </row>
    <row r="30" ht="30" customHeight="1" spans="1:8">
      <c r="A30" s="431" t="s">
        <v>65</v>
      </c>
      <c r="B30" s="412"/>
      <c r="C30" s="433"/>
      <c r="D30" s="412"/>
      <c r="E30" s="412"/>
      <c r="F30" s="432"/>
      <c r="G30" s="432"/>
      <c r="H30" s="432"/>
    </row>
    <row r="31" s="423" customFormat="1" ht="30" customHeight="1" spans="1:8">
      <c r="A31" s="439" t="s">
        <v>66</v>
      </c>
      <c r="B31" s="411">
        <f>B4+B22</f>
        <v>0</v>
      </c>
      <c r="C31" s="411">
        <f>C4+C22</f>
        <v>0</v>
      </c>
      <c r="D31" s="411">
        <f>D4+D22</f>
        <v>0</v>
      </c>
      <c r="E31" s="411">
        <f>E4+E22</f>
        <v>0</v>
      </c>
      <c r="F31" s="430" t="e">
        <f t="shared" si="0"/>
        <v>#VALUE!</v>
      </c>
      <c r="G31" s="430" t="e">
        <f t="shared" si="1"/>
        <v>#DIV/0!</v>
      </c>
      <c r="H31" s="430" t="e">
        <f t="shared" si="2"/>
        <v>#DIV/0!</v>
      </c>
    </row>
    <row r="32" s="423" customFormat="1" ht="30" customHeight="1" spans="1:8">
      <c r="A32" s="429" t="s">
        <v>67</v>
      </c>
      <c r="B32" s="411">
        <f>B33+B39+B72+B73+B74+B75+B80+B81</f>
        <v>1532.1</v>
      </c>
      <c r="C32" s="411">
        <f>C33+C39+C72+C73+C74+C75+C80+C81</f>
        <v>1344.25</v>
      </c>
      <c r="D32" s="411">
        <f>D33+D39+D72+D73+D74+D75+D80+D81</f>
        <v>1479.11</v>
      </c>
      <c r="E32" s="411">
        <f>E33+E39+E72+E73+E74+E75+E80+E81</f>
        <v>1479.11</v>
      </c>
      <c r="F32" s="440">
        <f t="shared" si="0"/>
        <v>-0.0346</v>
      </c>
      <c r="G32" s="440">
        <f t="shared" si="1"/>
        <v>1.1003</v>
      </c>
      <c r="H32" s="440">
        <f t="shared" si="2"/>
        <v>1</v>
      </c>
    </row>
    <row r="33" s="423" customFormat="1" ht="30" customHeight="1" spans="1:8">
      <c r="A33" s="438" t="s">
        <v>68</v>
      </c>
      <c r="B33" s="411">
        <f>SUM(B34:B38)</f>
        <v>0</v>
      </c>
      <c r="C33" s="411">
        <f>SUM(C34:C38)</f>
        <v>0</v>
      </c>
      <c r="D33" s="411">
        <f>SUM(D34:D38)</f>
        <v>0</v>
      </c>
      <c r="E33" s="411">
        <f>SUM(E34:E38)</f>
        <v>0</v>
      </c>
      <c r="F33" s="430" t="e">
        <f t="shared" si="0"/>
        <v>#VALUE!</v>
      </c>
      <c r="G33" s="430" t="e">
        <f t="shared" si="1"/>
        <v>#DIV/0!</v>
      </c>
      <c r="H33" s="430" t="e">
        <f t="shared" si="2"/>
        <v>#DIV/0!</v>
      </c>
    </row>
    <row r="34" ht="30" customHeight="1" spans="1:8">
      <c r="A34" s="431" t="s">
        <v>69</v>
      </c>
      <c r="B34" s="412"/>
      <c r="C34" s="412"/>
      <c r="D34" s="412"/>
      <c r="E34" s="412"/>
      <c r="F34" s="432" t="e">
        <f t="shared" si="0"/>
        <v>#VALUE!</v>
      </c>
      <c r="G34" s="432" t="e">
        <f t="shared" si="1"/>
        <v>#DIV/0!</v>
      </c>
      <c r="H34" s="432" t="e">
        <f t="shared" si="2"/>
        <v>#DIV/0!</v>
      </c>
    </row>
    <row r="35" ht="30" customHeight="1" spans="1:8">
      <c r="A35" s="431" t="s">
        <v>70</v>
      </c>
      <c r="B35" s="412"/>
      <c r="C35" s="412"/>
      <c r="D35" s="412"/>
      <c r="E35" s="412"/>
      <c r="F35" s="432" t="e">
        <f t="shared" si="0"/>
        <v>#VALUE!</v>
      </c>
      <c r="G35" s="432" t="e">
        <f t="shared" si="1"/>
        <v>#DIV/0!</v>
      </c>
      <c r="H35" s="432" t="e">
        <f t="shared" si="2"/>
        <v>#DIV/0!</v>
      </c>
    </row>
    <row r="36" ht="30" customHeight="1" spans="1:8">
      <c r="A36" s="431" t="s">
        <v>71</v>
      </c>
      <c r="B36" s="412"/>
      <c r="C36" s="412"/>
      <c r="D36" s="412"/>
      <c r="E36" s="412"/>
      <c r="F36" s="432" t="e">
        <f t="shared" si="0"/>
        <v>#VALUE!</v>
      </c>
      <c r="G36" s="432" t="e">
        <f t="shared" si="1"/>
        <v>#DIV/0!</v>
      </c>
      <c r="H36" s="432"/>
    </row>
    <row r="37" ht="30" customHeight="1" spans="1:8">
      <c r="A37" s="441" t="s">
        <v>72</v>
      </c>
      <c r="B37" s="412"/>
      <c r="C37" s="412"/>
      <c r="D37" s="412"/>
      <c r="E37" s="412"/>
      <c r="F37" s="432" t="e">
        <f t="shared" ref="F37:F68" si="3">IF(B37=0,"",E37/B37)-1</f>
        <v>#VALUE!</v>
      </c>
      <c r="G37" s="432" t="e">
        <f t="shared" ref="G37:G68" si="4">E37/C37</f>
        <v>#DIV/0!</v>
      </c>
      <c r="H37" s="432" t="e">
        <f t="shared" ref="H37:H68" si="5">E37/D37</f>
        <v>#DIV/0!</v>
      </c>
    </row>
    <row r="38" ht="30" customHeight="1" spans="1:8">
      <c r="A38" s="441" t="s">
        <v>73</v>
      </c>
      <c r="B38" s="412"/>
      <c r="C38" s="412"/>
      <c r="D38" s="442"/>
      <c r="E38" s="412"/>
      <c r="F38" s="432" t="e">
        <f t="shared" si="3"/>
        <v>#VALUE!</v>
      </c>
      <c r="G38" s="432"/>
      <c r="H38" s="432" t="e">
        <f t="shared" si="5"/>
        <v>#DIV/0!</v>
      </c>
    </row>
    <row r="39" s="423" customFormat="1" ht="30" customHeight="1" spans="1:8">
      <c r="A39" s="438" t="s">
        <v>74</v>
      </c>
      <c r="B39" s="411">
        <f>SUM(B40:B71)</f>
        <v>1532.1</v>
      </c>
      <c r="C39" s="411">
        <f>SUM(C40:C71)</f>
        <v>1344.25</v>
      </c>
      <c r="D39" s="411">
        <f>SUM(D40:D71)</f>
        <v>1479.11</v>
      </c>
      <c r="E39" s="411">
        <f>SUM(E40:E71)</f>
        <v>1479.11</v>
      </c>
      <c r="F39" s="440">
        <f t="shared" si="3"/>
        <v>-0.0346</v>
      </c>
      <c r="G39" s="440">
        <f t="shared" si="4"/>
        <v>1.1003</v>
      </c>
      <c r="H39" s="440">
        <f t="shared" si="5"/>
        <v>1</v>
      </c>
    </row>
    <row r="40" ht="30" customHeight="1" spans="1:8">
      <c r="A40" s="431" t="s">
        <v>75</v>
      </c>
      <c r="B40" s="412"/>
      <c r="C40" s="412"/>
      <c r="D40" s="443"/>
      <c r="E40" s="412"/>
      <c r="F40" s="432"/>
      <c r="G40" s="432"/>
      <c r="H40" s="432"/>
    </row>
    <row r="41" ht="30" customHeight="1" spans="1:8">
      <c r="A41" s="431" t="s">
        <v>76</v>
      </c>
      <c r="B41" s="412"/>
      <c r="C41" s="412"/>
      <c r="D41" s="444"/>
      <c r="E41" s="412"/>
      <c r="F41" s="432" t="e">
        <f t="shared" si="3"/>
        <v>#VALUE!</v>
      </c>
      <c r="G41" s="432" t="e">
        <f t="shared" si="4"/>
        <v>#DIV/0!</v>
      </c>
      <c r="H41" s="432" t="e">
        <f t="shared" si="5"/>
        <v>#DIV/0!</v>
      </c>
    </row>
    <row r="42" ht="30" customHeight="1" spans="1:8">
      <c r="A42" s="438" t="s">
        <v>77</v>
      </c>
      <c r="B42" s="412">
        <v>1532.1</v>
      </c>
      <c r="C42" s="412">
        <v>1344.25</v>
      </c>
      <c r="D42" s="444">
        <v>1479.11</v>
      </c>
      <c r="E42" s="412">
        <v>1479.11</v>
      </c>
      <c r="F42" s="408">
        <f t="shared" si="3"/>
        <v>-0.0346</v>
      </c>
      <c r="G42" s="408">
        <f t="shared" si="4"/>
        <v>1.1003</v>
      </c>
      <c r="H42" s="408">
        <f t="shared" si="5"/>
        <v>1</v>
      </c>
    </row>
    <row r="43" ht="30" customHeight="1" spans="1:8">
      <c r="A43" s="431" t="s">
        <v>78</v>
      </c>
      <c r="B43" s="412"/>
      <c r="C43" s="412"/>
      <c r="D43" s="445"/>
      <c r="E43" s="412"/>
      <c r="F43" s="432" t="e">
        <f t="shared" si="3"/>
        <v>#VALUE!</v>
      </c>
      <c r="G43" s="432" t="e">
        <f t="shared" si="4"/>
        <v>#DIV/0!</v>
      </c>
      <c r="H43" s="432" t="e">
        <f t="shared" si="5"/>
        <v>#DIV/0!</v>
      </c>
    </row>
    <row r="44" ht="30" customHeight="1" spans="1:8">
      <c r="A44" s="431" t="s">
        <v>79</v>
      </c>
      <c r="B44" s="412"/>
      <c r="C44" s="412"/>
      <c r="D44" s="444"/>
      <c r="E44" s="412"/>
      <c r="F44" s="432"/>
      <c r="G44" s="432"/>
      <c r="H44" s="432"/>
    </row>
    <row r="45" ht="30" customHeight="1" spans="1:8">
      <c r="A45" s="431" t="s">
        <v>80</v>
      </c>
      <c r="B45" s="412"/>
      <c r="D45" s="412"/>
      <c r="E45" s="412"/>
      <c r="F45" s="432"/>
      <c r="G45" s="432"/>
      <c r="H45" s="432"/>
    </row>
    <row r="46" ht="30" customHeight="1" spans="1:8">
      <c r="A46" s="431" t="s">
        <v>81</v>
      </c>
      <c r="B46" s="412"/>
      <c r="C46" s="412"/>
      <c r="D46" s="412"/>
      <c r="E46" s="412"/>
      <c r="F46" s="432"/>
      <c r="G46" s="432"/>
      <c r="H46" s="432"/>
    </row>
    <row r="47" ht="30" customHeight="1" spans="1:8">
      <c r="A47" s="431" t="s">
        <v>82</v>
      </c>
      <c r="B47" s="412"/>
      <c r="C47" s="412"/>
      <c r="D47" s="412"/>
      <c r="E47" s="412"/>
      <c r="F47" s="432"/>
      <c r="G47" s="432"/>
      <c r="H47" s="432"/>
    </row>
    <row r="48" ht="30" customHeight="1" spans="1:8">
      <c r="A48" s="431" t="s">
        <v>83</v>
      </c>
      <c r="B48" s="412"/>
      <c r="C48" s="412"/>
      <c r="D48" s="412"/>
      <c r="E48" s="412"/>
      <c r="F48" s="432"/>
      <c r="G48" s="432"/>
      <c r="H48" s="432"/>
    </row>
    <row r="49" ht="30" customHeight="1" spans="1:8">
      <c r="A49" s="431" t="s">
        <v>84</v>
      </c>
      <c r="B49" s="412"/>
      <c r="C49" s="412"/>
      <c r="D49" s="412"/>
      <c r="E49" s="412"/>
      <c r="F49" s="432"/>
      <c r="G49" s="432"/>
      <c r="H49" s="432"/>
    </row>
    <row r="50" ht="30" customHeight="1" spans="1:8">
      <c r="A50" s="431" t="s">
        <v>85</v>
      </c>
      <c r="B50" s="412"/>
      <c r="C50" s="412"/>
      <c r="D50" s="412"/>
      <c r="E50" s="412"/>
      <c r="F50" s="432"/>
      <c r="G50" s="432"/>
      <c r="H50" s="432"/>
    </row>
    <row r="51" ht="30" customHeight="1" spans="1:8">
      <c r="A51" s="431" t="s">
        <v>86</v>
      </c>
      <c r="B51" s="412"/>
      <c r="C51" s="412"/>
      <c r="D51" s="412"/>
      <c r="E51" s="412"/>
      <c r="F51" s="432"/>
      <c r="G51" s="432"/>
      <c r="H51" s="432"/>
    </row>
    <row r="52" ht="30" customHeight="1" spans="1:8">
      <c r="A52" s="431" t="s">
        <v>87</v>
      </c>
      <c r="B52" s="412"/>
      <c r="C52" s="412"/>
      <c r="D52" s="412"/>
      <c r="E52" s="412"/>
      <c r="F52" s="432" t="e">
        <f t="shared" si="3"/>
        <v>#VALUE!</v>
      </c>
      <c r="G52" s="432" t="e">
        <f t="shared" si="4"/>
        <v>#DIV/0!</v>
      </c>
      <c r="H52" s="432" t="e">
        <f t="shared" si="5"/>
        <v>#DIV/0!</v>
      </c>
    </row>
    <row r="53" ht="30" customHeight="1" spans="1:8">
      <c r="A53" s="431" t="s">
        <v>88</v>
      </c>
      <c r="B53" s="412"/>
      <c r="C53" s="412"/>
      <c r="D53" s="412"/>
      <c r="E53" s="412"/>
      <c r="F53" s="432" t="e">
        <f t="shared" si="3"/>
        <v>#VALUE!</v>
      </c>
      <c r="G53" s="432" t="e">
        <f t="shared" si="4"/>
        <v>#DIV/0!</v>
      </c>
      <c r="H53" s="432" t="e">
        <f t="shared" si="5"/>
        <v>#DIV/0!</v>
      </c>
    </row>
    <row r="54" ht="30" customHeight="1" spans="1:8">
      <c r="A54" s="431" t="s">
        <v>89</v>
      </c>
      <c r="B54" s="412"/>
      <c r="C54" s="412"/>
      <c r="D54" s="412"/>
      <c r="E54" s="412"/>
      <c r="F54" s="432" t="e">
        <f t="shared" si="3"/>
        <v>#VALUE!</v>
      </c>
      <c r="G54" s="432" t="e">
        <f t="shared" si="4"/>
        <v>#DIV/0!</v>
      </c>
      <c r="H54" s="432" t="e">
        <f t="shared" si="5"/>
        <v>#DIV/0!</v>
      </c>
    </row>
    <row r="55" ht="30" customHeight="1" spans="1:8">
      <c r="A55" s="431" t="s">
        <v>90</v>
      </c>
      <c r="B55" s="412"/>
      <c r="C55" s="412"/>
      <c r="D55" s="412"/>
      <c r="E55" s="412"/>
      <c r="F55" s="432"/>
      <c r="G55" s="432"/>
      <c r="H55" s="432"/>
    </row>
    <row r="56" ht="30" customHeight="1" spans="1:8">
      <c r="A56" s="431" t="s">
        <v>91</v>
      </c>
      <c r="B56" s="412"/>
      <c r="C56" s="412"/>
      <c r="D56" s="412"/>
      <c r="E56" s="412"/>
      <c r="F56" s="432" t="e">
        <f t="shared" si="3"/>
        <v>#VALUE!</v>
      </c>
      <c r="G56" s="432" t="e">
        <f t="shared" si="4"/>
        <v>#DIV/0!</v>
      </c>
      <c r="H56" s="432" t="e">
        <f t="shared" si="5"/>
        <v>#DIV/0!</v>
      </c>
    </row>
    <row r="57" ht="30" customHeight="1" spans="1:8">
      <c r="A57" s="431" t="s">
        <v>92</v>
      </c>
      <c r="B57" s="412"/>
      <c r="C57" s="412"/>
      <c r="D57" s="412"/>
      <c r="E57" s="412"/>
      <c r="F57" s="432" t="e">
        <f t="shared" si="3"/>
        <v>#VALUE!</v>
      </c>
      <c r="G57" s="432" t="e">
        <f t="shared" si="4"/>
        <v>#DIV/0!</v>
      </c>
      <c r="H57" s="432" t="e">
        <f t="shared" si="5"/>
        <v>#DIV/0!</v>
      </c>
    </row>
    <row r="58" ht="30" customHeight="1" spans="1:8">
      <c r="A58" s="431" t="s">
        <v>93</v>
      </c>
      <c r="B58" s="412"/>
      <c r="C58" s="412"/>
      <c r="D58" s="412"/>
      <c r="E58" s="412"/>
      <c r="F58" s="432" t="e">
        <f t="shared" si="3"/>
        <v>#VALUE!</v>
      </c>
      <c r="G58" s="432" t="e">
        <f t="shared" si="4"/>
        <v>#DIV/0!</v>
      </c>
      <c r="H58" s="432" t="e">
        <f t="shared" si="5"/>
        <v>#DIV/0!</v>
      </c>
    </row>
    <row r="59" ht="30" customHeight="1" spans="1:8">
      <c r="A59" s="431" t="s">
        <v>94</v>
      </c>
      <c r="B59" s="412"/>
      <c r="C59" s="412"/>
      <c r="D59" s="412"/>
      <c r="E59" s="412"/>
      <c r="F59" s="432"/>
      <c r="G59" s="432"/>
      <c r="H59" s="432"/>
    </row>
    <row r="60" ht="30" customHeight="1" spans="1:8">
      <c r="A60" s="431" t="s">
        <v>95</v>
      </c>
      <c r="B60" s="412"/>
      <c r="C60" s="412"/>
      <c r="D60" s="444"/>
      <c r="E60" s="412"/>
      <c r="F60" s="432" t="e">
        <f t="shared" si="3"/>
        <v>#VALUE!</v>
      </c>
      <c r="G60" s="432" t="e">
        <f t="shared" si="4"/>
        <v>#DIV/0!</v>
      </c>
      <c r="H60" s="432" t="e">
        <f t="shared" si="5"/>
        <v>#DIV/0!</v>
      </c>
    </row>
    <row r="61" ht="30" customHeight="1" spans="1:8">
      <c r="A61" s="431" t="s">
        <v>96</v>
      </c>
      <c r="B61" s="412"/>
      <c r="C61" s="412"/>
      <c r="D61" s="444"/>
      <c r="E61" s="412"/>
      <c r="F61" s="432" t="e">
        <f t="shared" si="3"/>
        <v>#VALUE!</v>
      </c>
      <c r="G61" s="432" t="e">
        <f t="shared" si="4"/>
        <v>#DIV/0!</v>
      </c>
      <c r="H61" s="432" t="e">
        <f t="shared" si="5"/>
        <v>#DIV/0!</v>
      </c>
    </row>
    <row r="62" ht="30" customHeight="1" spans="1:8">
      <c r="A62" s="431" t="s">
        <v>97</v>
      </c>
      <c r="B62" s="412"/>
      <c r="C62" s="412"/>
      <c r="D62" s="444"/>
      <c r="E62" s="412"/>
      <c r="F62" s="432" t="e">
        <f t="shared" si="3"/>
        <v>#VALUE!</v>
      </c>
      <c r="G62" s="432" t="e">
        <f t="shared" si="4"/>
        <v>#DIV/0!</v>
      </c>
      <c r="H62" s="432" t="e">
        <f t="shared" si="5"/>
        <v>#DIV/0!</v>
      </c>
    </row>
    <row r="63" ht="30" customHeight="1" spans="1:8">
      <c r="A63" s="431" t="s">
        <v>98</v>
      </c>
      <c r="B63" s="412"/>
      <c r="C63" s="412"/>
      <c r="D63" s="444"/>
      <c r="E63" s="412"/>
      <c r="F63" s="432" t="e">
        <f t="shared" si="3"/>
        <v>#VALUE!</v>
      </c>
      <c r="G63" s="432" t="e">
        <f t="shared" si="4"/>
        <v>#DIV/0!</v>
      </c>
      <c r="H63" s="432" t="e">
        <f t="shared" si="5"/>
        <v>#DIV/0!</v>
      </c>
    </row>
    <row r="64" ht="30" customHeight="1" spans="1:8">
      <c r="A64" s="431" t="s">
        <v>99</v>
      </c>
      <c r="B64" s="412"/>
      <c r="C64" s="412"/>
      <c r="D64" s="444"/>
      <c r="E64" s="412"/>
      <c r="F64" s="432" t="e">
        <f t="shared" si="3"/>
        <v>#VALUE!</v>
      </c>
      <c r="G64" s="432" t="e">
        <f t="shared" si="4"/>
        <v>#DIV/0!</v>
      </c>
      <c r="H64" s="432" t="e">
        <f t="shared" si="5"/>
        <v>#DIV/0!</v>
      </c>
    </row>
    <row r="65" ht="30" customHeight="1" spans="1:8">
      <c r="A65" s="431" t="s">
        <v>100</v>
      </c>
      <c r="B65" s="412"/>
      <c r="C65" s="412"/>
      <c r="D65" s="444"/>
      <c r="E65" s="412"/>
      <c r="F65" s="432" t="e">
        <f t="shared" si="3"/>
        <v>#VALUE!</v>
      </c>
      <c r="G65" s="432" t="e">
        <f t="shared" si="4"/>
        <v>#DIV/0!</v>
      </c>
      <c r="H65" s="432" t="e">
        <f t="shared" si="5"/>
        <v>#DIV/0!</v>
      </c>
    </row>
    <row r="66" ht="30" customHeight="1" spans="1:8">
      <c r="A66" s="431" t="s">
        <v>101</v>
      </c>
      <c r="B66" s="412"/>
      <c r="C66" s="412"/>
      <c r="D66" s="412"/>
      <c r="E66" s="412"/>
      <c r="F66" s="432"/>
      <c r="G66" s="432"/>
      <c r="H66" s="432"/>
    </row>
    <row r="67" ht="30" customHeight="1" spans="1:8">
      <c r="A67" s="431" t="s">
        <v>102</v>
      </c>
      <c r="B67" s="412"/>
      <c r="C67" s="412"/>
      <c r="D67" s="444"/>
      <c r="E67" s="412"/>
      <c r="F67" s="432" t="e">
        <f t="shared" si="3"/>
        <v>#VALUE!</v>
      </c>
      <c r="G67" s="432" t="e">
        <f t="shared" si="4"/>
        <v>#DIV/0!</v>
      </c>
      <c r="H67" s="432" t="e">
        <f t="shared" si="5"/>
        <v>#DIV/0!</v>
      </c>
    </row>
    <row r="68" ht="30" customHeight="1" spans="1:8">
      <c r="A68" s="431" t="s">
        <v>103</v>
      </c>
      <c r="B68" s="412"/>
      <c r="C68" s="412"/>
      <c r="D68" s="444"/>
      <c r="E68" s="412"/>
      <c r="F68" s="432"/>
      <c r="G68" s="432"/>
      <c r="H68" s="432"/>
    </row>
    <row r="69" ht="30" customHeight="1" spans="1:8">
      <c r="A69" s="431" t="s">
        <v>104</v>
      </c>
      <c r="B69" s="412"/>
      <c r="C69" s="412"/>
      <c r="D69" s="444"/>
      <c r="E69" s="412"/>
      <c r="F69" s="432" t="e">
        <f>IF(B69=0,"",E69/B69)-1</f>
        <v>#VALUE!</v>
      </c>
      <c r="G69" s="432" t="e">
        <f>E69/C69</f>
        <v>#DIV/0!</v>
      </c>
      <c r="H69" s="432" t="e">
        <f>E69/D69</f>
        <v>#DIV/0!</v>
      </c>
    </row>
    <row r="70" ht="30" customHeight="1" spans="1:8">
      <c r="A70" s="431" t="s">
        <v>105</v>
      </c>
      <c r="B70" s="412"/>
      <c r="C70" s="412"/>
      <c r="D70" s="412"/>
      <c r="E70" s="412"/>
      <c r="F70" s="432"/>
      <c r="G70" s="432"/>
      <c r="H70" s="432"/>
    </row>
    <row r="71" ht="30" customHeight="1" spans="1:8">
      <c r="A71" s="431" t="s">
        <v>106</v>
      </c>
      <c r="B71" s="412"/>
      <c r="C71" s="412"/>
      <c r="D71" s="412"/>
      <c r="E71" s="412"/>
      <c r="F71" s="432" t="e">
        <f>IF(B71=0,"",E71/B71)-1</f>
        <v>#VALUE!</v>
      </c>
      <c r="G71" s="432" t="e">
        <f>E71/C71</f>
        <v>#DIV/0!</v>
      </c>
      <c r="H71" s="432" t="e">
        <f>E71/D71</f>
        <v>#DIV/0!</v>
      </c>
    </row>
    <row r="72" s="423" customFormat="1" ht="30" customHeight="1" spans="1:8">
      <c r="A72" s="446" t="s">
        <v>107</v>
      </c>
      <c r="B72" s="411">
        <v>0</v>
      </c>
      <c r="C72" s="411">
        <v>0</v>
      </c>
      <c r="D72" s="411"/>
      <c r="E72" s="411"/>
      <c r="F72" s="440" t="e">
        <f>IF(B72=0,"",E72/B72)-1</f>
        <v>#VALUE!</v>
      </c>
      <c r="G72" s="440" t="e">
        <f>E72/C72</f>
        <v>#DIV/0!</v>
      </c>
      <c r="H72" s="440" t="e">
        <f>E72/D72</f>
        <v>#DIV/0!</v>
      </c>
    </row>
    <row r="73" ht="30" customHeight="1" spans="1:8">
      <c r="A73" s="447" t="s">
        <v>108</v>
      </c>
      <c r="B73" s="412"/>
      <c r="C73" s="442"/>
      <c r="D73" s="442"/>
      <c r="E73" s="412"/>
      <c r="F73" s="432"/>
      <c r="G73" s="432"/>
      <c r="H73" s="432"/>
    </row>
    <row r="74" ht="30" customHeight="1" spans="1:8">
      <c r="A74" s="431" t="s">
        <v>109</v>
      </c>
      <c r="B74" s="412"/>
      <c r="C74" s="442"/>
      <c r="D74" s="442"/>
      <c r="E74" s="412"/>
      <c r="F74" s="432"/>
      <c r="G74" s="432"/>
      <c r="H74" s="432"/>
    </row>
    <row r="75" s="423" customFormat="1" ht="30" customHeight="1" spans="1:8">
      <c r="A75" s="438" t="s">
        <v>110</v>
      </c>
      <c r="B75" s="411">
        <f>B76+B77+B78+B79</f>
        <v>0</v>
      </c>
      <c r="C75" s="411">
        <f>C76+C77+C78+C79</f>
        <v>0</v>
      </c>
      <c r="D75" s="411">
        <f>D76+D77+D78+D79</f>
        <v>0</v>
      </c>
      <c r="E75" s="411">
        <f>E76+E77+E78+E79</f>
        <v>0</v>
      </c>
      <c r="F75" s="430" t="e">
        <f>IF(B75=0,"",E75/B75)-1</f>
        <v>#VALUE!</v>
      </c>
      <c r="G75" s="430" t="e">
        <f>E75/C75</f>
        <v>#DIV/0!</v>
      </c>
      <c r="H75" s="430" t="e">
        <f>E75/D75</f>
        <v>#DIV/0!</v>
      </c>
    </row>
    <row r="76" ht="30" customHeight="1" spans="1:8">
      <c r="A76" s="431" t="s">
        <v>111</v>
      </c>
      <c r="B76" s="412"/>
      <c r="C76" s="448"/>
      <c r="D76" s="448"/>
      <c r="E76" s="412"/>
      <c r="F76" s="432"/>
      <c r="G76" s="432"/>
      <c r="H76" s="432"/>
    </row>
    <row r="77" ht="30" customHeight="1" spans="1:8">
      <c r="A77" s="431" t="s">
        <v>112</v>
      </c>
      <c r="B77" s="412"/>
      <c r="C77" s="449"/>
      <c r="D77" s="448"/>
      <c r="E77" s="412"/>
      <c r="F77" s="432" t="e">
        <f t="shared" ref="F77:F82" si="6">IF(B77=0,"",E77/B77)-1</f>
        <v>#VALUE!</v>
      </c>
      <c r="G77" s="432" t="e">
        <f t="shared" ref="G77:G82" si="7">E77/C77</f>
        <v>#DIV/0!</v>
      </c>
      <c r="H77" s="432" t="e">
        <f t="shared" ref="H77:H82" si="8">E77/D77</f>
        <v>#DIV/0!</v>
      </c>
    </row>
    <row r="78" ht="30" customHeight="1" spans="1:8">
      <c r="A78" s="431" t="s">
        <v>113</v>
      </c>
      <c r="B78" s="412"/>
      <c r="C78" s="449"/>
      <c r="D78" s="448"/>
      <c r="E78" s="412"/>
      <c r="F78" s="432" t="e">
        <f t="shared" si="6"/>
        <v>#VALUE!</v>
      </c>
      <c r="G78" s="432" t="e">
        <f t="shared" si="7"/>
        <v>#DIV/0!</v>
      </c>
      <c r="H78" s="432" t="e">
        <f t="shared" si="8"/>
        <v>#DIV/0!</v>
      </c>
    </row>
    <row r="79" ht="30" customHeight="1" spans="1:8">
      <c r="A79" s="431" t="s">
        <v>114</v>
      </c>
      <c r="B79" s="412"/>
      <c r="C79" s="449"/>
      <c r="D79" s="448"/>
      <c r="E79" s="412"/>
      <c r="F79" s="432" t="e">
        <f t="shared" si="6"/>
        <v>#VALUE!</v>
      </c>
      <c r="G79" s="432" t="e">
        <f t="shared" si="7"/>
        <v>#DIV/0!</v>
      </c>
      <c r="H79" s="432" t="e">
        <f t="shared" si="8"/>
        <v>#DIV/0!</v>
      </c>
    </row>
    <row r="80" s="423" customFormat="1" ht="30" customHeight="1" spans="1:8">
      <c r="A80" s="438" t="s">
        <v>115</v>
      </c>
      <c r="B80" s="411"/>
      <c r="C80" s="411"/>
      <c r="D80" s="411"/>
      <c r="E80" s="411"/>
      <c r="F80" s="430" t="e">
        <f t="shared" si="6"/>
        <v>#VALUE!</v>
      </c>
      <c r="G80" s="430" t="e">
        <f t="shared" si="7"/>
        <v>#DIV/0!</v>
      </c>
      <c r="H80" s="430" t="e">
        <f t="shared" si="8"/>
        <v>#DIV/0!</v>
      </c>
    </row>
    <row r="81" s="423" customFormat="1" ht="30" customHeight="1" spans="1:8">
      <c r="A81" s="438" t="s">
        <v>116</v>
      </c>
      <c r="B81" s="411"/>
      <c r="C81" s="411"/>
      <c r="D81" s="450"/>
      <c r="E81" s="411"/>
      <c r="F81" s="430" t="e">
        <f t="shared" si="6"/>
        <v>#VALUE!</v>
      </c>
      <c r="G81" s="430" t="e">
        <f t="shared" si="7"/>
        <v>#DIV/0!</v>
      </c>
      <c r="H81" s="430" t="e">
        <f t="shared" si="8"/>
        <v>#DIV/0!</v>
      </c>
    </row>
    <row r="82" s="423" customFormat="1" ht="30" customHeight="1" spans="1:8">
      <c r="A82" s="451" t="s">
        <v>117</v>
      </c>
      <c r="B82" s="411">
        <f>SUM(B31,B32)</f>
        <v>1532.1</v>
      </c>
      <c r="C82" s="411">
        <f>SUM(C31,C32)</f>
        <v>1344.25</v>
      </c>
      <c r="D82" s="411">
        <f>SUM(D31,D32)</f>
        <v>1479.11</v>
      </c>
      <c r="E82" s="411">
        <f>SUM(E31,E32)</f>
        <v>1479.11</v>
      </c>
      <c r="F82" s="440">
        <f t="shared" si="6"/>
        <v>-0.0346</v>
      </c>
      <c r="G82" s="440">
        <f t="shared" si="7"/>
        <v>1.1003</v>
      </c>
      <c r="H82" s="440">
        <f t="shared" si="8"/>
        <v>1</v>
      </c>
    </row>
    <row r="83" ht="27.75" customHeight="1" spans="1:8">
      <c r="A83" s="452"/>
      <c r="B83" s="453"/>
      <c r="C83" s="453"/>
      <c r="D83" s="453"/>
      <c r="E83" s="453"/>
      <c r="F83" s="453"/>
      <c r="G83" s="453"/>
      <c r="H83" s="453"/>
    </row>
    <row r="84" ht="24" customHeight="1"/>
    <row r="85" ht="24" customHeight="1"/>
    <row r="86" ht="24" customHeight="1"/>
    <row r="87" ht="23.25" customHeight="1"/>
    <row r="88" ht="15.75" customHeight="1"/>
    <row r="152" hidden="1"/>
    <row r="153" hidden="1"/>
    <row r="154" hidden="1"/>
    <row r="155" hidden="1"/>
    <row r="156" hidden="1"/>
    <row r="157" hidden="1"/>
    <row r="158" hidden="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sheetData>
  <mergeCells count="2">
    <mergeCell ref="A1:H1"/>
    <mergeCell ref="A83:H83"/>
  </mergeCells>
  <conditionalFormatting sqref="D40">
    <cfRule type="expression" dxfId="0" priority="1" stopIfTrue="1">
      <formula>"len($A:$A)=3"</formula>
    </cfRule>
  </conditionalFormatting>
  <dataValidations count="1">
    <dataValidation type="custom" allowBlank="1" showInputMessage="1" showErrorMessage="1" errorTitle="提示" error="对不起，此处只能输入数字。" sqref="D23:D30">
      <formula1>OR(D23="",ISNUMBER(D23))</formula1>
    </dataValidation>
  </dataValidations>
  <printOptions horizontalCentered="1"/>
  <pageMargins left="0.708333333333333" right="0" top="0.472222222222222" bottom="0" header="0" footer="0"/>
  <pageSetup paperSize="9" scale="71" fitToHeight="0" orientation="portrait" blackAndWhite="1" useFirstPageNumber="1" errors="blank" horizontalDpi="600"/>
  <headerFooter alignWithMargins="0" scaleWithDoc="0">
    <oddFooter>&amp;C- &amp;P -</oddFooter>
  </headerFooter>
  <rowBreaks count="1" manualBreakCount="1">
    <brk id="65" max="7" man="1"/>
  </rowBreaks>
  <colBreaks count="1" manualBreakCount="1">
    <brk id="8" max="83"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dimension ref="A1:S1327"/>
  <sheetViews>
    <sheetView showZeros="0" view="pageBreakPreview" zoomScaleNormal="85" workbookViewId="0">
      <pane ySplit="3" topLeftCell="A187" activePane="bottomLeft" state="frozen"/>
      <selection/>
      <selection pane="bottomLeft" activeCell="S260" sqref="S260"/>
    </sheetView>
  </sheetViews>
  <sheetFormatPr defaultColWidth="9" defaultRowHeight="14.25"/>
  <cols>
    <col min="1" max="2" width="13.75" hidden="1" customWidth="1" outlineLevel="1"/>
    <col min="3" max="4" width="15.625" hidden="1" customWidth="1" outlineLevel="1"/>
    <col min="5" max="5" width="11.75" hidden="1" customWidth="1" outlineLevel="1"/>
    <col min="6" max="6" width="40.125" customWidth="1" collapsed="1"/>
    <col min="7" max="7" width="13.5" customWidth="1"/>
    <col min="8" max="8" width="13.75" customWidth="1"/>
    <col min="9" max="9" width="13.375" hidden="1" customWidth="1"/>
    <col min="10" max="10" width="14.375" customWidth="1"/>
    <col min="11" max="11" width="12.875" customWidth="1"/>
    <col min="12" max="12" width="11" customWidth="1"/>
    <col min="13" max="13" width="9.25" hidden="1" customWidth="1"/>
    <col min="14" max="14" width="9" hidden="1" customWidth="1"/>
    <col min="15" max="15" width="6.875" customWidth="1"/>
    <col min="16" max="16" width="3.875" customWidth="1"/>
    <col min="17" max="17" width="6.375" customWidth="1"/>
    <col min="18" max="19" width="9.5" customWidth="1"/>
  </cols>
  <sheetData>
    <row r="1" ht="42" customHeight="1" spans="1:17">
      <c r="F1" s="161" t="s">
        <v>118</v>
      </c>
      <c r="G1" s="161"/>
      <c r="H1" s="161"/>
      <c r="I1" s="161"/>
      <c r="J1" s="161"/>
      <c r="K1" s="161"/>
      <c r="L1" s="161"/>
      <c r="M1" s="161"/>
      <c r="N1" s="161"/>
    </row>
    <row r="2" ht="19.5" customHeight="1" spans="1:17">
      <c r="A2" s="162" t="s">
        <v>119</v>
      </c>
      <c r="F2" s="163" t="s">
        <v>119</v>
      </c>
      <c r="G2" s="163"/>
      <c r="H2" s="163"/>
      <c r="I2" s="163"/>
      <c r="J2" s="164"/>
      <c r="K2" s="164"/>
      <c r="L2" s="164" t="s">
        <v>30</v>
      </c>
      <c r="M2" s="164"/>
      <c r="N2" s="166" t="s">
        <v>120</v>
      </c>
    </row>
    <row r="3" ht="30.75" customHeight="1" spans="1:17">
      <c r="A3" s="167" t="s">
        <v>121</v>
      </c>
      <c r="B3" s="167" t="s">
        <v>122</v>
      </c>
      <c r="C3" s="167" t="s">
        <v>123</v>
      </c>
      <c r="D3" s="167" t="s">
        <v>124</v>
      </c>
      <c r="E3" s="413" t="s">
        <v>124</v>
      </c>
      <c r="F3" s="414" t="s">
        <v>125</v>
      </c>
      <c r="G3" s="415" t="s">
        <v>126</v>
      </c>
      <c r="H3" s="415" t="s">
        <v>127</v>
      </c>
      <c r="I3" s="169" t="s">
        <v>128</v>
      </c>
      <c r="J3" s="169" t="s">
        <v>129</v>
      </c>
      <c r="K3" s="170" t="s">
        <v>130</v>
      </c>
      <c r="L3" s="170" t="s">
        <v>131</v>
      </c>
      <c r="M3" s="170" t="s">
        <v>132</v>
      </c>
      <c r="N3" s="19" t="s">
        <v>133</v>
      </c>
    </row>
    <row r="4" ht="21.95" customHeight="1" spans="1:17">
      <c r="A4" s="171" t="s">
        <v>134</v>
      </c>
      <c r="B4" s="172" t="s">
        <v>135</v>
      </c>
      <c r="C4" s="172" t="s">
        <v>135</v>
      </c>
      <c r="D4" s="173" t="s">
        <v>136</v>
      </c>
      <c r="E4" s="172" t="s">
        <v>135</v>
      </c>
      <c r="F4" s="25" t="s">
        <v>137</v>
      </c>
      <c r="G4" s="174">
        <f>SUMIF($B5:$B$1301,$D4,$G5:$G$1301)</f>
        <v>3994841</v>
      </c>
      <c r="H4" s="174">
        <f>SUMIF($B5:$B$1301,$D4,$H5:$H$1301)</f>
        <v>4158800</v>
      </c>
      <c r="I4" s="174">
        <f>SUMIF($B5:$B$1301,$D4,$I5:$I$1301)</f>
        <v>4024756</v>
      </c>
      <c r="J4" s="174">
        <f>VLOOKUP(F4,全省决算数!$B:$C,2,0)</f>
        <v>3885069</v>
      </c>
      <c r="K4" s="416">
        <f>J4/G4</f>
        <v>0.973</v>
      </c>
      <c r="L4" s="417">
        <f>J4/H4</f>
        <v>0.934</v>
      </c>
      <c r="M4" s="416">
        <f>IFERROR(J4/I4,0)</f>
        <v>0.965</v>
      </c>
      <c r="N4" s="129">
        <f t="shared" ref="N4:N35" si="0">IF(ISERROR(J4/G4-1),"",J4/G4-1)</f>
        <v>-0.027</v>
      </c>
      <c r="O4" s="176" t="str">
        <f>IF(F4&lt;&gt;"",IF(SUM(G4:J4)&lt;&gt;0,"是","否"),"空")</f>
        <v>是</v>
      </c>
      <c r="P4" s="176" t="str">
        <f>IF(C4&lt;&gt;"","否","是")</f>
        <v>是</v>
      </c>
      <c r="Q4" s="176" t="str">
        <f>IF(C4&lt;&gt;"",IF(OR(LEFT(D4,3)="205",LEFT(D4,3)="206",LEFT(D4,3)="207",LEFT(D4,3)="208",LEFT(D4,3)="210",LEFT(D4,3)="213"),"是","否"),"是")</f>
        <v>是</v>
      </c>
    </row>
    <row r="5" ht="21.95" customHeight="1" spans="1:17">
      <c r="A5" s="171" t="s">
        <v>135</v>
      </c>
      <c r="B5" s="172" t="s">
        <v>136</v>
      </c>
      <c r="C5" s="172" t="s">
        <v>135</v>
      </c>
      <c r="D5" s="173" t="s">
        <v>138</v>
      </c>
      <c r="E5" s="172" t="s">
        <v>135</v>
      </c>
      <c r="F5" s="32" t="s">
        <v>139</v>
      </c>
      <c r="G5" s="36">
        <f>SUMIF($C6:$C$1301,$D5,$G6:$G$1301)</f>
        <v>108529</v>
      </c>
      <c r="H5" s="36">
        <f>VLOOKUP(F5,全省预算!$F:$H,3,0)</f>
        <v>114100</v>
      </c>
      <c r="I5" s="36">
        <f>VLOOKUP(D5,全省调整!A:I,3,0)</f>
        <v>119351</v>
      </c>
      <c r="J5" s="36">
        <f>VLOOKUP(F5,全省决算数!$B:$C,2,0)</f>
        <v>116631</v>
      </c>
      <c r="K5" s="418">
        <f t="shared" ref="K5:K68" si="1">J5/G5</f>
        <v>1.075</v>
      </c>
      <c r="L5" s="418">
        <f t="shared" ref="L5:L68" si="2">J5/H5</f>
        <v>1.022</v>
      </c>
      <c r="M5" s="418">
        <f t="shared" ref="M5:M68" si="3">IFERROR(J5/I5,0)</f>
        <v>0.977</v>
      </c>
      <c r="N5" s="132">
        <f t="shared" si="0"/>
        <v>0.075</v>
      </c>
      <c r="O5" s="176" t="str">
        <f t="shared" ref="O5:O67" si="4">IF(F5&lt;&gt;"",IF(SUM(G5:J5)&lt;&gt;0,"是","否"),"空")</f>
        <v>是</v>
      </c>
      <c r="P5" s="176" t="str">
        <f t="shared" ref="P5:P68" si="5">IF(C5&lt;&gt;"","否","是")</f>
        <v>是</v>
      </c>
    </row>
    <row r="6" hidden="1" spans="1:17">
      <c r="A6" s="171" t="s">
        <v>135</v>
      </c>
      <c r="B6" s="172" t="s">
        <v>135</v>
      </c>
      <c r="C6" s="172" t="s">
        <v>138</v>
      </c>
      <c r="D6" s="173" t="s">
        <v>140</v>
      </c>
      <c r="E6" s="172">
        <v>7</v>
      </c>
      <c r="F6" s="32" t="s">
        <v>141</v>
      </c>
      <c r="G6" s="36">
        <f>VLOOKUP(D6,全省上年决算数!$D$4:$G$1301,4)</f>
        <v>62157</v>
      </c>
      <c r="H6" s="36">
        <f>IFERROR(VLOOKUP(D6,全省预算!D:I,5,0),)</f>
        <v>65500</v>
      </c>
      <c r="I6" s="36"/>
      <c r="J6" s="36">
        <f>SUMIF(全省决算数!A5:A1385,D6:D1302,全省决算数!C5:C1385)</f>
        <v>75262</v>
      </c>
      <c r="K6" s="418">
        <f t="shared" si="1"/>
        <v>1.211</v>
      </c>
      <c r="L6" s="418">
        <f t="shared" si="2"/>
        <v>1.149</v>
      </c>
      <c r="M6" s="418">
        <f t="shared" si="3"/>
        <v>0</v>
      </c>
      <c r="N6" s="132">
        <f t="shared" si="0"/>
        <v>0.211</v>
      </c>
      <c r="O6" s="176" t="str">
        <f t="shared" si="4"/>
        <v>是</v>
      </c>
      <c r="P6" s="176" t="str">
        <f t="shared" si="5"/>
        <v>否</v>
      </c>
    </row>
    <row r="7" hidden="1" spans="1:17">
      <c r="A7" s="171" t="s">
        <v>135</v>
      </c>
      <c r="B7" s="172" t="s">
        <v>135</v>
      </c>
      <c r="C7" s="172" t="s">
        <v>138</v>
      </c>
      <c r="D7" s="173" t="s">
        <v>142</v>
      </c>
      <c r="E7" s="172">
        <v>8</v>
      </c>
      <c r="F7" s="32" t="s">
        <v>143</v>
      </c>
      <c r="G7" s="36">
        <f>VLOOKUP(D7,全省上年决算数!$D$4:$G$1301,4)</f>
        <v>13142</v>
      </c>
      <c r="H7" s="36">
        <f>IFERROR(VLOOKUP(D7,全省预算!D:I,5,0),)</f>
        <v>13500</v>
      </c>
      <c r="I7" s="36"/>
      <c r="J7" s="36">
        <f>SUMIF(全省决算数!A6:A1386,D7:D1303,全省决算数!C6:C1386)</f>
        <v>10673</v>
      </c>
      <c r="K7" s="418">
        <f t="shared" si="1"/>
        <v>0.812</v>
      </c>
      <c r="L7" s="419">
        <f t="shared" si="2"/>
        <v>0.791</v>
      </c>
      <c r="M7" s="418">
        <f t="shared" si="3"/>
        <v>0</v>
      </c>
      <c r="N7" s="132">
        <f t="shared" si="0"/>
        <v>-0.188</v>
      </c>
      <c r="O7" s="176" t="str">
        <f t="shared" si="4"/>
        <v>是</v>
      </c>
      <c r="P7" s="176" t="str">
        <f t="shared" si="5"/>
        <v>否</v>
      </c>
    </row>
    <row r="8" hidden="1" spans="1:17">
      <c r="A8" s="171" t="s">
        <v>135</v>
      </c>
      <c r="B8" s="172" t="s">
        <v>135</v>
      </c>
      <c r="C8" s="172" t="s">
        <v>138</v>
      </c>
      <c r="D8" s="173" t="s">
        <v>144</v>
      </c>
      <c r="E8" s="172">
        <v>9</v>
      </c>
      <c r="F8" s="32" t="s">
        <v>145</v>
      </c>
      <c r="G8" s="36">
        <f>VLOOKUP(D8,全省上年决算数!$D$4:$G$1301,4)</f>
        <v>479</v>
      </c>
      <c r="H8" s="36">
        <f>IFERROR(VLOOKUP(D8,全省预算!D:I,5,0),)</f>
        <v>500</v>
      </c>
      <c r="I8" s="36"/>
      <c r="J8" s="36">
        <f>SUMIF(全省决算数!A7:A1387,D8:D1304,全省决算数!C7:C1387)</f>
        <v>802</v>
      </c>
      <c r="K8" s="418">
        <f t="shared" si="1"/>
        <v>1.674</v>
      </c>
      <c r="L8" s="419">
        <f t="shared" si="2"/>
        <v>1.604</v>
      </c>
      <c r="M8" s="418">
        <f t="shared" si="3"/>
        <v>0</v>
      </c>
      <c r="N8" s="132">
        <f t="shared" si="0"/>
        <v>0.674</v>
      </c>
      <c r="O8" s="176" t="str">
        <f t="shared" si="4"/>
        <v>是</v>
      </c>
      <c r="P8" s="176" t="str">
        <f t="shared" si="5"/>
        <v>否</v>
      </c>
    </row>
    <row r="9" hidden="1" spans="1:17">
      <c r="A9" s="171" t="s">
        <v>135</v>
      </c>
      <c r="B9" s="172" t="s">
        <v>135</v>
      </c>
      <c r="C9" s="172" t="s">
        <v>138</v>
      </c>
      <c r="D9" s="173" t="s">
        <v>146</v>
      </c>
      <c r="E9" s="172" t="s">
        <v>147</v>
      </c>
      <c r="F9" s="32" t="s">
        <v>148</v>
      </c>
      <c r="G9" s="36">
        <f>VLOOKUP(D9,全省上年决算数!$D$4:$G$1301,4)</f>
        <v>10837</v>
      </c>
      <c r="H9" s="36">
        <f>IFERROR(VLOOKUP(D9,全省预算!D:I,5,0),)</f>
        <v>11500</v>
      </c>
      <c r="I9" s="36"/>
      <c r="J9" s="36">
        <f>SUMIF(全省决算数!A8:A1388,D9:D1305,全省决算数!C8:C1388)</f>
        <v>10770</v>
      </c>
      <c r="K9" s="418">
        <f t="shared" si="1"/>
        <v>0.994</v>
      </c>
      <c r="L9" s="419"/>
      <c r="M9" s="418">
        <f t="shared" si="3"/>
        <v>0</v>
      </c>
      <c r="N9" s="132">
        <f t="shared" si="0"/>
        <v>-0.006</v>
      </c>
      <c r="O9" s="176" t="str">
        <f t="shared" si="4"/>
        <v>是</v>
      </c>
      <c r="P9" s="176" t="str">
        <f t="shared" si="5"/>
        <v>否</v>
      </c>
    </row>
    <row r="10" hidden="1" spans="1:17">
      <c r="A10" s="171" t="s">
        <v>135</v>
      </c>
      <c r="B10" s="133" t="s">
        <v>135</v>
      </c>
      <c r="C10" s="172" t="s">
        <v>138</v>
      </c>
      <c r="D10" s="173" t="s">
        <v>149</v>
      </c>
      <c r="E10" s="172" t="s">
        <v>147</v>
      </c>
      <c r="F10" s="32" t="s">
        <v>150</v>
      </c>
      <c r="G10" s="36">
        <f>VLOOKUP(D10,全省上年决算数!$D$4:$G$1301,4)</f>
        <v>1161</v>
      </c>
      <c r="H10" s="36">
        <f>IFERROR(VLOOKUP(D10,全省预算!D:I,5,0),)</f>
        <v>1250</v>
      </c>
      <c r="I10" s="36"/>
      <c r="J10" s="36">
        <f>SUMIF(全省决算数!A9:A1389,D10:D1306,全省决算数!C9:C1389)</f>
        <v>1148</v>
      </c>
      <c r="K10" s="418">
        <f t="shared" si="1"/>
        <v>0.989</v>
      </c>
      <c r="L10" s="418">
        <f t="shared" si="2"/>
        <v>0.918</v>
      </c>
      <c r="M10" s="418">
        <f t="shared" si="3"/>
        <v>0</v>
      </c>
      <c r="N10" s="132">
        <f t="shared" si="0"/>
        <v>-0.011</v>
      </c>
      <c r="O10" s="176" t="str">
        <f t="shared" si="4"/>
        <v>是</v>
      </c>
      <c r="P10" s="176" t="str">
        <f t="shared" si="5"/>
        <v>否</v>
      </c>
    </row>
    <row r="11" hidden="1" spans="1:17">
      <c r="A11" s="171" t="s">
        <v>135</v>
      </c>
      <c r="B11" s="172" t="s">
        <v>135</v>
      </c>
      <c r="C11" s="172" t="s">
        <v>138</v>
      </c>
      <c r="D11" s="173" t="s">
        <v>151</v>
      </c>
      <c r="E11" s="172" t="s">
        <v>147</v>
      </c>
      <c r="F11" s="32" t="s">
        <v>152</v>
      </c>
      <c r="G11" s="36">
        <f>VLOOKUP(D11,全省上年决算数!$D$4:$G$1301,4)</f>
        <v>1163</v>
      </c>
      <c r="H11" s="36">
        <f>IFERROR(VLOOKUP(D11,全省预算!D:I,5,0),)</f>
        <v>1210</v>
      </c>
      <c r="I11" s="36"/>
      <c r="J11" s="36">
        <f>SUMIF(全省决算数!A10:A1390,D11:D1307,全省决算数!C10:C1390)</f>
        <v>923</v>
      </c>
      <c r="K11" s="418">
        <f t="shared" si="1"/>
        <v>0.794</v>
      </c>
      <c r="L11" s="418">
        <f t="shared" si="2"/>
        <v>0.763</v>
      </c>
      <c r="M11" s="418">
        <f t="shared" si="3"/>
        <v>0</v>
      </c>
      <c r="N11" s="132">
        <f t="shared" si="0"/>
        <v>-0.206</v>
      </c>
      <c r="O11" s="176" t="str">
        <f t="shared" si="4"/>
        <v>是</v>
      </c>
      <c r="P11" s="176" t="str">
        <f t="shared" si="5"/>
        <v>否</v>
      </c>
    </row>
    <row r="12" hidden="1" spans="1:17">
      <c r="A12" s="171" t="s">
        <v>135</v>
      </c>
      <c r="B12" s="172" t="s">
        <v>135</v>
      </c>
      <c r="C12" s="172" t="s">
        <v>138</v>
      </c>
      <c r="D12" s="173" t="s">
        <v>153</v>
      </c>
      <c r="E12" s="172" t="s">
        <v>147</v>
      </c>
      <c r="F12" s="37" t="s">
        <v>154</v>
      </c>
      <c r="G12" s="36">
        <f>VLOOKUP(D12,全省上年决算数!$D$4:$G$1301,4)</f>
        <v>1075</v>
      </c>
      <c r="H12" s="36">
        <f>IFERROR(VLOOKUP(D12,全省预算!D:I,5,0),)</f>
        <v>1120</v>
      </c>
      <c r="I12" s="36"/>
      <c r="J12" s="36">
        <f>SUMIF(全省决算数!A11:A1391,D12:D1308,全省决算数!C11:C1391)</f>
        <v>1397</v>
      </c>
      <c r="K12" s="418"/>
      <c r="L12" s="418">
        <f t="shared" si="2"/>
        <v>1.247</v>
      </c>
      <c r="M12" s="418">
        <f t="shared" si="3"/>
        <v>0</v>
      </c>
      <c r="N12" s="132">
        <f t="shared" si="0"/>
        <v>0.3</v>
      </c>
      <c r="O12" s="176" t="str">
        <f t="shared" si="4"/>
        <v>是</v>
      </c>
      <c r="P12" s="176" t="str">
        <f t="shared" si="5"/>
        <v>否</v>
      </c>
    </row>
    <row r="13" hidden="1" spans="1:17">
      <c r="A13" s="171" t="s">
        <v>135</v>
      </c>
      <c r="B13" s="172" t="s">
        <v>135</v>
      </c>
      <c r="C13" s="172" t="s">
        <v>138</v>
      </c>
      <c r="D13" s="173" t="s">
        <v>155</v>
      </c>
      <c r="E13" s="172" t="s">
        <v>147</v>
      </c>
      <c r="F13" s="32" t="s">
        <v>156</v>
      </c>
      <c r="G13" s="36">
        <f>VLOOKUP(D13,全省上年决算数!$D$4:$G$1301,4)</f>
        <v>7329</v>
      </c>
      <c r="H13" s="36">
        <f>IFERROR(VLOOKUP(D13,全省预算!D:I,5,0),)</f>
        <v>7600</v>
      </c>
      <c r="I13" s="36"/>
      <c r="J13" s="36">
        <f>SUMIF(全省决算数!A12:A1392,D13:D1309,全省决算数!C12:C1392)</f>
        <v>7578</v>
      </c>
      <c r="K13" s="418">
        <f t="shared" si="1"/>
        <v>1.034</v>
      </c>
      <c r="L13" s="418">
        <f t="shared" si="2"/>
        <v>0.997</v>
      </c>
      <c r="M13" s="418">
        <f t="shared" si="3"/>
        <v>0</v>
      </c>
      <c r="N13" s="132">
        <f t="shared" si="0"/>
        <v>0.034</v>
      </c>
      <c r="O13" s="176" t="str">
        <f t="shared" si="4"/>
        <v>是</v>
      </c>
      <c r="P13" s="176" t="str">
        <f t="shared" si="5"/>
        <v>否</v>
      </c>
    </row>
    <row r="14" hidden="1" spans="1:17">
      <c r="A14" s="171" t="s">
        <v>135</v>
      </c>
      <c r="B14" s="172" t="s">
        <v>135</v>
      </c>
      <c r="C14" s="172" t="s">
        <v>138</v>
      </c>
      <c r="D14" s="173" t="s">
        <v>157</v>
      </c>
      <c r="E14" s="172" t="s">
        <v>147</v>
      </c>
      <c r="F14" s="32" t="s">
        <v>158</v>
      </c>
      <c r="G14" s="36">
        <f>VLOOKUP(D14,全省上年决算数!$D$4:$G$1301,4)</f>
        <v>319</v>
      </c>
      <c r="H14" s="36">
        <f>IFERROR(VLOOKUP(D14,全省预算!D:I,5,0),)</f>
        <v>190</v>
      </c>
      <c r="I14" s="36"/>
      <c r="J14" s="36">
        <f>SUMIF(全省决算数!A13:A1393,D14:D1310,全省决算数!C13:C1393)</f>
        <v>167</v>
      </c>
      <c r="K14" s="418">
        <f t="shared" si="1"/>
        <v>0.524</v>
      </c>
      <c r="L14" s="418">
        <f t="shared" si="2"/>
        <v>0.879</v>
      </c>
      <c r="M14" s="418">
        <f t="shared" si="3"/>
        <v>0</v>
      </c>
      <c r="N14" s="132">
        <f t="shared" si="0"/>
        <v>-0.476</v>
      </c>
      <c r="O14" s="176" t="str">
        <f t="shared" si="4"/>
        <v>是</v>
      </c>
      <c r="P14" s="176" t="str">
        <f t="shared" si="5"/>
        <v>否</v>
      </c>
    </row>
    <row r="15" hidden="1" spans="1:17">
      <c r="A15" s="171" t="s">
        <v>135</v>
      </c>
      <c r="B15" s="172" t="s">
        <v>135</v>
      </c>
      <c r="C15" s="172" t="s">
        <v>138</v>
      </c>
      <c r="D15" s="173" t="s">
        <v>159</v>
      </c>
      <c r="E15" s="172" t="s">
        <v>147</v>
      </c>
      <c r="F15" s="32" t="s">
        <v>160</v>
      </c>
      <c r="G15" s="36">
        <f>VLOOKUP(D15,全省上年决算数!$D$4:$G$1301,4)</f>
        <v>91</v>
      </c>
      <c r="H15" s="36">
        <f>IFERROR(VLOOKUP(D15,全省预算!D:I,5,0),)</f>
        <v>100</v>
      </c>
      <c r="I15" s="36"/>
      <c r="J15" s="36">
        <f>SUMIF(全省决算数!A14:A1394,D15:D1311,全省决算数!C14:C1394)</f>
        <v>153</v>
      </c>
      <c r="K15" s="418">
        <f t="shared" si="1"/>
        <v>1.681</v>
      </c>
      <c r="L15" s="418">
        <f t="shared" si="2"/>
        <v>1.53</v>
      </c>
      <c r="M15" s="418">
        <f t="shared" si="3"/>
        <v>0</v>
      </c>
      <c r="N15" s="132">
        <f t="shared" si="0"/>
        <v>0.681</v>
      </c>
      <c r="O15" s="176" t="str">
        <f t="shared" si="4"/>
        <v>是</v>
      </c>
      <c r="P15" s="176" t="str">
        <f t="shared" si="5"/>
        <v>否</v>
      </c>
    </row>
    <row r="16" hidden="1" spans="1:17">
      <c r="A16" s="171" t="s">
        <v>135</v>
      </c>
      <c r="B16" s="172" t="s">
        <v>135</v>
      </c>
      <c r="C16" s="172" t="s">
        <v>138</v>
      </c>
      <c r="D16" s="173" t="s">
        <v>161</v>
      </c>
      <c r="E16" s="172" t="s">
        <v>147</v>
      </c>
      <c r="F16" s="32" t="s">
        <v>162</v>
      </c>
      <c r="G16" s="36">
        <f>VLOOKUP(D16,全省上年决算数!$D$4:$G$1301,4)</f>
        <v>10776</v>
      </c>
      <c r="H16" s="36">
        <f>IFERROR(VLOOKUP(D16,全省预算!D:I,5,0),)</f>
        <v>11630</v>
      </c>
      <c r="I16" s="36"/>
      <c r="J16" s="36">
        <f>SUMIF(全省决算数!A15:A1395,D16:D1312,全省决算数!C15:C1395)</f>
        <v>7758</v>
      </c>
      <c r="K16" s="418">
        <f t="shared" si="1"/>
        <v>0.72</v>
      </c>
      <c r="L16" s="418">
        <f t="shared" si="2"/>
        <v>0.667</v>
      </c>
      <c r="M16" s="418">
        <f t="shared" si="3"/>
        <v>0</v>
      </c>
      <c r="N16" s="132">
        <f t="shared" si="0"/>
        <v>-0.28</v>
      </c>
      <c r="O16" s="176" t="str">
        <f t="shared" si="4"/>
        <v>是</v>
      </c>
      <c r="P16" s="176" t="str">
        <f t="shared" si="5"/>
        <v>否</v>
      </c>
    </row>
    <row r="17" ht="21.95" customHeight="1" spans="1:16">
      <c r="A17" s="171" t="s">
        <v>135</v>
      </c>
      <c r="B17" s="172" t="s">
        <v>136</v>
      </c>
      <c r="C17" s="172" t="s">
        <v>135</v>
      </c>
      <c r="D17" s="173" t="s">
        <v>163</v>
      </c>
      <c r="E17" s="172"/>
      <c r="F17" s="32" t="s">
        <v>164</v>
      </c>
      <c r="G17" s="36">
        <f>SUMIF($C18:$C$1301,$D17,$G18:$G$1301)</f>
        <v>82251</v>
      </c>
      <c r="H17" s="36">
        <f>VLOOKUP(F17,全省预算!$F:$H,3,0)</f>
        <v>86400</v>
      </c>
      <c r="I17" s="36">
        <f>VLOOKUP(D17,全省调整!A:I,3,0)</f>
        <v>91073</v>
      </c>
      <c r="J17" s="36">
        <f>VLOOKUP(F17,全省决算数!$B:$C,2,0)</f>
        <v>90754</v>
      </c>
      <c r="K17" s="418">
        <f t="shared" si="1"/>
        <v>1.103</v>
      </c>
      <c r="L17" s="418">
        <f t="shared" si="2"/>
        <v>1.05</v>
      </c>
      <c r="M17" s="418">
        <f t="shared" si="3"/>
        <v>0.996</v>
      </c>
      <c r="N17" s="132">
        <f t="shared" si="0"/>
        <v>0.103</v>
      </c>
      <c r="O17" s="176" t="str">
        <f t="shared" si="4"/>
        <v>是</v>
      </c>
      <c r="P17" s="176" t="str">
        <f t="shared" si="5"/>
        <v>是</v>
      </c>
    </row>
    <row r="18" hidden="1" spans="1:16">
      <c r="A18" s="171" t="s">
        <v>135</v>
      </c>
      <c r="B18" s="172" t="s">
        <v>135</v>
      </c>
      <c r="C18" s="172" t="s">
        <v>163</v>
      </c>
      <c r="D18" s="173" t="s">
        <v>165</v>
      </c>
      <c r="E18" s="172" t="s">
        <v>147</v>
      </c>
      <c r="F18" s="32" t="s">
        <v>141</v>
      </c>
      <c r="G18" s="36">
        <f>VLOOKUP(D18,全省上年决算数!$D$4:$G$1301,4)</f>
        <v>46862</v>
      </c>
      <c r="H18" s="36">
        <f>IFERROR(VLOOKUP(D18,全省预算!D:I,5,0),)</f>
        <v>49200</v>
      </c>
      <c r="I18" s="36"/>
      <c r="J18" s="36">
        <f>SUMIF(全省决算数!A17:A1397,D18:D1314,全省决算数!C17:C1397)</f>
        <v>57789</v>
      </c>
      <c r="K18" s="418">
        <f t="shared" si="1"/>
        <v>1.233</v>
      </c>
      <c r="L18" s="418">
        <f t="shared" si="2"/>
        <v>1.175</v>
      </c>
      <c r="M18" s="418">
        <f t="shared" si="3"/>
        <v>0</v>
      </c>
      <c r="N18" s="132">
        <f t="shared" si="0"/>
        <v>0.233</v>
      </c>
      <c r="O18" s="176" t="str">
        <f t="shared" si="4"/>
        <v>是</v>
      </c>
      <c r="P18" s="176" t="str">
        <f t="shared" si="5"/>
        <v>否</v>
      </c>
    </row>
    <row r="19" hidden="1" spans="1:16">
      <c r="A19" s="171" t="s">
        <v>135</v>
      </c>
      <c r="B19" s="172" t="s">
        <v>135</v>
      </c>
      <c r="C19" s="172" t="s">
        <v>163</v>
      </c>
      <c r="D19" s="173" t="s">
        <v>166</v>
      </c>
      <c r="E19" s="172" t="s">
        <v>147</v>
      </c>
      <c r="F19" s="32" t="s">
        <v>143</v>
      </c>
      <c r="G19" s="36">
        <f>VLOOKUP(D19,全省上年决算数!$D$4:$G$1301,4)</f>
        <v>13024</v>
      </c>
      <c r="H19" s="36">
        <f>IFERROR(VLOOKUP(D19,全省预算!D:I,5,0),)</f>
        <v>13700</v>
      </c>
      <c r="I19" s="36"/>
      <c r="J19" s="36">
        <f>SUMIF(全省决算数!A18:A1398,D19:D1315,全省决算数!C18:C1398)</f>
        <v>11464</v>
      </c>
      <c r="K19" s="418">
        <f t="shared" si="1"/>
        <v>0.88</v>
      </c>
      <c r="L19" s="418">
        <f t="shared" si="2"/>
        <v>0.837</v>
      </c>
      <c r="M19" s="418">
        <f t="shared" si="3"/>
        <v>0</v>
      </c>
      <c r="N19" s="132">
        <f t="shared" si="0"/>
        <v>-0.12</v>
      </c>
      <c r="O19" s="176" t="str">
        <f t="shared" si="4"/>
        <v>是</v>
      </c>
      <c r="P19" s="176" t="str">
        <f t="shared" si="5"/>
        <v>否</v>
      </c>
    </row>
    <row r="20" hidden="1" spans="1:16">
      <c r="A20" s="171" t="s">
        <v>135</v>
      </c>
      <c r="B20" s="172" t="s">
        <v>135</v>
      </c>
      <c r="C20" s="172" t="s">
        <v>163</v>
      </c>
      <c r="D20" s="173" t="s">
        <v>167</v>
      </c>
      <c r="E20" s="172" t="s">
        <v>147</v>
      </c>
      <c r="F20" s="32" t="s">
        <v>145</v>
      </c>
      <c r="G20" s="36">
        <f>VLOOKUP(D20,全省上年决算数!$D$4:$G$1301,4)</f>
        <v>445</v>
      </c>
      <c r="H20" s="36">
        <f>IFERROR(VLOOKUP(D20,全省预算!D:I,5,0),)</f>
        <v>460</v>
      </c>
      <c r="I20" s="36"/>
      <c r="J20" s="36">
        <f>SUMIF(全省决算数!A19:A1399,D20:D1316,全省决算数!C19:C1399)</f>
        <v>281</v>
      </c>
      <c r="K20" s="418">
        <f t="shared" si="1"/>
        <v>0.631</v>
      </c>
      <c r="L20" s="418">
        <f t="shared" si="2"/>
        <v>0.611</v>
      </c>
      <c r="M20" s="418">
        <f t="shared" si="3"/>
        <v>0</v>
      </c>
      <c r="N20" s="132">
        <f t="shared" si="0"/>
        <v>-0.369</v>
      </c>
      <c r="O20" s="176" t="str">
        <f t="shared" si="4"/>
        <v>是</v>
      </c>
      <c r="P20" s="176" t="str">
        <f t="shared" si="5"/>
        <v>否</v>
      </c>
    </row>
    <row r="21" hidden="1" spans="1:16">
      <c r="A21" s="171" t="s">
        <v>135</v>
      </c>
      <c r="B21" s="172" t="s">
        <v>135</v>
      </c>
      <c r="C21" s="172" t="s">
        <v>163</v>
      </c>
      <c r="D21" s="173" t="s">
        <v>168</v>
      </c>
      <c r="E21" s="172" t="s">
        <v>147</v>
      </c>
      <c r="F21" s="32" t="s">
        <v>169</v>
      </c>
      <c r="G21" s="36">
        <f>VLOOKUP(D21,全省上年决算数!$D$4:$G$1301,4)</f>
        <v>7645</v>
      </c>
      <c r="H21" s="36">
        <f>IFERROR(VLOOKUP(D21,全省预算!D:I,5,0),)</f>
        <v>8000</v>
      </c>
      <c r="I21" s="36"/>
      <c r="J21" s="36">
        <f>SUMIF(全省决算数!A20:A1400,D21:D1317,全省决算数!C20:C1400)</f>
        <v>7702</v>
      </c>
      <c r="K21" s="418">
        <f t="shared" si="1"/>
        <v>1.007</v>
      </c>
      <c r="L21" s="418"/>
      <c r="M21" s="418">
        <f t="shared" si="3"/>
        <v>0</v>
      </c>
      <c r="N21" s="132">
        <f t="shared" si="0"/>
        <v>0.007</v>
      </c>
      <c r="O21" s="176" t="str">
        <f t="shared" si="4"/>
        <v>是</v>
      </c>
      <c r="P21" s="176" t="str">
        <f t="shared" si="5"/>
        <v>否</v>
      </c>
    </row>
    <row r="22" hidden="1" spans="1:16">
      <c r="A22" s="171" t="s">
        <v>135</v>
      </c>
      <c r="B22" s="172" t="s">
        <v>135</v>
      </c>
      <c r="C22" s="172" t="s">
        <v>163</v>
      </c>
      <c r="D22" s="173" t="s">
        <v>170</v>
      </c>
      <c r="E22" s="172" t="s">
        <v>147</v>
      </c>
      <c r="F22" s="32" t="s">
        <v>171</v>
      </c>
      <c r="G22" s="36">
        <f>VLOOKUP(D22,全省上年决算数!$D$4:$G$1301,4)</f>
        <v>3195</v>
      </c>
      <c r="H22" s="36">
        <f>IFERROR(VLOOKUP(D22,全省预算!D:I,5,0),)</f>
        <v>3350</v>
      </c>
      <c r="I22" s="36"/>
      <c r="J22" s="36">
        <f>SUMIF(全省决算数!A21:A1401,D22:D1318,全省决算数!C21:C1401)</f>
        <v>3081</v>
      </c>
      <c r="K22" s="418">
        <f t="shared" si="1"/>
        <v>0.964</v>
      </c>
      <c r="L22" s="418">
        <f t="shared" si="2"/>
        <v>0.92</v>
      </c>
      <c r="M22" s="418">
        <f t="shared" si="3"/>
        <v>0</v>
      </c>
      <c r="N22" s="132">
        <f t="shared" si="0"/>
        <v>-0.036</v>
      </c>
      <c r="O22" s="176" t="str">
        <f t="shared" si="4"/>
        <v>是</v>
      </c>
      <c r="P22" s="176" t="str">
        <f t="shared" si="5"/>
        <v>否</v>
      </c>
    </row>
    <row r="23" hidden="1" spans="1:16">
      <c r="A23" s="171" t="s">
        <v>135</v>
      </c>
      <c r="B23" s="172" t="s">
        <v>135</v>
      </c>
      <c r="C23" s="172" t="s">
        <v>163</v>
      </c>
      <c r="D23" s="173" t="s">
        <v>172</v>
      </c>
      <c r="E23" s="172" t="s">
        <v>147</v>
      </c>
      <c r="F23" s="32" t="s">
        <v>173</v>
      </c>
      <c r="G23" s="36">
        <f>VLOOKUP(D23,全省上年决算数!$D$4:$G$1301,4)</f>
        <v>1826</v>
      </c>
      <c r="H23" s="36">
        <f>IFERROR(VLOOKUP(D23,全省预算!D:I,5,0),)</f>
        <v>1900</v>
      </c>
      <c r="I23" s="36"/>
      <c r="J23" s="36">
        <f>SUMIF(全省决算数!A22:A1402,D23:D1319,全省决算数!C22:C1402)</f>
        <v>1875</v>
      </c>
      <c r="K23" s="418">
        <f t="shared" si="1"/>
        <v>1.027</v>
      </c>
      <c r="L23" s="418">
        <f t="shared" si="2"/>
        <v>0.987</v>
      </c>
      <c r="M23" s="418">
        <f t="shared" si="3"/>
        <v>0</v>
      </c>
      <c r="N23" s="132">
        <f t="shared" si="0"/>
        <v>0.027</v>
      </c>
      <c r="O23" s="176" t="str">
        <f t="shared" si="4"/>
        <v>是</v>
      </c>
      <c r="P23" s="176" t="str">
        <f t="shared" si="5"/>
        <v>否</v>
      </c>
    </row>
    <row r="24" hidden="1" spans="1:16">
      <c r="A24" s="171" t="s">
        <v>135</v>
      </c>
      <c r="B24" s="172" t="s">
        <v>135</v>
      </c>
      <c r="C24" s="172" t="s">
        <v>163</v>
      </c>
      <c r="D24" s="173" t="s">
        <v>174</v>
      </c>
      <c r="E24" s="172" t="s">
        <v>147</v>
      </c>
      <c r="F24" s="32" t="s">
        <v>160</v>
      </c>
      <c r="G24" s="36">
        <f>VLOOKUP(D24,全省上年决算数!$D$4:$G$1301,4)</f>
        <v>272</v>
      </c>
      <c r="H24" s="36">
        <f>IFERROR(VLOOKUP(D24,全省预算!D:I,5,0),)</f>
        <v>290</v>
      </c>
      <c r="I24" s="36"/>
      <c r="J24" s="36">
        <f>SUMIF(全省决算数!A23:A1403,D24:D1320,全省决算数!C23:C1403)</f>
        <v>217</v>
      </c>
      <c r="K24" s="418">
        <f t="shared" si="1"/>
        <v>0.798</v>
      </c>
      <c r="L24" s="418">
        <f t="shared" si="2"/>
        <v>0.748</v>
      </c>
      <c r="M24" s="418">
        <f t="shared" si="3"/>
        <v>0</v>
      </c>
      <c r="N24" s="132">
        <f t="shared" si="0"/>
        <v>-0.202</v>
      </c>
      <c r="O24" s="176" t="str">
        <f t="shared" si="4"/>
        <v>是</v>
      </c>
      <c r="P24" s="176" t="str">
        <f t="shared" si="5"/>
        <v>否</v>
      </c>
    </row>
    <row r="25" hidden="1" spans="1:16">
      <c r="A25" s="171" t="s">
        <v>135</v>
      </c>
      <c r="B25" s="172" t="s">
        <v>135</v>
      </c>
      <c r="C25" s="172" t="s">
        <v>163</v>
      </c>
      <c r="D25" s="173" t="s">
        <v>175</v>
      </c>
      <c r="E25" s="172" t="s">
        <v>147</v>
      </c>
      <c r="F25" s="32" t="s">
        <v>176</v>
      </c>
      <c r="G25" s="36">
        <f>VLOOKUP(D25,全省上年决算数!$D$4:$G$1301,4)</f>
        <v>8982</v>
      </c>
      <c r="H25" s="36">
        <f>IFERROR(VLOOKUP(D25,全省预算!D:I,5,0),)</f>
        <v>9500</v>
      </c>
      <c r="I25" s="36"/>
      <c r="J25" s="36">
        <f>SUMIF(全省决算数!A24:A1404,D25:D1321,全省决算数!C24:C1404)</f>
        <v>8345</v>
      </c>
      <c r="K25" s="418">
        <f t="shared" si="1"/>
        <v>0.929</v>
      </c>
      <c r="L25" s="418">
        <f t="shared" si="2"/>
        <v>0.878</v>
      </c>
      <c r="M25" s="418">
        <f t="shared" si="3"/>
        <v>0</v>
      </c>
      <c r="N25" s="132">
        <f t="shared" si="0"/>
        <v>-0.071</v>
      </c>
      <c r="O25" s="176" t="str">
        <f t="shared" si="4"/>
        <v>是</v>
      </c>
      <c r="P25" s="176" t="str">
        <f t="shared" si="5"/>
        <v>否</v>
      </c>
    </row>
    <row r="26" ht="21.95" customHeight="1" spans="1:16">
      <c r="A26" s="171" t="s">
        <v>135</v>
      </c>
      <c r="B26" s="172" t="s">
        <v>136</v>
      </c>
      <c r="C26" s="172" t="s">
        <v>135</v>
      </c>
      <c r="D26" s="464" t="s">
        <v>177</v>
      </c>
      <c r="E26" s="172"/>
      <c r="F26" s="32" t="s">
        <v>178</v>
      </c>
      <c r="G26" s="36">
        <f>SUMIF($C27:$C$1301,$D26,$G27:$G$1301)</f>
        <v>1072680</v>
      </c>
      <c r="H26" s="36">
        <f>VLOOKUP(F26,全省预算!$F:$H,3,0)</f>
        <v>1128000</v>
      </c>
      <c r="I26" s="36">
        <f>VLOOKUP(D26,全省调整!A:I,3,0)</f>
        <v>1092925</v>
      </c>
      <c r="J26" s="36">
        <f>VLOOKUP(F26,全省决算数!$B:$C,2,0)</f>
        <v>1043025</v>
      </c>
      <c r="K26" s="418">
        <f t="shared" si="1"/>
        <v>0.972</v>
      </c>
      <c r="L26" s="418">
        <f t="shared" si="2"/>
        <v>0.925</v>
      </c>
      <c r="M26" s="418">
        <f t="shared" si="3"/>
        <v>0.954</v>
      </c>
      <c r="N26" s="132">
        <f t="shared" si="0"/>
        <v>-0.028</v>
      </c>
      <c r="O26" s="176" t="str">
        <f t="shared" si="4"/>
        <v>是</v>
      </c>
      <c r="P26" s="176" t="str">
        <f t="shared" si="5"/>
        <v>是</v>
      </c>
    </row>
    <row r="27" hidden="1" spans="1:16">
      <c r="A27" s="171" t="s">
        <v>135</v>
      </c>
      <c r="B27" s="172" t="s">
        <v>135</v>
      </c>
      <c r="C27" s="172" t="s">
        <v>177</v>
      </c>
      <c r="D27" s="173" t="s">
        <v>179</v>
      </c>
      <c r="E27" s="172" t="s">
        <v>147</v>
      </c>
      <c r="F27" s="32" t="s">
        <v>141</v>
      </c>
      <c r="G27" s="36">
        <f>VLOOKUP(D27,全省上年决算数!$D$4:$G$1301,4)</f>
        <v>530371</v>
      </c>
      <c r="H27" s="36">
        <f>IFERROR(VLOOKUP(D27,全省预算!D:I,5,0),)</f>
        <v>560500</v>
      </c>
      <c r="I27" s="36"/>
      <c r="J27" s="36">
        <f>SUMIF(全省决算数!A26:A1406,D27:D1323,全省决算数!C26:C1406)</f>
        <v>621266</v>
      </c>
      <c r="K27" s="418">
        <f t="shared" si="1"/>
        <v>1.171</v>
      </c>
      <c r="L27" s="418">
        <f t="shared" si="2"/>
        <v>1.108</v>
      </c>
      <c r="M27" s="418">
        <f t="shared" si="3"/>
        <v>0</v>
      </c>
      <c r="N27" s="132">
        <f t="shared" si="0"/>
        <v>0.171</v>
      </c>
      <c r="O27" s="176" t="str">
        <f t="shared" si="4"/>
        <v>是</v>
      </c>
      <c r="P27" s="176" t="str">
        <f t="shared" si="5"/>
        <v>否</v>
      </c>
    </row>
    <row r="28" hidden="1" spans="1:16">
      <c r="A28" s="171" t="s">
        <v>135</v>
      </c>
      <c r="B28" s="172" t="s">
        <v>135</v>
      </c>
      <c r="C28" s="172" t="s">
        <v>177</v>
      </c>
      <c r="D28" s="173" t="s">
        <v>180</v>
      </c>
      <c r="E28" s="172" t="s">
        <v>147</v>
      </c>
      <c r="F28" s="32" t="s">
        <v>143</v>
      </c>
      <c r="G28" s="36">
        <f>VLOOKUP(D28,全省上年决算数!$D$4:$G$1301,4)</f>
        <v>185092</v>
      </c>
      <c r="H28" s="36">
        <f>IFERROR(VLOOKUP(D28,全省预算!D:I,5,0),)</f>
        <v>194000</v>
      </c>
      <c r="I28" s="36"/>
      <c r="J28" s="36">
        <f>SUMIF(全省决算数!A27:A1407,D28:D1324,全省决算数!C27:C1407)</f>
        <v>150477</v>
      </c>
      <c r="K28" s="418">
        <f t="shared" si="1"/>
        <v>0.813</v>
      </c>
      <c r="L28" s="418">
        <f t="shared" si="2"/>
        <v>0.776</v>
      </c>
      <c r="M28" s="418">
        <f t="shared" si="3"/>
        <v>0</v>
      </c>
      <c r="N28" s="132">
        <f t="shared" si="0"/>
        <v>-0.187</v>
      </c>
      <c r="O28" s="176" t="str">
        <f t="shared" si="4"/>
        <v>是</v>
      </c>
      <c r="P28" s="176" t="str">
        <f t="shared" si="5"/>
        <v>否</v>
      </c>
    </row>
    <row r="29" hidden="1" spans="1:16">
      <c r="A29" s="171" t="s">
        <v>135</v>
      </c>
      <c r="B29" s="172" t="s">
        <v>135</v>
      </c>
      <c r="C29" s="172" t="s">
        <v>177</v>
      </c>
      <c r="D29" s="173" t="s">
        <v>181</v>
      </c>
      <c r="E29" s="172" t="s">
        <v>147</v>
      </c>
      <c r="F29" s="32" t="s">
        <v>145</v>
      </c>
      <c r="G29" s="36">
        <f>VLOOKUP(D29,全省上年决算数!$D$4:$G$1301,4)</f>
        <v>20066</v>
      </c>
      <c r="H29" s="36">
        <f>IFERROR(VLOOKUP(D29,全省预算!D:I,5,0),)</f>
        <v>21000</v>
      </c>
      <c r="I29" s="36"/>
      <c r="J29" s="36">
        <f>SUMIF(全省决算数!A28:A1408,D29:D1325,全省决算数!C28:C1408)</f>
        <v>17332</v>
      </c>
      <c r="K29" s="418">
        <f t="shared" si="1"/>
        <v>0.864</v>
      </c>
      <c r="L29" s="418">
        <f t="shared" si="2"/>
        <v>0.825</v>
      </c>
      <c r="M29" s="418">
        <f t="shared" si="3"/>
        <v>0</v>
      </c>
      <c r="N29" s="132">
        <f t="shared" si="0"/>
        <v>-0.136</v>
      </c>
      <c r="O29" s="176" t="str">
        <f t="shared" si="4"/>
        <v>是</v>
      </c>
      <c r="P29" s="176" t="str">
        <f t="shared" si="5"/>
        <v>否</v>
      </c>
    </row>
    <row r="30" hidden="1" spans="1:16">
      <c r="A30" s="171" t="s">
        <v>135</v>
      </c>
      <c r="B30" s="172" t="s">
        <v>135</v>
      </c>
      <c r="C30" s="172" t="s">
        <v>177</v>
      </c>
      <c r="D30" s="173" t="s">
        <v>182</v>
      </c>
      <c r="E30" s="172" t="s">
        <v>147</v>
      </c>
      <c r="F30" s="32" t="s">
        <v>183</v>
      </c>
      <c r="G30" s="36">
        <f>VLOOKUP(D30,全省上年决算数!$D$4:$G$1301,4)</f>
        <v>465</v>
      </c>
      <c r="H30" s="36">
        <f>IFERROR(VLOOKUP(D30,全省预算!D:I,5,0),)</f>
        <v>500</v>
      </c>
      <c r="I30" s="36"/>
      <c r="J30" s="36">
        <f>SUMIF(全省决算数!A29:A1409,D30:D1326,全省决算数!C29:C1409)</f>
        <v>534</v>
      </c>
      <c r="K30" s="418">
        <f t="shared" si="1"/>
        <v>1.148</v>
      </c>
      <c r="L30" s="418">
        <f t="shared" si="2"/>
        <v>1.068</v>
      </c>
      <c r="M30" s="418">
        <f t="shared" si="3"/>
        <v>0</v>
      </c>
      <c r="N30" s="132">
        <f t="shared" si="0"/>
        <v>0.148</v>
      </c>
      <c r="O30" s="176" t="str">
        <f t="shared" si="4"/>
        <v>是</v>
      </c>
      <c r="P30" s="176" t="str">
        <f t="shared" si="5"/>
        <v>否</v>
      </c>
    </row>
    <row r="31" hidden="1" spans="1:16">
      <c r="A31" s="171" t="s">
        <v>135</v>
      </c>
      <c r="B31" s="172" t="s">
        <v>135</v>
      </c>
      <c r="C31" s="172" t="s">
        <v>177</v>
      </c>
      <c r="D31" s="173" t="s">
        <v>184</v>
      </c>
      <c r="E31" s="172" t="s">
        <v>147</v>
      </c>
      <c r="F31" s="32" t="s">
        <v>185</v>
      </c>
      <c r="G31" s="36">
        <f>VLOOKUP(D31,全省上年决算数!$D$4:$G$1301,4)</f>
        <v>4519</v>
      </c>
      <c r="H31" s="36">
        <f>IFERROR(VLOOKUP(D31,全省预算!D:I,5,0),)</f>
        <v>5000</v>
      </c>
      <c r="I31" s="36"/>
      <c r="J31" s="36">
        <f>SUMIF(全省决算数!A30:A1410,D31:D1327,全省决算数!C30:C1410)</f>
        <v>3076</v>
      </c>
      <c r="K31" s="418"/>
      <c r="L31" s="418"/>
      <c r="M31" s="418">
        <f t="shared" si="3"/>
        <v>0</v>
      </c>
      <c r="N31" s="132">
        <f t="shared" si="0"/>
        <v>-0.319</v>
      </c>
      <c r="O31" s="176" t="str">
        <f t="shared" si="4"/>
        <v>是</v>
      </c>
      <c r="P31" s="176" t="str">
        <f t="shared" si="5"/>
        <v>否</v>
      </c>
    </row>
    <row r="32" hidden="1" spans="1:16">
      <c r="A32" s="171" t="s">
        <v>135</v>
      </c>
      <c r="B32" s="172" t="s">
        <v>135</v>
      </c>
      <c r="C32" s="172" t="s">
        <v>177</v>
      </c>
      <c r="D32" s="173" t="s">
        <v>186</v>
      </c>
      <c r="E32" s="172" t="s">
        <v>147</v>
      </c>
      <c r="F32" s="32" t="s">
        <v>187</v>
      </c>
      <c r="G32" s="36">
        <f>VLOOKUP(D32,全省上年决算数!$D$4:$G$1301,4)</f>
        <v>746</v>
      </c>
      <c r="H32" s="36">
        <f>IFERROR(VLOOKUP(D32,全省预算!D:I,5,0),)</f>
        <v>800</v>
      </c>
      <c r="I32" s="36"/>
      <c r="J32" s="36">
        <f>SUMIF(全省决算数!A31:A1411,D32:D1328,全省决算数!C31:C1411)</f>
        <v>1279</v>
      </c>
      <c r="K32" s="418"/>
      <c r="L32" s="418"/>
      <c r="M32" s="418">
        <f t="shared" si="3"/>
        <v>0</v>
      </c>
      <c r="N32" s="132">
        <f t="shared" si="0"/>
        <v>0.714</v>
      </c>
      <c r="O32" s="176" t="str">
        <f t="shared" si="4"/>
        <v>是</v>
      </c>
      <c r="P32" s="176" t="str">
        <f t="shared" si="5"/>
        <v>否</v>
      </c>
    </row>
    <row r="33" hidden="1" spans="1:16">
      <c r="A33" s="171" t="s">
        <v>135</v>
      </c>
      <c r="B33" s="172" t="s">
        <v>135</v>
      </c>
      <c r="C33" s="172" t="s">
        <v>177</v>
      </c>
      <c r="D33" s="173" t="s">
        <v>188</v>
      </c>
      <c r="E33" s="172" t="s">
        <v>147</v>
      </c>
      <c r="F33" s="32" t="s">
        <v>189</v>
      </c>
      <c r="G33" s="36">
        <f>VLOOKUP(D33,全省上年决算数!$D$4:$G$1301,4)</f>
        <v>2037</v>
      </c>
      <c r="H33" s="36">
        <f>IFERROR(VLOOKUP(D33,全省预算!D:I,5,0),)</f>
        <v>2120</v>
      </c>
      <c r="I33" s="36"/>
      <c r="J33" s="36">
        <f>SUMIF(全省决算数!A32:A1412,D33:D1329,全省决算数!C32:C1412)</f>
        <v>2387</v>
      </c>
      <c r="K33" s="418">
        <f t="shared" si="1"/>
        <v>1.172</v>
      </c>
      <c r="L33" s="418">
        <f t="shared" si="2"/>
        <v>1.126</v>
      </c>
      <c r="M33" s="418">
        <f t="shared" si="3"/>
        <v>0</v>
      </c>
      <c r="N33" s="132">
        <f t="shared" si="0"/>
        <v>0.172</v>
      </c>
      <c r="O33" s="176" t="str">
        <f t="shared" si="4"/>
        <v>是</v>
      </c>
      <c r="P33" s="176" t="str">
        <f t="shared" si="5"/>
        <v>否</v>
      </c>
    </row>
    <row r="34" hidden="1" spans="1:16">
      <c r="A34" s="171" t="s">
        <v>135</v>
      </c>
      <c r="B34" s="172" t="s">
        <v>135</v>
      </c>
      <c r="C34" s="172" t="s">
        <v>177</v>
      </c>
      <c r="D34" s="173" t="s">
        <v>190</v>
      </c>
      <c r="E34" s="172" t="s">
        <v>147</v>
      </c>
      <c r="F34" s="32" t="s">
        <v>191</v>
      </c>
      <c r="G34" s="36">
        <f>VLOOKUP(D34,全省上年决算数!$D$4:$G$1301,4)</f>
        <v>18445</v>
      </c>
      <c r="H34" s="36">
        <f>IFERROR(VLOOKUP(D34,全省预算!D:I,5,0),)</f>
        <v>19000</v>
      </c>
      <c r="I34" s="36"/>
      <c r="J34" s="36">
        <f>SUMIF(全省决算数!A33:A1413,D34:D1330,全省决算数!C33:C1413)</f>
        <v>12240</v>
      </c>
      <c r="K34" s="418">
        <f t="shared" si="1"/>
        <v>0.664</v>
      </c>
      <c r="L34" s="418">
        <f t="shared" si="2"/>
        <v>0.644</v>
      </c>
      <c r="M34" s="418">
        <f t="shared" si="3"/>
        <v>0</v>
      </c>
      <c r="N34" s="132">
        <f t="shared" si="0"/>
        <v>-0.336</v>
      </c>
      <c r="O34" s="176" t="str">
        <f t="shared" si="4"/>
        <v>是</v>
      </c>
      <c r="P34" s="176" t="str">
        <f t="shared" si="5"/>
        <v>否</v>
      </c>
    </row>
    <row r="35" hidden="1" spans="1:16">
      <c r="A35" s="171" t="s">
        <v>135</v>
      </c>
      <c r="B35" s="172" t="s">
        <v>135</v>
      </c>
      <c r="C35" s="172" t="s">
        <v>177</v>
      </c>
      <c r="D35" s="173" t="s">
        <v>192</v>
      </c>
      <c r="E35" s="172" t="s">
        <v>147</v>
      </c>
      <c r="F35" s="37" t="s">
        <v>193</v>
      </c>
      <c r="G35" s="36">
        <f>VLOOKUP(D35,全省上年决算数!$D$4:$G$1301,4)</f>
        <v>1387</v>
      </c>
      <c r="H35" s="36">
        <f>IFERROR(VLOOKUP(D35,全省预算!D:I,5,0),)</f>
        <v>1450</v>
      </c>
      <c r="I35" s="36"/>
      <c r="J35" s="36">
        <f>SUMIF(全省决算数!A34:A1414,D35:D1331,全省决算数!C34:C1414)</f>
        <v>1712</v>
      </c>
      <c r="K35" s="418">
        <f t="shared" si="1"/>
        <v>1.234</v>
      </c>
      <c r="L35" s="418">
        <f t="shared" si="2"/>
        <v>1.181</v>
      </c>
      <c r="M35" s="418">
        <f t="shared" si="3"/>
        <v>0</v>
      </c>
      <c r="N35" s="132">
        <f t="shared" si="0"/>
        <v>0.234</v>
      </c>
      <c r="O35" s="176" t="str">
        <f t="shared" si="4"/>
        <v>是</v>
      </c>
      <c r="P35" s="176" t="str">
        <f t="shared" si="5"/>
        <v>否</v>
      </c>
    </row>
    <row r="36" hidden="1" spans="1:16">
      <c r="A36" s="171" t="s">
        <v>135</v>
      </c>
      <c r="B36" s="172" t="s">
        <v>135</v>
      </c>
      <c r="C36" s="172" t="s">
        <v>177</v>
      </c>
      <c r="D36" s="173" t="s">
        <v>194</v>
      </c>
      <c r="E36" s="172" t="s">
        <v>147</v>
      </c>
      <c r="F36" s="37" t="s">
        <v>160</v>
      </c>
      <c r="G36" s="36">
        <f>VLOOKUP(D36,全省上年决算数!$D$4:$G$1301,4)</f>
        <v>16065</v>
      </c>
      <c r="H36" s="36">
        <f>IFERROR(VLOOKUP(D36,全省预算!D:I,5,0),)</f>
        <v>16000</v>
      </c>
      <c r="I36" s="36"/>
      <c r="J36" s="36">
        <f>SUMIF(全省决算数!A35:A1415,D36:D1332,全省决算数!C35:C1415)</f>
        <v>19030</v>
      </c>
      <c r="K36" s="418">
        <f t="shared" si="1"/>
        <v>1.185</v>
      </c>
      <c r="L36" s="418">
        <f t="shared" si="2"/>
        <v>1.189</v>
      </c>
      <c r="M36" s="418">
        <f t="shared" si="3"/>
        <v>0</v>
      </c>
      <c r="N36" s="36">
        <f>SUM(N37:N38,N41,N44:N45,N48:N49)</f>
        <v>0</v>
      </c>
      <c r="O36" s="176" t="str">
        <f t="shared" si="4"/>
        <v>是</v>
      </c>
      <c r="P36" s="176" t="str">
        <f t="shared" si="5"/>
        <v>否</v>
      </c>
    </row>
    <row r="37" hidden="1" spans="1:16">
      <c r="A37" s="171" t="s">
        <v>135</v>
      </c>
      <c r="B37" s="172" t="s">
        <v>135</v>
      </c>
      <c r="C37" s="172" t="s">
        <v>177</v>
      </c>
      <c r="D37" s="173" t="s">
        <v>195</v>
      </c>
      <c r="E37" s="172" t="s">
        <v>147</v>
      </c>
      <c r="F37" s="32" t="s">
        <v>196</v>
      </c>
      <c r="G37" s="36">
        <f>VLOOKUP(D37,全省上年决算数!$D$4:$G$1301,4)</f>
        <v>293487</v>
      </c>
      <c r="H37" s="36">
        <f>IFERROR(VLOOKUP(D37,全省预算!D:I,5,0),)</f>
        <v>307630</v>
      </c>
      <c r="I37" s="36"/>
      <c r="J37" s="36">
        <f>SUMIF(全省决算数!A36:A1416,D37:D1333,全省决算数!C36:C1416)</f>
        <v>213692</v>
      </c>
      <c r="K37" s="418">
        <f t="shared" si="1"/>
        <v>0.728</v>
      </c>
      <c r="L37" s="418">
        <f t="shared" si="2"/>
        <v>0.695</v>
      </c>
      <c r="M37" s="418">
        <f t="shared" si="3"/>
        <v>0</v>
      </c>
      <c r="N37" s="132">
        <f t="shared" ref="N37:N44" si="6">IF(ISERROR(J37/G37-1),"",J37/G37-1)</f>
        <v>-0.272</v>
      </c>
      <c r="O37" s="176" t="str">
        <f t="shared" si="4"/>
        <v>是</v>
      </c>
      <c r="P37" s="176" t="str">
        <f t="shared" si="5"/>
        <v>否</v>
      </c>
    </row>
    <row r="38" ht="21.95" customHeight="1" spans="1:16">
      <c r="A38" s="171" t="s">
        <v>135</v>
      </c>
      <c r="B38" s="172" t="s">
        <v>136</v>
      </c>
      <c r="C38" s="172" t="s">
        <v>135</v>
      </c>
      <c r="D38" s="173" t="s">
        <v>197</v>
      </c>
      <c r="E38" s="172"/>
      <c r="F38" s="32" t="s">
        <v>198</v>
      </c>
      <c r="G38" s="36">
        <f>SUMIF($C39:$C$1301,$D38,$G39:$G$1301)</f>
        <v>238950</v>
      </c>
      <c r="H38" s="36">
        <f>VLOOKUP(F38,全省预算!$F:$H,3,0)</f>
        <v>250800</v>
      </c>
      <c r="I38" s="36">
        <f>VLOOKUP(D38,全省调整!A:I,3,0)</f>
        <v>253068</v>
      </c>
      <c r="J38" s="36">
        <f>VLOOKUP(F38,全省决算数!$B:$C,2,0)</f>
        <v>246725</v>
      </c>
      <c r="K38" s="418">
        <f t="shared" si="1"/>
        <v>1.033</v>
      </c>
      <c r="L38" s="418">
        <f t="shared" si="2"/>
        <v>0.984</v>
      </c>
      <c r="M38" s="418">
        <f t="shared" si="3"/>
        <v>0.975</v>
      </c>
      <c r="N38" s="132">
        <f t="shared" si="6"/>
        <v>0.033</v>
      </c>
      <c r="O38" s="176" t="str">
        <f t="shared" si="4"/>
        <v>是</v>
      </c>
      <c r="P38" s="176" t="str">
        <f t="shared" si="5"/>
        <v>是</v>
      </c>
    </row>
    <row r="39" hidden="1" spans="1:16">
      <c r="A39" s="171" t="s">
        <v>135</v>
      </c>
      <c r="B39" s="172" t="s">
        <v>135</v>
      </c>
      <c r="C39" s="172" t="s">
        <v>197</v>
      </c>
      <c r="D39" s="173" t="s">
        <v>199</v>
      </c>
      <c r="E39" s="172" t="s">
        <v>147</v>
      </c>
      <c r="F39" s="32" t="s">
        <v>141</v>
      </c>
      <c r="G39" s="36">
        <f>VLOOKUP(D39,全省上年决算数!$D$4:$G$1301,4)</f>
        <v>47263</v>
      </c>
      <c r="H39" s="36">
        <f>IFERROR(VLOOKUP(D39,全省预算!D:I,5,0),)</f>
        <v>49600</v>
      </c>
      <c r="I39" s="36"/>
      <c r="J39" s="36">
        <f>SUMIF(全省决算数!A38:A1418,D39:D1335,全省决算数!C38:C1418)</f>
        <v>58684</v>
      </c>
      <c r="K39" s="418">
        <f t="shared" si="1"/>
        <v>1.242</v>
      </c>
      <c r="L39" s="418">
        <f t="shared" si="2"/>
        <v>1.183</v>
      </c>
      <c r="M39" s="418">
        <f t="shared" si="3"/>
        <v>0</v>
      </c>
      <c r="N39" s="132">
        <f t="shared" si="6"/>
        <v>0.242</v>
      </c>
      <c r="O39" s="176" t="str">
        <f t="shared" si="4"/>
        <v>是</v>
      </c>
      <c r="P39" s="176" t="str">
        <f t="shared" si="5"/>
        <v>否</v>
      </c>
    </row>
    <row r="40" hidden="1" spans="1:16">
      <c r="A40" s="171" t="s">
        <v>135</v>
      </c>
      <c r="B40" s="172" t="s">
        <v>135</v>
      </c>
      <c r="C40" s="172" t="s">
        <v>197</v>
      </c>
      <c r="D40" s="173" t="s">
        <v>200</v>
      </c>
      <c r="E40" s="172" t="s">
        <v>147</v>
      </c>
      <c r="F40" s="32" t="s">
        <v>143</v>
      </c>
      <c r="G40" s="36">
        <f>VLOOKUP(D40,全省上年决算数!$D$4:$G$1301,4)</f>
        <v>22926</v>
      </c>
      <c r="H40" s="36">
        <f>IFERROR(VLOOKUP(D40,全省预算!D:I,5,0),)</f>
        <v>24000</v>
      </c>
      <c r="I40" s="36"/>
      <c r="J40" s="36">
        <f>SUMIF(全省决算数!A39:A1419,D40:D1336,全省决算数!C39:C1419)</f>
        <v>19171</v>
      </c>
      <c r="K40" s="418">
        <f t="shared" si="1"/>
        <v>0.836</v>
      </c>
      <c r="L40" s="418">
        <f t="shared" si="2"/>
        <v>0.799</v>
      </c>
      <c r="M40" s="418">
        <f t="shared" si="3"/>
        <v>0</v>
      </c>
      <c r="N40" s="132">
        <f t="shared" si="6"/>
        <v>-0.164</v>
      </c>
      <c r="O40" s="176" t="str">
        <f t="shared" si="4"/>
        <v>是</v>
      </c>
      <c r="P40" s="176" t="str">
        <f t="shared" si="5"/>
        <v>否</v>
      </c>
    </row>
    <row r="41" hidden="1" spans="1:16">
      <c r="A41" s="171" t="s">
        <v>135</v>
      </c>
      <c r="B41" s="172" t="s">
        <v>135</v>
      </c>
      <c r="C41" s="172" t="s">
        <v>197</v>
      </c>
      <c r="D41" s="173" t="s">
        <v>201</v>
      </c>
      <c r="E41" s="172" t="s">
        <v>147</v>
      </c>
      <c r="F41" s="32" t="s">
        <v>145</v>
      </c>
      <c r="G41" s="36">
        <f>VLOOKUP(D41,全省上年决算数!$D$4:$G$1301,4)</f>
        <v>426</v>
      </c>
      <c r="H41" s="36">
        <f>IFERROR(VLOOKUP(D41,全省预算!D:I,5,0),)</f>
        <v>450</v>
      </c>
      <c r="I41" s="36"/>
      <c r="J41" s="36">
        <f>SUMIF(全省决算数!A40:A1420,D41:D1337,全省决算数!C40:C1420)</f>
        <v>329</v>
      </c>
      <c r="K41" s="418">
        <f t="shared" si="1"/>
        <v>0.772</v>
      </c>
      <c r="L41" s="418">
        <f t="shared" si="2"/>
        <v>0.731</v>
      </c>
      <c r="M41" s="418">
        <f t="shared" si="3"/>
        <v>0</v>
      </c>
      <c r="N41" s="132">
        <f t="shared" si="6"/>
        <v>-0.228</v>
      </c>
      <c r="O41" s="176" t="str">
        <f t="shared" si="4"/>
        <v>是</v>
      </c>
      <c r="P41" s="176" t="str">
        <f t="shared" si="5"/>
        <v>否</v>
      </c>
    </row>
    <row r="42" hidden="1" spans="1:16">
      <c r="A42" s="171" t="s">
        <v>135</v>
      </c>
      <c r="B42" s="172" t="s">
        <v>135</v>
      </c>
      <c r="C42" s="172" t="s">
        <v>197</v>
      </c>
      <c r="D42" s="173" t="s">
        <v>202</v>
      </c>
      <c r="E42" s="172" t="s">
        <v>147</v>
      </c>
      <c r="F42" s="32" t="s">
        <v>203</v>
      </c>
      <c r="G42" s="36">
        <f>VLOOKUP(D42,全省上年决算数!$D$4:$G$1301,4)</f>
        <v>91893</v>
      </c>
      <c r="H42" s="36">
        <f>IFERROR(VLOOKUP(D42,全省预算!D:I,5,0),)</f>
        <v>96300</v>
      </c>
      <c r="I42" s="36"/>
      <c r="J42" s="36">
        <f>SUMIF(全省决算数!A41:A1421,D42:D1338,全省决算数!C41:C1421)</f>
        <v>85483</v>
      </c>
      <c r="K42" s="418"/>
      <c r="L42" s="418">
        <f t="shared" si="2"/>
        <v>0.888</v>
      </c>
      <c r="M42" s="418">
        <f t="shared" si="3"/>
        <v>0</v>
      </c>
      <c r="N42" s="132">
        <f t="shared" si="6"/>
        <v>-0.07</v>
      </c>
      <c r="O42" s="176" t="str">
        <f t="shared" si="4"/>
        <v>是</v>
      </c>
      <c r="P42" s="176" t="str">
        <f t="shared" si="5"/>
        <v>否</v>
      </c>
    </row>
    <row r="43" hidden="1" spans="1:16">
      <c r="A43" s="171" t="s">
        <v>135</v>
      </c>
      <c r="B43" s="172" t="s">
        <v>135</v>
      </c>
      <c r="C43" s="172" t="s">
        <v>197</v>
      </c>
      <c r="D43" s="173" t="s">
        <v>204</v>
      </c>
      <c r="E43" s="172" t="s">
        <v>147</v>
      </c>
      <c r="F43" s="32" t="s">
        <v>205</v>
      </c>
      <c r="G43" s="36">
        <f>VLOOKUP(D43,全省上年决算数!$D$4:$G$1301,4)</f>
        <v>671</v>
      </c>
      <c r="H43" s="36">
        <f>IFERROR(VLOOKUP(D43,全省预算!D:I,5,0),)</f>
        <v>700</v>
      </c>
      <c r="I43" s="36"/>
      <c r="J43" s="36">
        <f>SUMIF(全省决算数!A42:A1422,D43:D1339,全省决算数!C42:C1422)</f>
        <v>586</v>
      </c>
      <c r="K43" s="418">
        <f t="shared" si="1"/>
        <v>0.873</v>
      </c>
      <c r="L43" s="418"/>
      <c r="M43" s="418">
        <f t="shared" si="3"/>
        <v>0</v>
      </c>
      <c r="N43" s="132">
        <f t="shared" si="6"/>
        <v>-0.127</v>
      </c>
      <c r="O43" s="176" t="str">
        <f t="shared" si="4"/>
        <v>是</v>
      </c>
      <c r="P43" s="176" t="str">
        <f t="shared" si="5"/>
        <v>否</v>
      </c>
    </row>
    <row r="44" hidden="1" spans="1:16">
      <c r="A44" s="171" t="s">
        <v>135</v>
      </c>
      <c r="B44" s="172" t="s">
        <v>135</v>
      </c>
      <c r="C44" s="172" t="s">
        <v>197</v>
      </c>
      <c r="D44" s="173" t="s">
        <v>206</v>
      </c>
      <c r="E44" s="172" t="s">
        <v>147</v>
      </c>
      <c r="F44" s="32" t="s">
        <v>207</v>
      </c>
      <c r="G44" s="36">
        <f>VLOOKUP(D44,全省上年决算数!$D$4:$G$1301,4)</f>
        <v>10660</v>
      </c>
      <c r="H44" s="36">
        <f>IFERROR(VLOOKUP(D44,全省预算!D:I,5,0),)</f>
        <v>11600</v>
      </c>
      <c r="I44" s="36"/>
      <c r="J44" s="36">
        <f>SUMIF(全省决算数!A43:A1423,D44:D1340,全省决算数!C43:C1423)</f>
        <v>9215</v>
      </c>
      <c r="K44" s="418">
        <f t="shared" si="1"/>
        <v>0.864</v>
      </c>
      <c r="L44" s="418"/>
      <c r="M44" s="418">
        <f t="shared" si="3"/>
        <v>0</v>
      </c>
      <c r="N44" s="132">
        <f t="shared" si="6"/>
        <v>-0.136</v>
      </c>
      <c r="O44" s="176" t="str">
        <f t="shared" si="4"/>
        <v>是</v>
      </c>
      <c r="P44" s="176" t="str">
        <f t="shared" si="5"/>
        <v>否</v>
      </c>
    </row>
    <row r="45" hidden="1" spans="1:16">
      <c r="A45" s="171" t="s">
        <v>135</v>
      </c>
      <c r="B45" s="172" t="s">
        <v>135</v>
      </c>
      <c r="C45" s="172" t="s">
        <v>197</v>
      </c>
      <c r="D45" s="173" t="s">
        <v>208</v>
      </c>
      <c r="E45" s="172" t="s">
        <v>147</v>
      </c>
      <c r="F45" s="32" t="s">
        <v>209</v>
      </c>
      <c r="G45" s="36">
        <f>VLOOKUP(D45,全省上年决算数!$D$4:$G$1301,4)</f>
        <v>704</v>
      </c>
      <c r="H45" s="36">
        <f>IFERROR(VLOOKUP(D45,全省预算!D:I,5,0),)</f>
        <v>750</v>
      </c>
      <c r="I45" s="36"/>
      <c r="J45" s="36">
        <f>SUMIF(全省决算数!A44:A1424,D45:D1341,全省决算数!C44:C1424)</f>
        <v>590</v>
      </c>
      <c r="K45" s="418"/>
      <c r="L45" s="418"/>
      <c r="M45" s="418">
        <f t="shared" si="3"/>
        <v>0</v>
      </c>
      <c r="N45" s="36">
        <f>SUM(D29:D30,D33)-SUM(N29:N30,N33,N37:N38,N41,N44,N48:N49)</f>
        <v>0</v>
      </c>
      <c r="O45" s="176" t="str">
        <f t="shared" si="4"/>
        <v>是</v>
      </c>
      <c r="P45" s="176" t="str">
        <f t="shared" si="5"/>
        <v>否</v>
      </c>
    </row>
    <row r="46" hidden="1" spans="1:16">
      <c r="A46" s="171" t="s">
        <v>210</v>
      </c>
      <c r="B46" s="172" t="s">
        <v>135</v>
      </c>
      <c r="C46" s="172" t="s">
        <v>197</v>
      </c>
      <c r="D46" s="173" t="s">
        <v>211</v>
      </c>
      <c r="E46" s="172" t="s">
        <v>147</v>
      </c>
      <c r="F46" s="32" t="s">
        <v>212</v>
      </c>
      <c r="G46" s="36">
        <f>VLOOKUP(D46,全省上年决算数!$D$4:$G$1301,4)</f>
        <v>2835</v>
      </c>
      <c r="H46" s="36">
        <f>IFERROR(VLOOKUP(D46,全省预算!D:I,5,0),)</f>
        <v>3000</v>
      </c>
      <c r="I46" s="36"/>
      <c r="J46" s="36">
        <f>SUMIF(全省决算数!A45:A1425,D46:D1342,全省决算数!C45:C1425)</f>
        <v>2909</v>
      </c>
      <c r="K46" s="418">
        <f t="shared" si="1"/>
        <v>1.026</v>
      </c>
      <c r="L46" s="418">
        <f t="shared" si="2"/>
        <v>0.97</v>
      </c>
      <c r="M46" s="418">
        <f t="shared" si="3"/>
        <v>0</v>
      </c>
      <c r="N46" s="132">
        <f t="shared" ref="N46:N51" si="7">IF(ISERROR(J46/G46-1),"",J46/G46-1)</f>
        <v>0.026</v>
      </c>
      <c r="O46" s="176" t="str">
        <f t="shared" si="4"/>
        <v>是</v>
      </c>
      <c r="P46" s="176" t="str">
        <f t="shared" si="5"/>
        <v>否</v>
      </c>
    </row>
    <row r="47" hidden="1" spans="1:16">
      <c r="A47" s="171" t="s">
        <v>135</v>
      </c>
      <c r="B47" s="172" t="s">
        <v>135</v>
      </c>
      <c r="C47" s="172" t="s">
        <v>197</v>
      </c>
      <c r="D47" s="464" t="s">
        <v>213</v>
      </c>
      <c r="E47" s="172" t="s">
        <v>147</v>
      </c>
      <c r="F47" s="32" t="s">
        <v>214</v>
      </c>
      <c r="G47" s="36">
        <f>VLOOKUP(D47,全省上年决算数!$D$4:$G$1301,4)</f>
        <v>0</v>
      </c>
      <c r="H47" s="36">
        <f>IFERROR(VLOOKUP(D47,全省预算!D:I,5,0),)</f>
        <v>0</v>
      </c>
      <c r="I47" s="36"/>
      <c r="J47" s="36">
        <f>SUMIF(全省决算数!A46:A1426,D47:D1343,全省决算数!C46:C1426)</f>
        <v>9</v>
      </c>
      <c r="K47" s="418"/>
      <c r="L47" s="418"/>
      <c r="M47" s="418">
        <f t="shared" si="3"/>
        <v>0</v>
      </c>
      <c r="N47" s="132" t="str">
        <f t="shared" si="7"/>
        <v/>
      </c>
      <c r="O47" s="176" t="str">
        <f t="shared" si="4"/>
        <v>是</v>
      </c>
      <c r="P47" s="176" t="str">
        <f t="shared" si="5"/>
        <v>否</v>
      </c>
    </row>
    <row r="48" hidden="1" spans="1:16">
      <c r="A48" s="171" t="s">
        <v>135</v>
      </c>
      <c r="B48" s="172" t="s">
        <v>135</v>
      </c>
      <c r="C48" s="172" t="s">
        <v>197</v>
      </c>
      <c r="D48" s="173" t="s">
        <v>215</v>
      </c>
      <c r="E48" s="172" t="s">
        <v>147</v>
      </c>
      <c r="F48" s="32" t="s">
        <v>160</v>
      </c>
      <c r="G48" s="36">
        <f>VLOOKUP(D48,全省上年决算数!$D$4:$G$1301,4)</f>
        <v>3720</v>
      </c>
      <c r="H48" s="36">
        <f>IFERROR(VLOOKUP(D48,全省预算!D:I,5,0),)</f>
        <v>4000</v>
      </c>
      <c r="I48" s="36"/>
      <c r="J48" s="36">
        <f>SUMIF(全省决算数!A47:A1427,D48:D1344,全省决算数!C47:C1427)</f>
        <v>4576</v>
      </c>
      <c r="K48" s="418">
        <f t="shared" si="1"/>
        <v>1.23</v>
      </c>
      <c r="L48" s="418">
        <f t="shared" si="2"/>
        <v>1.144</v>
      </c>
      <c r="M48" s="418">
        <f t="shared" si="3"/>
        <v>0</v>
      </c>
      <c r="N48" s="132">
        <f t="shared" si="7"/>
        <v>0.23</v>
      </c>
      <c r="O48" s="176" t="str">
        <f t="shared" si="4"/>
        <v>是</v>
      </c>
      <c r="P48" s="176" t="str">
        <f t="shared" si="5"/>
        <v>否</v>
      </c>
    </row>
    <row r="49" hidden="1" spans="1:16">
      <c r="A49" s="171" t="s">
        <v>135</v>
      </c>
      <c r="B49" s="172" t="s">
        <v>135</v>
      </c>
      <c r="C49" s="172" t="s">
        <v>197</v>
      </c>
      <c r="D49" s="173" t="s">
        <v>216</v>
      </c>
      <c r="E49" s="172" t="s">
        <v>147</v>
      </c>
      <c r="F49" s="32" t="s">
        <v>217</v>
      </c>
      <c r="G49" s="36">
        <f>VLOOKUP(D49,全省上年决算数!$D$4:$G$1301,4)</f>
        <v>57852</v>
      </c>
      <c r="H49" s="36">
        <f>IFERROR(VLOOKUP(D49,全省预算!D:I,5,0),)</f>
        <v>60400</v>
      </c>
      <c r="I49" s="36"/>
      <c r="J49" s="36">
        <f>SUMIF(全省决算数!A48:A1428,D49:D1345,全省决算数!C48:C1428)</f>
        <v>65173</v>
      </c>
      <c r="K49" s="418">
        <f t="shared" si="1"/>
        <v>1.127</v>
      </c>
      <c r="L49" s="418">
        <f t="shared" si="2"/>
        <v>1.079</v>
      </c>
      <c r="M49" s="418">
        <f t="shared" si="3"/>
        <v>0</v>
      </c>
      <c r="N49" s="132">
        <f t="shared" si="7"/>
        <v>0.127</v>
      </c>
      <c r="O49" s="176" t="str">
        <f t="shared" si="4"/>
        <v>是</v>
      </c>
      <c r="P49" s="176" t="str">
        <f t="shared" si="5"/>
        <v>否</v>
      </c>
    </row>
    <row r="50" ht="21.95" customHeight="1" spans="1:16">
      <c r="A50" s="171" t="s">
        <v>135</v>
      </c>
      <c r="B50" s="172" t="s">
        <v>136</v>
      </c>
      <c r="C50" s="172" t="s">
        <v>135</v>
      </c>
      <c r="D50" s="173" t="s">
        <v>218</v>
      </c>
      <c r="E50" s="172" t="s">
        <v>135</v>
      </c>
      <c r="F50" s="32" t="s">
        <v>219</v>
      </c>
      <c r="G50" s="36">
        <f>SUMIF($C51:$C$1301,$D50,$G51:$G$1301)</f>
        <v>46713</v>
      </c>
      <c r="H50" s="36">
        <f>VLOOKUP(F50,全省预算!$F:$H,3,0)</f>
        <v>49000</v>
      </c>
      <c r="I50" s="36">
        <f>VLOOKUP(D50,全省调整!A:I,3,0)</f>
        <v>53295</v>
      </c>
      <c r="J50" s="36">
        <f>VLOOKUP(F50,全省决算数!$B:$C,2,0)</f>
        <v>52757</v>
      </c>
      <c r="K50" s="418">
        <f t="shared" si="1"/>
        <v>1.129</v>
      </c>
      <c r="L50" s="418">
        <f t="shared" si="2"/>
        <v>1.077</v>
      </c>
      <c r="M50" s="418">
        <f t="shared" si="3"/>
        <v>0.99</v>
      </c>
      <c r="N50" s="132">
        <f t="shared" si="7"/>
        <v>0.129</v>
      </c>
      <c r="O50" s="176" t="str">
        <f t="shared" si="4"/>
        <v>是</v>
      </c>
      <c r="P50" s="176" t="str">
        <f t="shared" si="5"/>
        <v>是</v>
      </c>
    </row>
    <row r="51" hidden="1" spans="1:16">
      <c r="A51" s="171" t="s">
        <v>135</v>
      </c>
      <c r="B51" s="172" t="s">
        <v>135</v>
      </c>
      <c r="C51" s="172" t="s">
        <v>218</v>
      </c>
      <c r="D51" s="173" t="s">
        <v>220</v>
      </c>
      <c r="E51" s="172" t="s">
        <v>147</v>
      </c>
      <c r="F51" s="32" t="s">
        <v>141</v>
      </c>
      <c r="G51" s="36">
        <f>VLOOKUP(D51,全省上年决算数!$D$4:$G$1301,4)</f>
        <v>21984</v>
      </c>
      <c r="H51" s="36">
        <f>IFERROR(VLOOKUP(D51,全省预算!D:I,5,0),)</f>
        <v>23400</v>
      </c>
      <c r="I51" s="36"/>
      <c r="J51" s="36">
        <f>SUMIF(全省决算数!A50:A1430,D51:D1347,全省决算数!C50:C1430)</f>
        <v>28158</v>
      </c>
      <c r="K51" s="418">
        <f t="shared" si="1"/>
        <v>1.281</v>
      </c>
      <c r="L51" s="418">
        <f t="shared" si="2"/>
        <v>1.203</v>
      </c>
      <c r="M51" s="418">
        <f t="shared" si="3"/>
        <v>0</v>
      </c>
      <c r="N51" s="132">
        <f t="shared" si="7"/>
        <v>0.281</v>
      </c>
      <c r="O51" s="176" t="str">
        <f t="shared" si="4"/>
        <v>是</v>
      </c>
      <c r="P51" s="176" t="str">
        <f t="shared" si="5"/>
        <v>否</v>
      </c>
    </row>
    <row r="52" hidden="1" spans="1:16">
      <c r="A52" s="171" t="s">
        <v>135</v>
      </c>
      <c r="B52" s="172" t="s">
        <v>135</v>
      </c>
      <c r="C52" s="172" t="s">
        <v>218</v>
      </c>
      <c r="D52" s="173" t="s">
        <v>221</v>
      </c>
      <c r="E52" s="172" t="s">
        <v>147</v>
      </c>
      <c r="F52" s="32" t="s">
        <v>143</v>
      </c>
      <c r="G52" s="36">
        <f>VLOOKUP(D52,全省上年决算数!$D$4:$G$1301,4)</f>
        <v>2313</v>
      </c>
      <c r="H52" s="36">
        <f>IFERROR(VLOOKUP(D52,全省预算!D:I,5,0),)</f>
        <v>2400</v>
      </c>
      <c r="I52" s="36"/>
      <c r="J52" s="36">
        <f>SUMIF(全省决算数!A51:A1431,D52:D1348,全省决算数!C51:C1431)</f>
        <v>1854</v>
      </c>
      <c r="K52" s="418"/>
      <c r="L52" s="418"/>
      <c r="M52" s="418">
        <f t="shared" si="3"/>
        <v>0</v>
      </c>
      <c r="N52" s="132">
        <f>SUM(N29:N30,N33,N36,N51)</f>
        <v>0.465</v>
      </c>
      <c r="O52" s="176" t="str">
        <f t="shared" si="4"/>
        <v>是</v>
      </c>
      <c r="P52" s="176" t="str">
        <f t="shared" si="5"/>
        <v>否</v>
      </c>
    </row>
    <row r="53" hidden="1" spans="1:16">
      <c r="A53" s="171" t="s">
        <v>135</v>
      </c>
      <c r="B53" s="172" t="s">
        <v>135</v>
      </c>
      <c r="C53" s="172" t="s">
        <v>218</v>
      </c>
      <c r="D53" s="173" t="s">
        <v>222</v>
      </c>
      <c r="E53" s="172" t="s">
        <v>147</v>
      </c>
      <c r="F53" s="32" t="s">
        <v>145</v>
      </c>
      <c r="G53" s="36">
        <f>VLOOKUP(D53,全省上年决算数!$D$4:$G$1301,4)</f>
        <v>149</v>
      </c>
      <c r="H53" s="36">
        <f>IFERROR(VLOOKUP(D53,全省预算!D:I,5,0),)</f>
        <v>155</v>
      </c>
      <c r="I53" s="36"/>
      <c r="J53" s="36">
        <f>SUMIF(全省决算数!A52:A1432,D53:D1349,全省决算数!C52:C1432)</f>
        <v>187</v>
      </c>
      <c r="K53" s="418">
        <f t="shared" si="1"/>
        <v>1.255</v>
      </c>
      <c r="L53" s="418">
        <f t="shared" si="2"/>
        <v>1.206</v>
      </c>
      <c r="M53" s="418">
        <f t="shared" si="3"/>
        <v>0</v>
      </c>
      <c r="N53" s="132">
        <f t="shared" ref="N53:N116" si="8">IF(ISERROR(J53/G53-1),"",J53/G53-1)</f>
        <v>0.255</v>
      </c>
      <c r="O53" s="176" t="str">
        <f t="shared" si="4"/>
        <v>是</v>
      </c>
      <c r="P53" s="176" t="str">
        <f t="shared" si="5"/>
        <v>否</v>
      </c>
    </row>
    <row r="54" hidden="1" spans="1:16">
      <c r="A54" s="171" t="s">
        <v>135</v>
      </c>
      <c r="B54" s="172" t="s">
        <v>135</v>
      </c>
      <c r="C54" s="172" t="s">
        <v>218</v>
      </c>
      <c r="D54" s="173" t="s">
        <v>223</v>
      </c>
      <c r="E54" s="172" t="s">
        <v>147</v>
      </c>
      <c r="F54" s="32" t="s">
        <v>224</v>
      </c>
      <c r="G54" s="36">
        <f>VLOOKUP(D54,全省上年决算数!$D$4:$G$1301,4)</f>
        <v>949</v>
      </c>
      <c r="H54" s="36">
        <f>IFERROR(VLOOKUP(D54,全省预算!D:I,5,0),)</f>
        <v>980</v>
      </c>
      <c r="I54" s="36"/>
      <c r="J54" s="36">
        <f>SUMIF(全省决算数!A53:A1433,D54:D1350,全省决算数!C53:C1433)</f>
        <v>1195</v>
      </c>
      <c r="K54" s="418"/>
      <c r="L54" s="418"/>
      <c r="M54" s="418">
        <f t="shared" si="3"/>
        <v>0</v>
      </c>
      <c r="N54" s="132">
        <f t="shared" si="8"/>
        <v>0.259</v>
      </c>
      <c r="O54" s="176" t="str">
        <f t="shared" si="4"/>
        <v>是</v>
      </c>
      <c r="P54" s="176" t="str">
        <f t="shared" si="5"/>
        <v>否</v>
      </c>
    </row>
    <row r="55" hidden="1" spans="1:16">
      <c r="A55" s="171" t="s">
        <v>135</v>
      </c>
      <c r="B55" s="172" t="s">
        <v>135</v>
      </c>
      <c r="C55" s="172" t="s">
        <v>218</v>
      </c>
      <c r="D55" s="173" t="s">
        <v>225</v>
      </c>
      <c r="E55" s="172" t="s">
        <v>147</v>
      </c>
      <c r="F55" s="32" t="s">
        <v>226</v>
      </c>
      <c r="G55" s="36">
        <f>VLOOKUP(D55,全省上年决算数!$D$4:$G$1301,4)</f>
        <v>4297</v>
      </c>
      <c r="H55" s="36">
        <f>IFERROR(VLOOKUP(D55,全省预算!D:I,5,0),)</f>
        <v>4500</v>
      </c>
      <c r="I55" s="36"/>
      <c r="J55" s="36">
        <f>SUMIF(全省决算数!A54:A1434,D55:D1351,全省决算数!C54:C1434)</f>
        <v>4225</v>
      </c>
      <c r="K55" s="418">
        <f t="shared" si="1"/>
        <v>0.983</v>
      </c>
      <c r="L55" s="418">
        <f t="shared" si="2"/>
        <v>0.939</v>
      </c>
      <c r="M55" s="418">
        <f t="shared" si="3"/>
        <v>0</v>
      </c>
      <c r="N55" s="132">
        <f t="shared" si="8"/>
        <v>-0.017</v>
      </c>
      <c r="O55" s="176" t="str">
        <f t="shared" si="4"/>
        <v>是</v>
      </c>
      <c r="P55" s="176" t="str">
        <f t="shared" si="5"/>
        <v>否</v>
      </c>
    </row>
    <row r="56" hidden="1" spans="1:16">
      <c r="A56" s="171" t="s">
        <v>135</v>
      </c>
      <c r="B56" s="172" t="s">
        <v>135</v>
      </c>
      <c r="C56" s="172" t="s">
        <v>218</v>
      </c>
      <c r="D56" s="173" t="s">
        <v>227</v>
      </c>
      <c r="E56" s="172" t="s">
        <v>147</v>
      </c>
      <c r="F56" s="32" t="s">
        <v>228</v>
      </c>
      <c r="G56" s="36">
        <f>VLOOKUP(D56,全省上年决算数!$D$4:$G$1301,4)</f>
        <v>932</v>
      </c>
      <c r="H56" s="36">
        <f>IFERROR(VLOOKUP(D56,全省预算!D:I,5,0),)</f>
        <v>1000</v>
      </c>
      <c r="I56" s="36"/>
      <c r="J56" s="36">
        <f>SUMIF(全省决算数!A55:A1435,D56:D1352,全省决算数!C55:C1435)</f>
        <v>1007</v>
      </c>
      <c r="K56" s="418">
        <f t="shared" si="1"/>
        <v>1.08</v>
      </c>
      <c r="L56" s="418"/>
      <c r="M56" s="418">
        <f t="shared" si="3"/>
        <v>0</v>
      </c>
      <c r="N56" s="132">
        <f t="shared" si="8"/>
        <v>0.08</v>
      </c>
      <c r="O56" s="176" t="str">
        <f t="shared" si="4"/>
        <v>是</v>
      </c>
      <c r="P56" s="176" t="str">
        <f t="shared" si="5"/>
        <v>否</v>
      </c>
    </row>
    <row r="57" hidden="1" spans="1:16">
      <c r="A57" s="171" t="s">
        <v>135</v>
      </c>
      <c r="B57" s="172" t="s">
        <v>135</v>
      </c>
      <c r="C57" s="172" t="s">
        <v>218</v>
      </c>
      <c r="D57" s="173" t="s">
        <v>229</v>
      </c>
      <c r="E57" s="172" t="s">
        <v>147</v>
      </c>
      <c r="F57" s="32" t="s">
        <v>230</v>
      </c>
      <c r="G57" s="36">
        <f>VLOOKUP(D57,全省上年决算数!$D$4:$G$1301,4)</f>
        <v>7061</v>
      </c>
      <c r="H57" s="36">
        <f>IFERROR(VLOOKUP(D57,全省预算!D:I,5,0),)</f>
        <v>7200</v>
      </c>
      <c r="I57" s="36"/>
      <c r="J57" s="36">
        <f>SUMIF(全省决算数!A56:A1436,D57:D1353,全省决算数!C56:C1436)</f>
        <v>2306</v>
      </c>
      <c r="K57" s="418">
        <f t="shared" si="1"/>
        <v>0.327</v>
      </c>
      <c r="L57" s="418">
        <f t="shared" si="2"/>
        <v>0.32</v>
      </c>
      <c r="M57" s="418">
        <f t="shared" si="3"/>
        <v>0</v>
      </c>
      <c r="N57" s="132">
        <f t="shared" si="8"/>
        <v>-0.673</v>
      </c>
      <c r="O57" s="176" t="str">
        <f t="shared" si="4"/>
        <v>是</v>
      </c>
      <c r="P57" s="176" t="str">
        <f t="shared" si="5"/>
        <v>否</v>
      </c>
    </row>
    <row r="58" hidden="1" spans="1:16">
      <c r="A58" s="171" t="s">
        <v>135</v>
      </c>
      <c r="B58" s="172" t="s">
        <v>135</v>
      </c>
      <c r="C58" s="172" t="s">
        <v>218</v>
      </c>
      <c r="D58" s="173" t="s">
        <v>231</v>
      </c>
      <c r="E58" s="172" t="s">
        <v>147</v>
      </c>
      <c r="F58" s="32" t="s">
        <v>232</v>
      </c>
      <c r="G58" s="36">
        <f>VLOOKUP(D58,全省上年决算数!$D$4:$G$1301,4)</f>
        <v>3985</v>
      </c>
      <c r="H58" s="36">
        <f>IFERROR(VLOOKUP(D58,全省预算!D:I,5,0),)</f>
        <v>4100</v>
      </c>
      <c r="I58" s="36"/>
      <c r="J58" s="36">
        <f>SUMIF(全省决算数!A57:A1437,D58:D1354,全省决算数!C57:C1437)</f>
        <v>5266</v>
      </c>
      <c r="K58" s="418">
        <f t="shared" si="1"/>
        <v>1.321</v>
      </c>
      <c r="L58" s="418">
        <f t="shared" si="2"/>
        <v>1.284</v>
      </c>
      <c r="M58" s="418">
        <f t="shared" si="3"/>
        <v>0</v>
      </c>
      <c r="N58" s="132">
        <f t="shared" si="8"/>
        <v>0.321</v>
      </c>
      <c r="O58" s="176" t="str">
        <f t="shared" si="4"/>
        <v>是</v>
      </c>
      <c r="P58" s="176" t="str">
        <f t="shared" si="5"/>
        <v>否</v>
      </c>
    </row>
    <row r="59" hidden="1" spans="1:16">
      <c r="A59" s="171" t="s">
        <v>135</v>
      </c>
      <c r="B59" s="172" t="s">
        <v>135</v>
      </c>
      <c r="C59" s="172" t="s">
        <v>218</v>
      </c>
      <c r="D59" s="173" t="s">
        <v>233</v>
      </c>
      <c r="E59" s="172" t="s">
        <v>147</v>
      </c>
      <c r="F59" s="32" t="s">
        <v>160</v>
      </c>
      <c r="G59" s="36">
        <f>VLOOKUP(D59,全省上年决算数!$D$4:$G$1301,4)</f>
        <v>2654</v>
      </c>
      <c r="H59" s="36">
        <f>IFERROR(VLOOKUP(D59,全省预算!D:I,5,0),)</f>
        <v>2840</v>
      </c>
      <c r="I59" s="36"/>
      <c r="J59" s="36">
        <f>SUMIF(全省决算数!A58:A1438,D59:D1355,全省决算数!C58:C1438)</f>
        <v>3624</v>
      </c>
      <c r="K59" s="418">
        <f t="shared" si="1"/>
        <v>1.365</v>
      </c>
      <c r="L59" s="418">
        <f t="shared" si="2"/>
        <v>1.276</v>
      </c>
      <c r="M59" s="418">
        <f t="shared" si="3"/>
        <v>0</v>
      </c>
      <c r="N59" s="132">
        <f t="shared" si="8"/>
        <v>0.365</v>
      </c>
      <c r="O59" s="176" t="str">
        <f t="shared" si="4"/>
        <v>是</v>
      </c>
      <c r="P59" s="176" t="str">
        <f t="shared" si="5"/>
        <v>否</v>
      </c>
    </row>
    <row r="60" hidden="1" spans="1:16">
      <c r="A60" s="171" t="s">
        <v>135</v>
      </c>
      <c r="B60" s="172" t="s">
        <v>135</v>
      </c>
      <c r="C60" s="172" t="s">
        <v>218</v>
      </c>
      <c r="D60" s="173" t="s">
        <v>234</v>
      </c>
      <c r="E60" s="172" t="s">
        <v>147</v>
      </c>
      <c r="F60" s="32" t="s">
        <v>235</v>
      </c>
      <c r="G60" s="36">
        <f>VLOOKUP(D60,全省上年决算数!$D$4:$G$1301,4)</f>
        <v>2389</v>
      </c>
      <c r="H60" s="36">
        <f>IFERROR(VLOOKUP(D60,全省预算!D:I,5,0),)</f>
        <v>2425</v>
      </c>
      <c r="I60" s="36"/>
      <c r="J60" s="36">
        <f>SUMIF(全省决算数!A59:A1439,D60:D1356,全省决算数!C59:C1439)</f>
        <v>4935</v>
      </c>
      <c r="K60" s="418">
        <f t="shared" si="1"/>
        <v>2.066</v>
      </c>
      <c r="L60" s="418">
        <f t="shared" si="2"/>
        <v>2.035</v>
      </c>
      <c r="M60" s="418">
        <f t="shared" si="3"/>
        <v>0</v>
      </c>
      <c r="N60" s="132">
        <f t="shared" si="8"/>
        <v>1.066</v>
      </c>
      <c r="O60" s="176" t="str">
        <f t="shared" si="4"/>
        <v>是</v>
      </c>
      <c r="P60" s="176" t="str">
        <f t="shared" si="5"/>
        <v>否</v>
      </c>
    </row>
    <row r="61" ht="21.95" customHeight="1" spans="1:16">
      <c r="A61" s="171" t="s">
        <v>135</v>
      </c>
      <c r="B61" s="172" t="s">
        <v>136</v>
      </c>
      <c r="C61" s="172" t="s">
        <v>135</v>
      </c>
      <c r="D61" s="173" t="s">
        <v>236</v>
      </c>
      <c r="E61" s="172" t="s">
        <v>135</v>
      </c>
      <c r="F61" s="32" t="s">
        <v>237</v>
      </c>
      <c r="G61" s="36">
        <f>SUMIF($C62:$C$1301,$D61,$G62:$G$1301)</f>
        <v>194287</v>
      </c>
      <c r="H61" s="36">
        <f>VLOOKUP(F61,全省预算!$F:$H,3,0)</f>
        <v>203000</v>
      </c>
      <c r="I61" s="36">
        <f>VLOOKUP(D61,全省调整!A:I,3,0)</f>
        <v>212474</v>
      </c>
      <c r="J61" s="36">
        <f>VLOOKUP(F61,全省决算数!$B:$C,2,0)</f>
        <v>206340</v>
      </c>
      <c r="K61" s="418">
        <f t="shared" si="1"/>
        <v>1.062</v>
      </c>
      <c r="L61" s="418">
        <f t="shared" si="2"/>
        <v>1.016</v>
      </c>
      <c r="M61" s="418">
        <f t="shared" si="3"/>
        <v>0.971</v>
      </c>
      <c r="N61" s="132">
        <f t="shared" si="8"/>
        <v>0.062</v>
      </c>
      <c r="O61" s="176" t="str">
        <f t="shared" si="4"/>
        <v>是</v>
      </c>
      <c r="P61" s="176" t="str">
        <f t="shared" si="5"/>
        <v>是</v>
      </c>
    </row>
    <row r="62" hidden="1" spans="1:16">
      <c r="A62" s="171" t="s">
        <v>135</v>
      </c>
      <c r="B62" s="172" t="s">
        <v>135</v>
      </c>
      <c r="C62" s="172" t="s">
        <v>236</v>
      </c>
      <c r="D62" s="173" t="s">
        <v>238</v>
      </c>
      <c r="E62" s="172" t="s">
        <v>147</v>
      </c>
      <c r="F62" s="32" t="s">
        <v>141</v>
      </c>
      <c r="G62" s="36">
        <f>VLOOKUP(D62,全省上年决算数!$D$4:$G$1301,4)</f>
        <v>94586</v>
      </c>
      <c r="H62" s="36">
        <f>IFERROR(VLOOKUP(D62,全省预算!D:I,5,0),)</f>
        <v>99300</v>
      </c>
      <c r="I62" s="36"/>
      <c r="J62" s="36">
        <f>SUMIF(全省决算数!A61:A1441,D62:D1358,全省决算数!C61:C1441)</f>
        <v>122671</v>
      </c>
      <c r="K62" s="175">
        <f t="shared" si="1"/>
        <v>1.3</v>
      </c>
      <c r="L62" s="175">
        <f t="shared" si="2"/>
        <v>1.24</v>
      </c>
      <c r="M62" s="175">
        <f t="shared" si="3"/>
        <v>0</v>
      </c>
      <c r="N62" s="132">
        <f t="shared" si="8"/>
        <v>0.297</v>
      </c>
      <c r="O62" s="176" t="str">
        <f t="shared" si="4"/>
        <v>是</v>
      </c>
      <c r="P62" s="176" t="str">
        <f t="shared" si="5"/>
        <v>否</v>
      </c>
    </row>
    <row r="63" hidden="1" spans="1:16">
      <c r="A63" s="171" t="s">
        <v>135</v>
      </c>
      <c r="B63" s="172" t="s">
        <v>135</v>
      </c>
      <c r="C63" s="172" t="s">
        <v>236</v>
      </c>
      <c r="D63" s="173" t="s">
        <v>239</v>
      </c>
      <c r="E63" s="172" t="s">
        <v>147</v>
      </c>
      <c r="F63" s="32" t="s">
        <v>143</v>
      </c>
      <c r="G63" s="36">
        <f>VLOOKUP(D63,全省上年决算数!$D$4:$G$1301,4)</f>
        <v>20425</v>
      </c>
      <c r="H63" s="36">
        <f>IFERROR(VLOOKUP(D63,全省预算!D:I,5,0),)</f>
        <v>21500</v>
      </c>
      <c r="I63" s="36"/>
      <c r="J63" s="36">
        <f>SUMIF(全省决算数!A62:A1442,D63:D1359,全省决算数!C62:C1442)</f>
        <v>17223</v>
      </c>
      <c r="K63" s="175"/>
      <c r="L63" s="175"/>
      <c r="M63" s="175">
        <f t="shared" si="3"/>
        <v>0</v>
      </c>
      <c r="N63" s="132">
        <f t="shared" si="8"/>
        <v>-0.157</v>
      </c>
      <c r="O63" s="176" t="str">
        <f t="shared" si="4"/>
        <v>是</v>
      </c>
      <c r="P63" s="176" t="str">
        <f t="shared" si="5"/>
        <v>否</v>
      </c>
    </row>
    <row r="64" hidden="1" spans="1:16">
      <c r="A64" s="171" t="s">
        <v>135</v>
      </c>
      <c r="B64" s="172" t="s">
        <v>135</v>
      </c>
      <c r="C64" s="172" t="s">
        <v>236</v>
      </c>
      <c r="D64" s="173" t="s">
        <v>240</v>
      </c>
      <c r="E64" s="172" t="s">
        <v>147</v>
      </c>
      <c r="F64" s="32" t="s">
        <v>145</v>
      </c>
      <c r="G64" s="36">
        <f>VLOOKUP(D64,全省上年决算数!$D$4:$G$1301,4)</f>
        <v>192</v>
      </c>
      <c r="H64" s="36">
        <f>IFERROR(VLOOKUP(D64,全省预算!D:I,5,0),)</f>
        <v>200</v>
      </c>
      <c r="I64" s="36"/>
      <c r="J64" s="36">
        <f>SUMIF(全省决算数!A63:A1443,D64:D1360,全省决算数!C63:C1443)</f>
        <v>204</v>
      </c>
      <c r="K64" s="175">
        <f t="shared" si="1"/>
        <v>1.06</v>
      </c>
      <c r="L64" s="175">
        <f t="shared" si="2"/>
        <v>1.02</v>
      </c>
      <c r="M64" s="175">
        <f t="shared" si="3"/>
        <v>0</v>
      </c>
      <c r="N64" s="132">
        <f t="shared" si="8"/>
        <v>0.063</v>
      </c>
      <c r="O64" s="176" t="str">
        <f t="shared" si="4"/>
        <v>是</v>
      </c>
      <c r="P64" s="176" t="str">
        <f t="shared" si="5"/>
        <v>否</v>
      </c>
    </row>
    <row r="65" hidden="1" spans="1:16">
      <c r="A65" s="171" t="s">
        <v>135</v>
      </c>
      <c r="B65" s="172" t="s">
        <v>135</v>
      </c>
      <c r="C65" s="172" t="s">
        <v>236</v>
      </c>
      <c r="D65" s="173" t="s">
        <v>241</v>
      </c>
      <c r="E65" s="172" t="s">
        <v>147</v>
      </c>
      <c r="F65" s="32" t="s">
        <v>242</v>
      </c>
      <c r="G65" s="36">
        <f>VLOOKUP(D65,全省上年决算数!$D$4:$G$1301,4)</f>
        <v>2826</v>
      </c>
      <c r="H65" s="36">
        <f>IFERROR(VLOOKUP(D65,全省预算!D:I,5,0),)</f>
        <v>3100</v>
      </c>
      <c r="I65" s="36"/>
      <c r="J65" s="36">
        <f>SUMIF(全省决算数!A64:A1444,D65:D1361,全省决算数!C64:C1444)</f>
        <v>1398</v>
      </c>
      <c r="K65" s="175">
        <f t="shared" si="1"/>
        <v>0.49</v>
      </c>
      <c r="L65" s="175">
        <f t="shared" si="2"/>
        <v>0.45</v>
      </c>
      <c r="M65" s="175">
        <f t="shared" si="3"/>
        <v>0</v>
      </c>
      <c r="N65" s="132">
        <f t="shared" si="8"/>
        <v>-0.505</v>
      </c>
      <c r="O65" s="176" t="str">
        <f t="shared" si="4"/>
        <v>是</v>
      </c>
      <c r="P65" s="176" t="str">
        <f t="shared" si="5"/>
        <v>否</v>
      </c>
    </row>
    <row r="66" hidden="1" spans="1:16">
      <c r="A66" s="171" t="s">
        <v>135</v>
      </c>
      <c r="B66" s="172" t="s">
        <v>135</v>
      </c>
      <c r="C66" s="172" t="s">
        <v>236</v>
      </c>
      <c r="D66" s="173" t="s">
        <v>243</v>
      </c>
      <c r="E66" s="172" t="s">
        <v>147</v>
      </c>
      <c r="F66" s="32" t="s">
        <v>244</v>
      </c>
      <c r="G66" s="36">
        <f>VLOOKUP(D66,全省上年决算数!$D$4:$G$1301,4)</f>
        <v>5583</v>
      </c>
      <c r="H66" s="36">
        <f>IFERROR(VLOOKUP(D66,全省预算!D:I,5,0),)</f>
        <v>5900</v>
      </c>
      <c r="I66" s="36"/>
      <c r="J66" s="36">
        <f>SUMIF(全省决算数!A65:A1445,D66:D1362,全省决算数!C65:C1445)</f>
        <v>4737</v>
      </c>
      <c r="K66" s="175">
        <f t="shared" si="1"/>
        <v>0.85</v>
      </c>
      <c r="L66" s="175">
        <f t="shared" si="2"/>
        <v>0.8</v>
      </c>
      <c r="M66" s="175">
        <f t="shared" si="3"/>
        <v>0</v>
      </c>
      <c r="N66" s="132">
        <f t="shared" si="8"/>
        <v>-0.152</v>
      </c>
      <c r="O66" s="176" t="str">
        <f t="shared" si="4"/>
        <v>是</v>
      </c>
      <c r="P66" s="176" t="str">
        <f t="shared" si="5"/>
        <v>否</v>
      </c>
    </row>
    <row r="67" hidden="1" spans="1:16">
      <c r="A67" s="171" t="s">
        <v>135</v>
      </c>
      <c r="B67" s="172" t="s">
        <v>135</v>
      </c>
      <c r="C67" s="172" t="s">
        <v>236</v>
      </c>
      <c r="D67" s="173" t="s">
        <v>245</v>
      </c>
      <c r="E67" s="172" t="s">
        <v>147</v>
      </c>
      <c r="F67" s="32" t="s">
        <v>246</v>
      </c>
      <c r="G67" s="36">
        <f>VLOOKUP(D67,全省上年决算数!$D$4:$G$1301,4)</f>
        <v>125</v>
      </c>
      <c r="H67" s="36">
        <f>IFERROR(VLOOKUP(D67,全省预算!D:I,5,0),)</f>
        <v>130</v>
      </c>
      <c r="I67" s="36"/>
      <c r="J67" s="36">
        <f>SUMIF(全省决算数!A66:A1446,D67:D1363,全省决算数!C66:C1446)</f>
        <v>130</v>
      </c>
      <c r="K67" s="175">
        <f t="shared" si="1"/>
        <v>1.04</v>
      </c>
      <c r="L67" s="175"/>
      <c r="M67" s="175">
        <f t="shared" si="3"/>
        <v>0</v>
      </c>
      <c r="N67" s="132">
        <f t="shared" si="8"/>
        <v>0.04</v>
      </c>
      <c r="O67" s="176" t="str">
        <f t="shared" si="4"/>
        <v>是</v>
      </c>
      <c r="P67" s="176" t="str">
        <f t="shared" si="5"/>
        <v>否</v>
      </c>
    </row>
    <row r="68" hidden="1" spans="1:16">
      <c r="A68" s="171" t="s">
        <v>135</v>
      </c>
      <c r="B68" s="172" t="s">
        <v>135</v>
      </c>
      <c r="C68" s="172" t="s">
        <v>236</v>
      </c>
      <c r="D68" s="173" t="s">
        <v>247</v>
      </c>
      <c r="E68" s="172" t="s">
        <v>147</v>
      </c>
      <c r="F68" s="32" t="s">
        <v>248</v>
      </c>
      <c r="G68" s="36">
        <f>VLOOKUP(D68,全省上年决算数!$D$4:$G$1301,4)</f>
        <v>4561</v>
      </c>
      <c r="H68" s="36">
        <f>IFERROR(VLOOKUP(D68,全省预算!D:I,5,0),)</f>
        <v>4800</v>
      </c>
      <c r="I68" s="36"/>
      <c r="J68" s="36">
        <f>SUMIF(全省决算数!A67:A1447,D68:D1364,全省决算数!C67:C1447)</f>
        <v>5267</v>
      </c>
      <c r="K68" s="175">
        <f t="shared" si="1"/>
        <v>1.15</v>
      </c>
      <c r="L68" s="175">
        <f t="shared" si="2"/>
        <v>1.1</v>
      </c>
      <c r="M68" s="175">
        <f t="shared" si="3"/>
        <v>0</v>
      </c>
      <c r="N68" s="132">
        <f t="shared" si="8"/>
        <v>0.155</v>
      </c>
      <c r="O68" s="176" t="str">
        <f t="shared" ref="O68:O131" si="9">IF(F68&lt;&gt;"",IF(SUM(G68:J68)&lt;&gt;0,"是","否"),"空")</f>
        <v>是</v>
      </c>
      <c r="P68" s="176" t="str">
        <f t="shared" si="5"/>
        <v>否</v>
      </c>
    </row>
    <row r="69" hidden="1" spans="1:16">
      <c r="A69" s="171" t="s">
        <v>135</v>
      </c>
      <c r="B69" s="172" t="s">
        <v>135</v>
      </c>
      <c r="C69" s="172" t="s">
        <v>236</v>
      </c>
      <c r="D69" s="173" t="s">
        <v>249</v>
      </c>
      <c r="E69" s="172" t="s">
        <v>147</v>
      </c>
      <c r="F69" s="32" t="s">
        <v>250</v>
      </c>
      <c r="G69" s="36">
        <f>VLOOKUP(D69,全省上年决算数!$D$4:$G$1301,4)</f>
        <v>5049</v>
      </c>
      <c r="H69" s="36">
        <f>IFERROR(VLOOKUP(D69,全省预算!D:I,5,0),)</f>
        <v>5200</v>
      </c>
      <c r="I69" s="36"/>
      <c r="J69" s="36">
        <f>SUMIF(全省决算数!A68:A1448,D69:D1365,全省决算数!C68:C1448)</f>
        <v>2477</v>
      </c>
      <c r="K69" s="175">
        <f t="shared" ref="K69:K132" si="10">J69/G69</f>
        <v>0.49</v>
      </c>
      <c r="L69" s="175"/>
      <c r="M69" s="175">
        <f t="shared" ref="M69:M132" si="11">IFERROR(J69/I69,0)</f>
        <v>0</v>
      </c>
      <c r="N69" s="132">
        <f t="shared" si="8"/>
        <v>-0.509</v>
      </c>
      <c r="O69" s="176" t="str">
        <f t="shared" si="9"/>
        <v>是</v>
      </c>
      <c r="P69" s="176" t="str">
        <f t="shared" ref="P69:P132" si="12">IF(C69&lt;&gt;"","否","是")</f>
        <v>否</v>
      </c>
    </row>
    <row r="70" hidden="1" spans="1:16">
      <c r="A70" s="171" t="s">
        <v>135</v>
      </c>
      <c r="B70" s="172" t="s">
        <v>135</v>
      </c>
      <c r="C70" s="172" t="s">
        <v>236</v>
      </c>
      <c r="D70" s="173" t="s">
        <v>251</v>
      </c>
      <c r="E70" s="172" t="s">
        <v>147</v>
      </c>
      <c r="F70" s="32" t="s">
        <v>160</v>
      </c>
      <c r="G70" s="36">
        <f>VLOOKUP(D70,全省上年决算数!$D$4:$G$1301,4)</f>
        <v>5843</v>
      </c>
      <c r="H70" s="36">
        <f>IFERROR(VLOOKUP(D70,全省预算!D:I,5,0),)</f>
        <v>5800</v>
      </c>
      <c r="I70" s="36"/>
      <c r="J70" s="36">
        <f>SUMIF(全省决算数!A69:A1449,D70:D1366,全省决算数!C69:C1449)</f>
        <v>6837</v>
      </c>
      <c r="K70" s="175">
        <f t="shared" si="10"/>
        <v>1.17</v>
      </c>
      <c r="L70" s="175">
        <f t="shared" ref="L70:L133" si="13">J70/H70</f>
        <v>1.18</v>
      </c>
      <c r="M70" s="175">
        <f t="shared" si="11"/>
        <v>0</v>
      </c>
      <c r="N70" s="132">
        <f t="shared" si="8"/>
        <v>0.17</v>
      </c>
      <c r="O70" s="176" t="str">
        <f t="shared" si="9"/>
        <v>是</v>
      </c>
      <c r="P70" s="176" t="str">
        <f t="shared" si="12"/>
        <v>否</v>
      </c>
    </row>
    <row r="71" hidden="1" spans="1:16">
      <c r="A71" s="171" t="s">
        <v>135</v>
      </c>
      <c r="B71" s="172" t="s">
        <v>135</v>
      </c>
      <c r="C71" s="172" t="s">
        <v>236</v>
      </c>
      <c r="D71" s="173" t="s">
        <v>252</v>
      </c>
      <c r="E71" s="172" t="s">
        <v>147</v>
      </c>
      <c r="F71" s="32" t="s">
        <v>253</v>
      </c>
      <c r="G71" s="36">
        <f>VLOOKUP(D71,全省上年决算数!$D$4:$G$1301,4)</f>
        <v>55097</v>
      </c>
      <c r="H71" s="36">
        <f>IFERROR(VLOOKUP(D71,全省预算!D:I,5,0),)</f>
        <v>57070</v>
      </c>
      <c r="I71" s="36"/>
      <c r="J71" s="36">
        <f>SUMIF(全省决算数!A70:A1450,D71:D1367,全省决算数!C70:C1450)</f>
        <v>45396</v>
      </c>
      <c r="K71" s="175">
        <f t="shared" si="10"/>
        <v>0.82</v>
      </c>
      <c r="L71" s="175">
        <f t="shared" si="13"/>
        <v>0.8</v>
      </c>
      <c r="M71" s="175">
        <f t="shared" si="11"/>
        <v>0</v>
      </c>
      <c r="N71" s="132">
        <f t="shared" si="8"/>
        <v>-0.176</v>
      </c>
      <c r="O71" s="176" t="str">
        <f t="shared" si="9"/>
        <v>是</v>
      </c>
      <c r="P71" s="176" t="str">
        <f t="shared" si="12"/>
        <v>否</v>
      </c>
    </row>
    <row r="72" ht="21.95" customHeight="1" spans="1:16">
      <c r="A72" s="171" t="s">
        <v>135</v>
      </c>
      <c r="B72" s="172" t="s">
        <v>136</v>
      </c>
      <c r="C72" s="172" t="s">
        <v>135</v>
      </c>
      <c r="D72" s="173" t="s">
        <v>254</v>
      </c>
      <c r="E72" s="172" t="s">
        <v>135</v>
      </c>
      <c r="F72" s="32" t="s">
        <v>255</v>
      </c>
      <c r="G72" s="36">
        <f>SUMIF($C73:$C$1301,$D72,$G73:$G$1301)</f>
        <v>297006</v>
      </c>
      <c r="H72" s="36">
        <f>VLOOKUP(F72,全省预算!$F:$H,3,0)</f>
        <v>310000</v>
      </c>
      <c r="I72" s="36">
        <f>VLOOKUP(D72,全省调整!A:I,3,0)</f>
        <v>306219</v>
      </c>
      <c r="J72" s="36">
        <f>VLOOKUP(F72,全省决算数!$B:$C,2,0)</f>
        <v>305379</v>
      </c>
      <c r="K72" s="418">
        <f t="shared" si="10"/>
        <v>1.028</v>
      </c>
      <c r="L72" s="418">
        <f t="shared" si="13"/>
        <v>0.985</v>
      </c>
      <c r="M72" s="418">
        <f t="shared" si="11"/>
        <v>0.997</v>
      </c>
      <c r="N72" s="132">
        <f t="shared" si="8"/>
        <v>0.028</v>
      </c>
      <c r="O72" s="176" t="str">
        <f t="shared" si="9"/>
        <v>是</v>
      </c>
      <c r="P72" s="176" t="str">
        <f t="shared" si="12"/>
        <v>是</v>
      </c>
    </row>
    <row r="73" hidden="1" spans="1:16">
      <c r="A73" s="171" t="s">
        <v>135</v>
      </c>
      <c r="B73" s="172" t="s">
        <v>135</v>
      </c>
      <c r="C73" s="172" t="s">
        <v>254</v>
      </c>
      <c r="D73" s="173" t="s">
        <v>256</v>
      </c>
      <c r="E73" s="172" t="s">
        <v>147</v>
      </c>
      <c r="F73" s="32" t="s">
        <v>141</v>
      </c>
      <c r="G73" s="36">
        <f>VLOOKUP(D73,全省上年决算数!$D$4:$G$1301,4)</f>
        <v>110793</v>
      </c>
      <c r="H73" s="36">
        <f>IFERROR(VLOOKUP(D73,全省预算!D:I,5,0),)</f>
        <v>117000</v>
      </c>
      <c r="I73" s="36"/>
      <c r="J73" s="36">
        <f>SUMIF(全省决算数!A72:A1452,D73:D1369,全省决算数!C72:C1452)</f>
        <v>130972</v>
      </c>
      <c r="K73" s="175">
        <f t="shared" si="10"/>
        <v>1.18</v>
      </c>
      <c r="L73" s="175">
        <f t="shared" si="13"/>
        <v>1.12</v>
      </c>
      <c r="M73" s="175">
        <f t="shared" si="11"/>
        <v>0</v>
      </c>
      <c r="N73" s="132">
        <f t="shared" si="8"/>
        <v>0.182</v>
      </c>
      <c r="O73" s="176" t="str">
        <f t="shared" si="9"/>
        <v>是</v>
      </c>
      <c r="P73" s="176" t="str">
        <f t="shared" si="12"/>
        <v>否</v>
      </c>
    </row>
    <row r="74" hidden="1" spans="1:16">
      <c r="A74" s="171" t="s">
        <v>135</v>
      </c>
      <c r="B74" s="172" t="s">
        <v>135</v>
      </c>
      <c r="C74" s="172" t="s">
        <v>254</v>
      </c>
      <c r="D74" s="173" t="s">
        <v>257</v>
      </c>
      <c r="E74" s="172" t="s">
        <v>147</v>
      </c>
      <c r="F74" s="32" t="s">
        <v>143</v>
      </c>
      <c r="G74" s="36">
        <f>VLOOKUP(D74,全省上年决算数!$D$4:$G$1301,4)</f>
        <v>52276</v>
      </c>
      <c r="H74" s="36">
        <f>IFERROR(VLOOKUP(D74,全省预算!D:I,5,0),)</f>
        <v>55000</v>
      </c>
      <c r="I74" s="36"/>
      <c r="J74" s="36">
        <f>SUMIF(全省决算数!A73:A1453,D74:D1370,全省决算数!C73:C1453)</f>
        <v>31034</v>
      </c>
      <c r="K74" s="175">
        <f t="shared" si="10"/>
        <v>0.59</v>
      </c>
      <c r="L74" s="175">
        <f t="shared" si="13"/>
        <v>0.56</v>
      </c>
      <c r="M74" s="175">
        <f t="shared" si="11"/>
        <v>0</v>
      </c>
      <c r="N74" s="132">
        <f t="shared" si="8"/>
        <v>-0.406</v>
      </c>
      <c r="O74" s="176" t="str">
        <f t="shared" si="9"/>
        <v>是</v>
      </c>
      <c r="P74" s="176" t="str">
        <f t="shared" si="12"/>
        <v>否</v>
      </c>
    </row>
    <row r="75" hidden="1" spans="1:16">
      <c r="A75" s="171" t="s">
        <v>135</v>
      </c>
      <c r="B75" s="172" t="s">
        <v>135</v>
      </c>
      <c r="C75" s="172" t="s">
        <v>254</v>
      </c>
      <c r="D75" s="173" t="s">
        <v>258</v>
      </c>
      <c r="E75" s="172" t="s">
        <v>147</v>
      </c>
      <c r="F75" s="32" t="s">
        <v>145</v>
      </c>
      <c r="G75" s="36">
        <f>VLOOKUP(D75,全省上年决算数!$D$4:$G$1301,4)</f>
        <v>61</v>
      </c>
      <c r="H75" s="36">
        <f>IFERROR(VLOOKUP(D75,全省预算!D:I,5,0),)</f>
        <v>65</v>
      </c>
      <c r="I75" s="36"/>
      <c r="J75" s="36">
        <f>SUMIF(全省决算数!A74:A1454,D75:D1371,全省决算数!C74:C1454)</f>
        <v>58</v>
      </c>
      <c r="K75" s="175">
        <f t="shared" si="10"/>
        <v>0.95</v>
      </c>
      <c r="L75" s="175">
        <f t="shared" si="13"/>
        <v>0.89</v>
      </c>
      <c r="M75" s="175">
        <f t="shared" si="11"/>
        <v>0</v>
      </c>
      <c r="N75" s="132">
        <f t="shared" si="8"/>
        <v>-0.049</v>
      </c>
      <c r="O75" s="176" t="str">
        <f t="shared" si="9"/>
        <v>是</v>
      </c>
      <c r="P75" s="176" t="str">
        <f t="shared" si="12"/>
        <v>否</v>
      </c>
    </row>
    <row r="76" hidden="1" spans="1:16">
      <c r="A76" s="171" t="s">
        <v>135</v>
      </c>
      <c r="B76" s="172" t="s">
        <v>135</v>
      </c>
      <c r="C76" s="172" t="s">
        <v>254</v>
      </c>
      <c r="D76" s="173" t="s">
        <v>259</v>
      </c>
      <c r="E76" s="172" t="s">
        <v>147</v>
      </c>
      <c r="F76" s="32" t="s">
        <v>260</v>
      </c>
      <c r="G76" s="36">
        <f>VLOOKUP(D76,全省上年决算数!$D$4:$G$1301,4)</f>
        <v>4641</v>
      </c>
      <c r="H76" s="36">
        <f>IFERROR(VLOOKUP(D76,全省预算!D:I,5,0),)</f>
        <v>4800</v>
      </c>
      <c r="I76" s="36"/>
      <c r="J76" s="36">
        <f>SUMIF(全省决算数!A75:A1455,D76:D1372,全省决算数!C75:C1455)</f>
        <v>5032</v>
      </c>
      <c r="K76" s="175">
        <f t="shared" si="10"/>
        <v>1.08</v>
      </c>
      <c r="L76" s="175">
        <f t="shared" si="13"/>
        <v>1.05</v>
      </c>
      <c r="M76" s="175">
        <f t="shared" si="11"/>
        <v>0</v>
      </c>
      <c r="N76" s="132">
        <f t="shared" si="8"/>
        <v>0.084</v>
      </c>
      <c r="O76" s="176" t="str">
        <f t="shared" si="9"/>
        <v>是</v>
      </c>
      <c r="P76" s="176" t="str">
        <f t="shared" si="12"/>
        <v>否</v>
      </c>
    </row>
    <row r="77" hidden="1" spans="1:16">
      <c r="A77" s="171" t="s">
        <v>135</v>
      </c>
      <c r="B77" s="172" t="s">
        <v>135</v>
      </c>
      <c r="C77" s="172" t="s">
        <v>254</v>
      </c>
      <c r="D77" s="173" t="s">
        <v>261</v>
      </c>
      <c r="E77" s="172" t="s">
        <v>147</v>
      </c>
      <c r="F77" s="32" t="s">
        <v>262</v>
      </c>
      <c r="G77" s="36">
        <f>VLOOKUP(D77,全省上年决算数!$D$4:$G$1301,4)</f>
        <v>3257</v>
      </c>
      <c r="H77" s="36">
        <f>IFERROR(VLOOKUP(D77,全省预算!D:I,5,0),)</f>
        <v>3400</v>
      </c>
      <c r="I77" s="36"/>
      <c r="J77" s="36">
        <f>SUMIF(全省决算数!A76:A1456,D77:D1373,全省决算数!C76:C1456)</f>
        <v>2583</v>
      </c>
      <c r="K77" s="175">
        <f t="shared" si="10"/>
        <v>0.79</v>
      </c>
      <c r="L77" s="175">
        <f t="shared" si="13"/>
        <v>0.76</v>
      </c>
      <c r="M77" s="175">
        <f t="shared" si="11"/>
        <v>0</v>
      </c>
      <c r="N77" s="132">
        <f t="shared" si="8"/>
        <v>-0.207</v>
      </c>
      <c r="O77" s="176" t="str">
        <f t="shared" si="9"/>
        <v>是</v>
      </c>
      <c r="P77" s="176" t="str">
        <f t="shared" si="12"/>
        <v>否</v>
      </c>
    </row>
    <row r="78" hidden="1" spans="1:16">
      <c r="A78" s="171" t="s">
        <v>135</v>
      </c>
      <c r="B78" s="172" t="s">
        <v>135</v>
      </c>
      <c r="C78" s="172" t="s">
        <v>254</v>
      </c>
      <c r="D78" s="173" t="s">
        <v>263</v>
      </c>
      <c r="E78" s="172" t="s">
        <v>147</v>
      </c>
      <c r="F78" s="32" t="s">
        <v>264</v>
      </c>
      <c r="G78" s="36">
        <f>VLOOKUP(D78,全省上年决算数!$D$4:$G$1301,4)</f>
        <v>40326</v>
      </c>
      <c r="H78" s="36">
        <f>IFERROR(VLOOKUP(D78,全省预算!D:I,5,0),)</f>
        <v>42200</v>
      </c>
      <c r="I78" s="36"/>
      <c r="J78" s="36">
        <f>SUMIF(全省决算数!A77:A1457,D78:D1374,全省决算数!C77:C1457)</f>
        <v>38144</v>
      </c>
      <c r="K78" s="175">
        <f t="shared" si="10"/>
        <v>0.95</v>
      </c>
      <c r="L78" s="175">
        <f t="shared" si="13"/>
        <v>0.9</v>
      </c>
      <c r="M78" s="175">
        <f t="shared" si="11"/>
        <v>0</v>
      </c>
      <c r="N78" s="132">
        <f t="shared" si="8"/>
        <v>-0.054</v>
      </c>
      <c r="O78" s="176" t="str">
        <f t="shared" si="9"/>
        <v>是</v>
      </c>
      <c r="P78" s="176" t="str">
        <f t="shared" si="12"/>
        <v>否</v>
      </c>
    </row>
    <row r="79" hidden="1" spans="1:16">
      <c r="A79" s="171" t="s">
        <v>135</v>
      </c>
      <c r="B79" s="172" t="s">
        <v>135</v>
      </c>
      <c r="C79" s="172" t="s">
        <v>254</v>
      </c>
      <c r="D79" s="173" t="s">
        <v>265</v>
      </c>
      <c r="E79" s="172" t="s">
        <v>147</v>
      </c>
      <c r="F79" s="32" t="s">
        <v>266</v>
      </c>
      <c r="G79" s="36">
        <f>VLOOKUP(D79,全省上年决算数!$D$4:$G$1301,4)</f>
        <v>5820</v>
      </c>
      <c r="H79" s="36">
        <f>IFERROR(VLOOKUP(D79,全省预算!D:I,5,0),)</f>
        <v>6000</v>
      </c>
      <c r="I79" s="36"/>
      <c r="J79" s="36">
        <f>SUMIF(全省决算数!A78:A1458,D79:D1375,全省决算数!C78:C1458)</f>
        <v>3424</v>
      </c>
      <c r="K79" s="175">
        <f t="shared" si="10"/>
        <v>0.59</v>
      </c>
      <c r="L79" s="175">
        <f t="shared" si="13"/>
        <v>0.57</v>
      </c>
      <c r="M79" s="175">
        <f t="shared" si="11"/>
        <v>0</v>
      </c>
      <c r="N79" s="132">
        <f t="shared" si="8"/>
        <v>-0.412</v>
      </c>
      <c r="O79" s="176" t="str">
        <f t="shared" si="9"/>
        <v>是</v>
      </c>
      <c r="P79" s="176" t="str">
        <f t="shared" si="12"/>
        <v>否</v>
      </c>
    </row>
    <row r="80" hidden="1" spans="1:16">
      <c r="A80" s="171" t="s">
        <v>135</v>
      </c>
      <c r="B80" s="172" t="s">
        <v>135</v>
      </c>
      <c r="C80" s="172" t="s">
        <v>254</v>
      </c>
      <c r="D80" s="173" t="s">
        <v>267</v>
      </c>
      <c r="E80" s="172" t="s">
        <v>147</v>
      </c>
      <c r="F80" s="32" t="s">
        <v>268</v>
      </c>
      <c r="G80" s="36">
        <f>VLOOKUP(D80,全省上年决算数!$D$4:$G$1301,4)</f>
        <v>13109</v>
      </c>
      <c r="H80" s="36">
        <f>IFERROR(VLOOKUP(D80,全省预算!D:I,5,0),)</f>
        <v>13500</v>
      </c>
      <c r="I80" s="36"/>
      <c r="J80" s="36">
        <f>SUMIF(全省决算数!A79:A1459,D80:D1376,全省决算数!C79:C1459)</f>
        <v>11079</v>
      </c>
      <c r="K80" s="175">
        <f t="shared" si="10"/>
        <v>0.85</v>
      </c>
      <c r="L80" s="175">
        <f t="shared" si="13"/>
        <v>0.82</v>
      </c>
      <c r="M80" s="175">
        <f t="shared" si="11"/>
        <v>0</v>
      </c>
      <c r="N80" s="132">
        <f t="shared" si="8"/>
        <v>-0.155</v>
      </c>
      <c r="O80" s="176" t="str">
        <f t="shared" si="9"/>
        <v>是</v>
      </c>
      <c r="P80" s="176" t="str">
        <f t="shared" si="12"/>
        <v>否</v>
      </c>
    </row>
    <row r="81" hidden="1" spans="1:16">
      <c r="A81" s="171" t="s">
        <v>135</v>
      </c>
      <c r="B81" s="172" t="s">
        <v>135</v>
      </c>
      <c r="C81" s="172" t="s">
        <v>254</v>
      </c>
      <c r="D81" s="173" t="s">
        <v>269</v>
      </c>
      <c r="E81" s="172" t="s">
        <v>147</v>
      </c>
      <c r="F81" s="32" t="s">
        <v>248</v>
      </c>
      <c r="G81" s="36">
        <f>VLOOKUP(D81,全省上年决算数!$D$4:$G$1301,4)</f>
        <v>5029</v>
      </c>
      <c r="H81" s="36">
        <f>IFERROR(VLOOKUP(D81,全省预算!D:I,5,0),)</f>
        <v>5900</v>
      </c>
      <c r="I81" s="36"/>
      <c r="J81" s="36">
        <f>SUMIF(全省决算数!A80:A1460,D81:D1377,全省决算数!C80:C1460)</f>
        <v>5819</v>
      </c>
      <c r="K81" s="175">
        <f t="shared" si="10"/>
        <v>1.16</v>
      </c>
      <c r="L81" s="175">
        <f t="shared" si="13"/>
        <v>0.99</v>
      </c>
      <c r="M81" s="175">
        <f t="shared" si="11"/>
        <v>0</v>
      </c>
      <c r="N81" s="132">
        <f t="shared" si="8"/>
        <v>0.157</v>
      </c>
      <c r="O81" s="176" t="str">
        <f t="shared" si="9"/>
        <v>是</v>
      </c>
      <c r="P81" s="176" t="str">
        <f t="shared" si="12"/>
        <v>否</v>
      </c>
    </row>
    <row r="82" hidden="1" spans="1:16">
      <c r="A82" s="171" t="s">
        <v>135</v>
      </c>
      <c r="B82" s="172" t="s">
        <v>135</v>
      </c>
      <c r="C82" s="172" t="s">
        <v>254</v>
      </c>
      <c r="D82" s="173" t="s">
        <v>270</v>
      </c>
      <c r="E82" s="172" t="s">
        <v>147</v>
      </c>
      <c r="F82" s="32" t="s">
        <v>160</v>
      </c>
      <c r="G82" s="36">
        <f>VLOOKUP(D82,全省上年决算数!$D$4:$G$1301,4)</f>
        <v>125</v>
      </c>
      <c r="H82" s="36">
        <f>IFERROR(VLOOKUP(D82,全省预算!D:I,5,0),)</f>
        <v>130</v>
      </c>
      <c r="I82" s="36"/>
      <c r="J82" s="36">
        <f>SUMIF(全省决算数!A81:A1461,D82:D1378,全省决算数!C81:C1461)</f>
        <v>140</v>
      </c>
      <c r="K82" s="175">
        <f t="shared" si="10"/>
        <v>1.12</v>
      </c>
      <c r="L82" s="175">
        <f t="shared" si="13"/>
        <v>1.08</v>
      </c>
      <c r="M82" s="175">
        <f t="shared" si="11"/>
        <v>0</v>
      </c>
      <c r="N82" s="132">
        <f t="shared" si="8"/>
        <v>0.12</v>
      </c>
      <c r="O82" s="176" t="str">
        <f t="shared" si="9"/>
        <v>是</v>
      </c>
      <c r="P82" s="176" t="str">
        <f t="shared" si="12"/>
        <v>否</v>
      </c>
    </row>
    <row r="83" hidden="1" spans="1:16">
      <c r="A83" s="171" t="s">
        <v>135</v>
      </c>
      <c r="B83" s="172" t="s">
        <v>135</v>
      </c>
      <c r="C83" s="172" t="s">
        <v>254</v>
      </c>
      <c r="D83" s="173" t="s">
        <v>271</v>
      </c>
      <c r="E83" s="172" t="s">
        <v>147</v>
      </c>
      <c r="F83" s="32" t="s">
        <v>272</v>
      </c>
      <c r="G83" s="36">
        <f>VLOOKUP(D83,全省上年决算数!$D$4:$G$1301,4)</f>
        <v>61569</v>
      </c>
      <c r="H83" s="36">
        <f>IFERROR(VLOOKUP(D83,全省预算!D:I,5,0),)</f>
        <v>62005</v>
      </c>
      <c r="I83" s="36"/>
      <c r="J83" s="36">
        <f>SUMIF(全省决算数!A82:A1462,D83:D1379,全省决算数!C82:C1462)</f>
        <v>77094</v>
      </c>
      <c r="K83" s="175">
        <f t="shared" si="10"/>
        <v>1.25</v>
      </c>
      <c r="L83" s="175">
        <f t="shared" si="13"/>
        <v>1.24</v>
      </c>
      <c r="M83" s="175">
        <f t="shared" si="11"/>
        <v>0</v>
      </c>
      <c r="N83" s="132">
        <f t="shared" si="8"/>
        <v>0.252</v>
      </c>
      <c r="O83" s="176" t="str">
        <f t="shared" si="9"/>
        <v>是</v>
      </c>
      <c r="P83" s="176" t="str">
        <f t="shared" si="12"/>
        <v>否</v>
      </c>
    </row>
    <row r="84" ht="21.95" customHeight="1" spans="1:16">
      <c r="A84" s="171" t="s">
        <v>135</v>
      </c>
      <c r="B84" s="172" t="s">
        <v>136</v>
      </c>
      <c r="C84" s="172" t="s">
        <v>135</v>
      </c>
      <c r="D84" s="173" t="s">
        <v>273</v>
      </c>
      <c r="E84" s="172" t="s">
        <v>135</v>
      </c>
      <c r="F84" s="32" t="s">
        <v>274</v>
      </c>
      <c r="G84" s="36">
        <f>SUMIF($C85:$C$1301,$D84,$G85:$G$1301)</f>
        <v>54575</v>
      </c>
      <c r="H84" s="36">
        <f>VLOOKUP(F84,全省预算!$F:$H,3,0)</f>
        <v>57300</v>
      </c>
      <c r="I84" s="36">
        <f>VLOOKUP(D84,全省调整!A:I,3,0)</f>
        <v>62763</v>
      </c>
      <c r="J84" s="36">
        <f>VLOOKUP(F84,全省决算数!$B:$C,2,0)</f>
        <v>62089</v>
      </c>
      <c r="K84" s="418">
        <f t="shared" si="10"/>
        <v>1.138</v>
      </c>
      <c r="L84" s="418">
        <f t="shared" si="13"/>
        <v>1.084</v>
      </c>
      <c r="M84" s="418">
        <f t="shared" si="11"/>
        <v>0.989</v>
      </c>
      <c r="N84" s="132">
        <f t="shared" si="8"/>
        <v>0.138</v>
      </c>
      <c r="O84" s="176" t="str">
        <f t="shared" si="9"/>
        <v>是</v>
      </c>
      <c r="P84" s="176" t="str">
        <f t="shared" si="12"/>
        <v>是</v>
      </c>
    </row>
    <row r="85" hidden="1" spans="1:16">
      <c r="A85" s="171" t="s">
        <v>135</v>
      </c>
      <c r="B85" s="172" t="s">
        <v>135</v>
      </c>
      <c r="C85" s="172" t="s">
        <v>273</v>
      </c>
      <c r="D85" s="173" t="s">
        <v>275</v>
      </c>
      <c r="E85" s="172" t="s">
        <v>147</v>
      </c>
      <c r="F85" s="32" t="s">
        <v>141</v>
      </c>
      <c r="G85" s="36">
        <f>VLOOKUP(D85,全省上年决算数!$D$4:$G$1301,4)</f>
        <v>25592</v>
      </c>
      <c r="H85" s="36">
        <f>IFERROR(VLOOKUP(D85,全省预算!D:I,5,0),)</f>
        <v>27020</v>
      </c>
      <c r="I85" s="36"/>
      <c r="J85" s="36">
        <f>SUMIF(全省决算数!A84:A1464,D85:D1381,全省决算数!C84:C1464)</f>
        <v>32209</v>
      </c>
      <c r="K85" s="175">
        <f t="shared" si="10"/>
        <v>1.26</v>
      </c>
      <c r="L85" s="175">
        <f t="shared" si="13"/>
        <v>1.19</v>
      </c>
      <c r="M85" s="175">
        <f t="shared" si="11"/>
        <v>0</v>
      </c>
      <c r="N85" s="132">
        <f t="shared" si="8"/>
        <v>0.259</v>
      </c>
      <c r="O85" s="176" t="str">
        <f t="shared" si="9"/>
        <v>是</v>
      </c>
      <c r="P85" s="176" t="str">
        <f t="shared" si="12"/>
        <v>否</v>
      </c>
    </row>
    <row r="86" hidden="1" spans="1:16">
      <c r="A86" s="171" t="s">
        <v>135</v>
      </c>
      <c r="B86" s="172" t="s">
        <v>135</v>
      </c>
      <c r="C86" s="172" t="s">
        <v>273</v>
      </c>
      <c r="D86" s="173" t="s">
        <v>276</v>
      </c>
      <c r="E86" s="172" t="s">
        <v>147</v>
      </c>
      <c r="F86" s="32" t="s">
        <v>143</v>
      </c>
      <c r="G86" s="36">
        <f>VLOOKUP(D86,全省上年决算数!$D$4:$G$1301,4)</f>
        <v>4720</v>
      </c>
      <c r="H86" s="36">
        <f>IFERROR(VLOOKUP(D86,全省预算!D:I,5,0),)</f>
        <v>4900</v>
      </c>
      <c r="I86" s="36"/>
      <c r="J86" s="36">
        <f>SUMIF(全省决算数!A85:A1465,D86:D1382,全省决算数!C85:C1465)</f>
        <v>4301</v>
      </c>
      <c r="K86" s="175">
        <f t="shared" si="10"/>
        <v>0.91</v>
      </c>
      <c r="L86" s="175">
        <f t="shared" si="13"/>
        <v>0.88</v>
      </c>
      <c r="M86" s="175">
        <f t="shared" si="11"/>
        <v>0</v>
      </c>
      <c r="N86" s="132">
        <f t="shared" si="8"/>
        <v>-0.089</v>
      </c>
      <c r="O86" s="176" t="str">
        <f t="shared" si="9"/>
        <v>是</v>
      </c>
      <c r="P86" s="176" t="str">
        <f t="shared" si="12"/>
        <v>否</v>
      </c>
    </row>
    <row r="87" hidden="1" spans="1:16">
      <c r="A87" s="171" t="s">
        <v>135</v>
      </c>
      <c r="B87" s="172" t="s">
        <v>135</v>
      </c>
      <c r="C87" s="172" t="s">
        <v>273</v>
      </c>
      <c r="D87" s="173" t="s">
        <v>277</v>
      </c>
      <c r="E87" s="172" t="s">
        <v>147</v>
      </c>
      <c r="F87" s="32" t="s">
        <v>145</v>
      </c>
      <c r="G87" s="36">
        <f>VLOOKUP(D87,全省上年决算数!$D$4:$G$1301,4)</f>
        <v>204</v>
      </c>
      <c r="H87" s="36">
        <f>IFERROR(VLOOKUP(D87,全省预算!D:I,5,0),)</f>
        <v>210</v>
      </c>
      <c r="I87" s="36"/>
      <c r="J87" s="36">
        <f>SUMIF(全省决算数!A86:A1466,D87:D1383,全省决算数!C86:C1466)</f>
        <v>199</v>
      </c>
      <c r="K87" s="175">
        <f t="shared" si="10"/>
        <v>0.98</v>
      </c>
      <c r="L87" s="175">
        <f t="shared" si="13"/>
        <v>0.95</v>
      </c>
      <c r="M87" s="175">
        <f t="shared" si="11"/>
        <v>0</v>
      </c>
      <c r="N87" s="132">
        <f t="shared" si="8"/>
        <v>-0.025</v>
      </c>
      <c r="O87" s="176" t="str">
        <f t="shared" si="9"/>
        <v>是</v>
      </c>
      <c r="P87" s="176" t="str">
        <f t="shared" si="12"/>
        <v>否</v>
      </c>
    </row>
    <row r="88" hidden="1" spans="1:16">
      <c r="A88" s="171" t="s">
        <v>135</v>
      </c>
      <c r="B88" s="172" t="s">
        <v>135</v>
      </c>
      <c r="C88" s="172" t="s">
        <v>273</v>
      </c>
      <c r="D88" s="173" t="s">
        <v>278</v>
      </c>
      <c r="E88" s="172" t="s">
        <v>147</v>
      </c>
      <c r="F88" s="32" t="s">
        <v>279</v>
      </c>
      <c r="G88" s="36">
        <f>VLOOKUP(D88,全省上年决算数!$D$4:$G$1301,4)</f>
        <v>16079</v>
      </c>
      <c r="H88" s="36">
        <f>IFERROR(VLOOKUP(D88,全省预算!D:I,5,0),)</f>
        <v>16970</v>
      </c>
      <c r="I88" s="36"/>
      <c r="J88" s="36">
        <f>SUMIF(全省决算数!A87:A1467,D88:D1384,全省决算数!C87:C1467)</f>
        <v>16148</v>
      </c>
      <c r="K88" s="175">
        <f t="shared" si="10"/>
        <v>1</v>
      </c>
      <c r="L88" s="175">
        <f t="shared" si="13"/>
        <v>0.95</v>
      </c>
      <c r="M88" s="175">
        <f t="shared" si="11"/>
        <v>0</v>
      </c>
      <c r="N88" s="132">
        <f t="shared" si="8"/>
        <v>0.004</v>
      </c>
      <c r="O88" s="176" t="str">
        <f t="shared" si="9"/>
        <v>是</v>
      </c>
      <c r="P88" s="176" t="str">
        <f t="shared" si="12"/>
        <v>否</v>
      </c>
    </row>
    <row r="89" hidden="1" spans="1:16">
      <c r="A89" s="171" t="s">
        <v>135</v>
      </c>
      <c r="B89" s="172" t="s">
        <v>135</v>
      </c>
      <c r="C89" s="172" t="s">
        <v>273</v>
      </c>
      <c r="D89" s="173" t="s">
        <v>280</v>
      </c>
      <c r="E89" s="172" t="s">
        <v>147</v>
      </c>
      <c r="F89" s="32" t="s">
        <v>281</v>
      </c>
      <c r="G89" s="36">
        <f>VLOOKUP(D89,全省上年决算数!$D$4:$G$1301,4)</f>
        <v>1068</v>
      </c>
      <c r="H89" s="36">
        <f>IFERROR(VLOOKUP(D89,全省预算!D:I,5,0),)</f>
        <v>1110</v>
      </c>
      <c r="I89" s="36"/>
      <c r="J89" s="36">
        <f>SUMIF(全省决算数!A88:A1468,D89:D1385,全省决算数!C88:C1468)</f>
        <v>953</v>
      </c>
      <c r="K89" s="175">
        <f t="shared" si="10"/>
        <v>0.89</v>
      </c>
      <c r="L89" s="175">
        <f t="shared" si="13"/>
        <v>0.86</v>
      </c>
      <c r="M89" s="175">
        <f t="shared" si="11"/>
        <v>0</v>
      </c>
      <c r="N89" s="132">
        <f t="shared" si="8"/>
        <v>-0.108</v>
      </c>
      <c r="O89" s="176" t="str">
        <f t="shared" si="9"/>
        <v>是</v>
      </c>
      <c r="P89" s="176" t="str">
        <f t="shared" si="12"/>
        <v>否</v>
      </c>
    </row>
    <row r="90" hidden="1" spans="1:16">
      <c r="A90" s="171" t="s">
        <v>135</v>
      </c>
      <c r="B90" s="172" t="s">
        <v>135</v>
      </c>
      <c r="C90" s="172" t="s">
        <v>273</v>
      </c>
      <c r="D90" s="173" t="s">
        <v>282</v>
      </c>
      <c r="E90" s="172" t="s">
        <v>147</v>
      </c>
      <c r="F90" s="32" t="s">
        <v>248</v>
      </c>
      <c r="G90" s="36">
        <f>VLOOKUP(D90,全省上年决算数!$D$4:$G$1301,4)</f>
        <v>1167</v>
      </c>
      <c r="H90" s="36">
        <f>IFERROR(VLOOKUP(D90,全省预算!D:I,5,0),)</f>
        <v>1220</v>
      </c>
      <c r="I90" s="36"/>
      <c r="J90" s="36">
        <f>SUMIF(全省决算数!A89:A1469,D90:D1386,全省决算数!C89:C1469)</f>
        <v>1846</v>
      </c>
      <c r="K90" s="175">
        <f t="shared" si="10"/>
        <v>1.58</v>
      </c>
      <c r="L90" s="175">
        <f t="shared" si="13"/>
        <v>1.51</v>
      </c>
      <c r="M90" s="175">
        <f t="shared" si="11"/>
        <v>0</v>
      </c>
      <c r="N90" s="132">
        <f t="shared" si="8"/>
        <v>0.582</v>
      </c>
      <c r="O90" s="176" t="str">
        <f t="shared" si="9"/>
        <v>是</v>
      </c>
      <c r="P90" s="176" t="str">
        <f t="shared" si="12"/>
        <v>否</v>
      </c>
    </row>
    <row r="91" hidden="1" spans="1:16">
      <c r="A91" s="171" t="s">
        <v>135</v>
      </c>
      <c r="B91" s="172" t="s">
        <v>135</v>
      </c>
      <c r="C91" s="172" t="s">
        <v>273</v>
      </c>
      <c r="D91" s="173" t="s">
        <v>283</v>
      </c>
      <c r="E91" s="172" t="s">
        <v>147</v>
      </c>
      <c r="F91" s="32" t="s">
        <v>160</v>
      </c>
      <c r="G91" s="36">
        <f>VLOOKUP(D91,全省上年决算数!$D$4:$G$1301,4)</f>
        <v>1215</v>
      </c>
      <c r="H91" s="36">
        <f>IFERROR(VLOOKUP(D91,全省预算!D:I,5,0),)</f>
        <v>1250</v>
      </c>
      <c r="I91" s="36"/>
      <c r="J91" s="36">
        <f>SUMIF(全省决算数!A90:A1470,D91:D1387,全省决算数!C90:C1470)</f>
        <v>1818</v>
      </c>
      <c r="K91" s="175">
        <f t="shared" si="10"/>
        <v>1.5</v>
      </c>
      <c r="L91" s="175">
        <f t="shared" si="13"/>
        <v>1.45</v>
      </c>
      <c r="M91" s="175">
        <f t="shared" si="11"/>
        <v>0</v>
      </c>
      <c r="N91" s="132">
        <f t="shared" si="8"/>
        <v>0.496</v>
      </c>
      <c r="O91" s="176" t="str">
        <f t="shared" si="9"/>
        <v>是</v>
      </c>
      <c r="P91" s="176" t="str">
        <f t="shared" si="12"/>
        <v>否</v>
      </c>
    </row>
    <row r="92" hidden="1" spans="1:16">
      <c r="A92" s="171" t="s">
        <v>135</v>
      </c>
      <c r="B92" s="172" t="s">
        <v>135</v>
      </c>
      <c r="C92" s="172" t="s">
        <v>273</v>
      </c>
      <c r="D92" s="173" t="s">
        <v>284</v>
      </c>
      <c r="E92" s="172" t="s">
        <v>147</v>
      </c>
      <c r="F92" s="32" t="s">
        <v>285</v>
      </c>
      <c r="G92" s="36">
        <f>VLOOKUP(D92,全省上年决算数!$D$4:$G$1301,4)</f>
        <v>4530</v>
      </c>
      <c r="H92" s="36">
        <f>IFERROR(VLOOKUP(D92,全省预算!D:I,5,0),)</f>
        <v>4620</v>
      </c>
      <c r="I92" s="36"/>
      <c r="J92" s="36">
        <f>SUMIF(全省决算数!A91:A1471,D92:D1388,全省决算数!C91:C1471)</f>
        <v>4615</v>
      </c>
      <c r="K92" s="175">
        <f t="shared" si="10"/>
        <v>1.02</v>
      </c>
      <c r="L92" s="175">
        <f t="shared" si="13"/>
        <v>1</v>
      </c>
      <c r="M92" s="175">
        <f t="shared" si="11"/>
        <v>0</v>
      </c>
      <c r="N92" s="132">
        <f t="shared" si="8"/>
        <v>0.019</v>
      </c>
      <c r="O92" s="176" t="str">
        <f t="shared" si="9"/>
        <v>是</v>
      </c>
      <c r="P92" s="176" t="str">
        <f t="shared" si="12"/>
        <v>否</v>
      </c>
    </row>
    <row r="93" ht="21.95" customHeight="1" spans="1:16">
      <c r="A93" s="171" t="s">
        <v>135</v>
      </c>
      <c r="B93" s="172" t="s">
        <v>136</v>
      </c>
      <c r="C93" s="172" t="s">
        <v>135</v>
      </c>
      <c r="D93" s="173" t="s">
        <v>286</v>
      </c>
      <c r="E93" s="172" t="s">
        <v>135</v>
      </c>
      <c r="F93" s="32" t="s">
        <v>287</v>
      </c>
      <c r="G93" s="36">
        <f>SUMIF($C94:$C$1301,$D93,$G94:$G$1301)</f>
        <v>2191</v>
      </c>
      <c r="H93" s="36">
        <f>VLOOKUP(F93,全省预算!$F:$H,3,0)</f>
        <v>2300</v>
      </c>
      <c r="I93" s="36">
        <f>VLOOKUP(D93,全省调整!A:I,3,0)</f>
        <v>2170</v>
      </c>
      <c r="J93" s="36">
        <f>VLOOKUP(F93,全省决算数!$B:$C,2,0)</f>
        <v>2136</v>
      </c>
      <c r="K93" s="418">
        <f t="shared" si="10"/>
        <v>0.975</v>
      </c>
      <c r="L93" s="418">
        <f t="shared" si="13"/>
        <v>0.929</v>
      </c>
      <c r="M93" s="418">
        <f t="shared" si="11"/>
        <v>0.984</v>
      </c>
      <c r="N93" s="132">
        <f t="shared" si="8"/>
        <v>-0.025</v>
      </c>
      <c r="O93" s="176" t="str">
        <f t="shared" si="9"/>
        <v>是</v>
      </c>
      <c r="P93" s="176" t="str">
        <f t="shared" si="12"/>
        <v>是</v>
      </c>
    </row>
    <row r="94" hidden="1" spans="1:16">
      <c r="A94" s="171" t="s">
        <v>135</v>
      </c>
      <c r="B94" s="172" t="s">
        <v>135</v>
      </c>
      <c r="C94" s="172" t="s">
        <v>286</v>
      </c>
      <c r="D94" s="173" t="s">
        <v>288</v>
      </c>
      <c r="E94" s="172" t="s">
        <v>147</v>
      </c>
      <c r="F94" s="32" t="s">
        <v>141</v>
      </c>
      <c r="G94" s="36">
        <f>VLOOKUP(D94,全省上年决算数!$D$4:$G$1301,4)</f>
        <v>87</v>
      </c>
      <c r="H94" s="36">
        <f>IFERROR(VLOOKUP(D94,全省预算!D:I,5,0),)</f>
        <v>93</v>
      </c>
      <c r="I94" s="36"/>
      <c r="J94" s="36">
        <f>SUMIF(全省决算数!A93:A1473,D94:D1390,全省决算数!C93:C1473)</f>
        <v>243</v>
      </c>
      <c r="K94" s="175"/>
      <c r="L94" s="175"/>
      <c r="M94" s="175">
        <f t="shared" si="11"/>
        <v>0</v>
      </c>
      <c r="N94" s="132">
        <f t="shared" si="8"/>
        <v>1.793</v>
      </c>
      <c r="O94" s="176" t="str">
        <f t="shared" si="9"/>
        <v>是</v>
      </c>
      <c r="P94" s="176" t="str">
        <f t="shared" si="12"/>
        <v>否</v>
      </c>
    </row>
    <row r="95" hidden="1" spans="1:16">
      <c r="A95" s="171" t="s">
        <v>135</v>
      </c>
      <c r="B95" s="172" t="s">
        <v>135</v>
      </c>
      <c r="C95" s="172" t="s">
        <v>286</v>
      </c>
      <c r="D95" s="173" t="s">
        <v>289</v>
      </c>
      <c r="E95" s="172" t="s">
        <v>147</v>
      </c>
      <c r="F95" s="32" t="s">
        <v>143</v>
      </c>
      <c r="G95" s="36">
        <f>VLOOKUP(D95,全省上年决算数!$D$4:$G$1301,4)</f>
        <v>600</v>
      </c>
      <c r="H95" s="36">
        <f>IFERROR(VLOOKUP(D95,全省预算!D:I,5,0),)</f>
        <v>630</v>
      </c>
      <c r="I95" s="36"/>
      <c r="J95" s="36">
        <f>SUMIF(全省决算数!A94:A1474,D95:D1391,全省决算数!C94:C1474)</f>
        <v>466</v>
      </c>
      <c r="K95" s="175"/>
      <c r="L95" s="175"/>
      <c r="M95" s="175">
        <f t="shared" si="11"/>
        <v>0</v>
      </c>
      <c r="N95" s="132">
        <f t="shared" si="8"/>
        <v>-0.223</v>
      </c>
      <c r="O95" s="176" t="str">
        <f t="shared" si="9"/>
        <v>是</v>
      </c>
      <c r="P95" s="176" t="str">
        <f t="shared" si="12"/>
        <v>否</v>
      </c>
    </row>
    <row r="96" hidden="1" spans="1:16">
      <c r="A96" s="171" t="s">
        <v>135</v>
      </c>
      <c r="B96" s="172" t="s">
        <v>135</v>
      </c>
      <c r="C96" s="172" t="s">
        <v>286</v>
      </c>
      <c r="D96" s="173" t="s">
        <v>290</v>
      </c>
      <c r="E96" s="172" t="s">
        <v>147</v>
      </c>
      <c r="F96" s="32" t="s">
        <v>145</v>
      </c>
      <c r="G96" s="36">
        <f>VLOOKUP(D96,全省上年决算数!$D$4:$G$1301,4)</f>
        <v>0</v>
      </c>
      <c r="H96" s="36">
        <f>IFERROR(VLOOKUP(D96,全省预算!D:I,5,0),)</f>
        <v>0</v>
      </c>
      <c r="I96" s="36"/>
      <c r="J96" s="36">
        <f>SUMIF(全省决算数!A95:A1475,D96:D1392,全省决算数!C95:C1475)</f>
        <v>0</v>
      </c>
      <c r="K96" s="175"/>
      <c r="L96" s="175"/>
      <c r="M96" s="175">
        <f t="shared" si="11"/>
        <v>0</v>
      </c>
      <c r="N96" s="132" t="str">
        <f t="shared" si="8"/>
        <v/>
      </c>
      <c r="O96" s="176" t="str">
        <f t="shared" si="9"/>
        <v>否</v>
      </c>
      <c r="P96" s="176" t="str">
        <f t="shared" si="12"/>
        <v>否</v>
      </c>
    </row>
    <row r="97" hidden="1" spans="1:16">
      <c r="A97" s="171" t="s">
        <v>135</v>
      </c>
      <c r="B97" s="172" t="s">
        <v>135</v>
      </c>
      <c r="C97" s="172" t="s">
        <v>286</v>
      </c>
      <c r="D97" s="173" t="s">
        <v>291</v>
      </c>
      <c r="E97" s="172" t="s">
        <v>147</v>
      </c>
      <c r="F97" s="32" t="s">
        <v>292</v>
      </c>
      <c r="G97" s="36">
        <f>VLOOKUP(D97,全省上年决算数!$D$4:$G$1301,4)</f>
        <v>0</v>
      </c>
      <c r="H97" s="36">
        <f>IFERROR(VLOOKUP(D97,全省预算!D:I,5,0),)</f>
        <v>0</v>
      </c>
      <c r="I97" s="36"/>
      <c r="J97" s="36">
        <f>SUMIF(全省决算数!A96:A1476,D97:D1393,全省决算数!C96:C1476)</f>
        <v>0</v>
      </c>
      <c r="K97" s="175"/>
      <c r="L97" s="175"/>
      <c r="M97" s="175">
        <f t="shared" si="11"/>
        <v>0</v>
      </c>
      <c r="N97" s="132" t="str">
        <f t="shared" si="8"/>
        <v/>
      </c>
      <c r="O97" s="176" t="str">
        <f t="shared" si="9"/>
        <v>否</v>
      </c>
      <c r="P97" s="176" t="str">
        <f t="shared" si="12"/>
        <v>否</v>
      </c>
    </row>
    <row r="98" hidden="1" spans="1:16">
      <c r="A98" s="171" t="s">
        <v>135</v>
      </c>
      <c r="B98" s="172" t="s">
        <v>135</v>
      </c>
      <c r="C98" s="172" t="s">
        <v>286</v>
      </c>
      <c r="D98" s="173" t="s">
        <v>293</v>
      </c>
      <c r="E98" s="172" t="s">
        <v>147</v>
      </c>
      <c r="F98" s="32" t="s">
        <v>294</v>
      </c>
      <c r="G98" s="36">
        <f>VLOOKUP(D98,全省上年决算数!$D$4:$G$1301,4)</f>
        <v>934</v>
      </c>
      <c r="H98" s="36">
        <f>IFERROR(VLOOKUP(D98,全省预算!D:I,5,0),)</f>
        <v>980</v>
      </c>
      <c r="I98" s="36"/>
      <c r="J98" s="36">
        <f>SUMIF(全省决算数!A97:A1477,D98:D1394,全省决算数!C97:C1477)</f>
        <v>1073</v>
      </c>
      <c r="K98" s="175">
        <f t="shared" si="10"/>
        <v>1.15</v>
      </c>
      <c r="L98" s="175">
        <f t="shared" si="13"/>
        <v>1.09</v>
      </c>
      <c r="M98" s="175">
        <f t="shared" si="11"/>
        <v>0</v>
      </c>
      <c r="N98" s="132">
        <f t="shared" si="8"/>
        <v>0.149</v>
      </c>
      <c r="O98" s="176" t="str">
        <f t="shared" si="9"/>
        <v>是</v>
      </c>
      <c r="P98" s="176" t="str">
        <f t="shared" si="12"/>
        <v>否</v>
      </c>
    </row>
    <row r="99" hidden="1" spans="1:16">
      <c r="A99" s="171" t="s">
        <v>135</v>
      </c>
      <c r="B99" s="172" t="s">
        <v>135</v>
      </c>
      <c r="C99" s="172" t="s">
        <v>286</v>
      </c>
      <c r="D99" s="464" t="s">
        <v>295</v>
      </c>
      <c r="E99" s="172" t="s">
        <v>147</v>
      </c>
      <c r="F99" s="32" t="s">
        <v>296</v>
      </c>
      <c r="G99" s="36">
        <f>VLOOKUP(D99,全省上年决算数!$D$4:$G$1301,4)</f>
        <v>460</v>
      </c>
      <c r="H99" s="36">
        <f>IFERROR(VLOOKUP(D99,全省预算!D:I,5,0),)</f>
        <v>0</v>
      </c>
      <c r="I99" s="36"/>
      <c r="J99" s="36">
        <f>SUMIF(全省决算数!A98:A1478,D99:D1395,全省决算数!C98:C1478)</f>
        <v>0</v>
      </c>
      <c r="K99" s="175">
        <f t="shared" si="10"/>
        <v>0</v>
      </c>
      <c r="L99" s="175"/>
      <c r="M99" s="175">
        <f t="shared" si="11"/>
        <v>0</v>
      </c>
      <c r="N99" s="132">
        <f t="shared" si="8"/>
        <v>-1</v>
      </c>
      <c r="O99" s="176" t="str">
        <f t="shared" si="9"/>
        <v>是</v>
      </c>
      <c r="P99" s="176" t="str">
        <f t="shared" si="12"/>
        <v>否</v>
      </c>
    </row>
    <row r="100" hidden="1" spans="1:16">
      <c r="A100" s="171" t="s">
        <v>135</v>
      </c>
      <c r="B100" s="172" t="s">
        <v>135</v>
      </c>
      <c r="C100" s="172" t="s">
        <v>286</v>
      </c>
      <c r="D100" s="464" t="s">
        <v>297</v>
      </c>
      <c r="E100" s="172" t="s">
        <v>147</v>
      </c>
      <c r="F100" s="32" t="s">
        <v>248</v>
      </c>
      <c r="G100" s="36">
        <f>VLOOKUP(D100,全省上年决算数!$D$4:$G$1301,4)</f>
        <v>0</v>
      </c>
      <c r="H100" s="36">
        <f>IFERROR(VLOOKUP(D100,全省预算!D:I,5,0),)</f>
        <v>0</v>
      </c>
      <c r="I100" s="36"/>
      <c r="J100" s="36">
        <f>SUMIF(全省决算数!A99:A1479,D100:D1396,全省决算数!C99:C1479)</f>
        <v>129</v>
      </c>
      <c r="K100" s="175"/>
      <c r="L100" s="175"/>
      <c r="M100" s="175">
        <f t="shared" si="11"/>
        <v>0</v>
      </c>
      <c r="N100" s="132" t="str">
        <f t="shared" si="8"/>
        <v/>
      </c>
      <c r="O100" s="176" t="str">
        <f t="shared" si="9"/>
        <v>是</v>
      </c>
      <c r="P100" s="176" t="str">
        <f t="shared" si="12"/>
        <v>否</v>
      </c>
    </row>
    <row r="101" hidden="1" spans="1:16">
      <c r="A101" s="171" t="s">
        <v>135</v>
      </c>
      <c r="B101" s="172" t="s">
        <v>135</v>
      </c>
      <c r="C101" s="172" t="s">
        <v>286</v>
      </c>
      <c r="D101" s="464" t="s">
        <v>298</v>
      </c>
      <c r="E101" s="172" t="s">
        <v>147</v>
      </c>
      <c r="F101" s="32" t="s">
        <v>160</v>
      </c>
      <c r="G101" s="36">
        <f>VLOOKUP(D101,全省上年决算数!$D$4:$G$1301,4)</f>
        <v>0</v>
      </c>
      <c r="H101" s="36">
        <f>IFERROR(VLOOKUP(D101,全省预算!D:I,5,0),)</f>
        <v>0</v>
      </c>
      <c r="I101" s="36"/>
      <c r="J101" s="36">
        <f>SUMIF(全省决算数!A100:A1480,D101:D1397,全省决算数!C100:C1480)</f>
        <v>0</v>
      </c>
      <c r="K101" s="175"/>
      <c r="L101" s="175"/>
      <c r="M101" s="175">
        <f t="shared" si="11"/>
        <v>0</v>
      </c>
      <c r="N101" s="132" t="str">
        <f t="shared" si="8"/>
        <v/>
      </c>
      <c r="O101" s="176" t="str">
        <f t="shared" si="9"/>
        <v>否</v>
      </c>
      <c r="P101" s="176" t="str">
        <f t="shared" si="12"/>
        <v>否</v>
      </c>
    </row>
    <row r="102" hidden="1" spans="1:16">
      <c r="A102" s="171" t="s">
        <v>135</v>
      </c>
      <c r="B102" s="172" t="s">
        <v>135</v>
      </c>
      <c r="C102" s="172" t="s">
        <v>286</v>
      </c>
      <c r="D102" s="173" t="s">
        <v>299</v>
      </c>
      <c r="E102" s="172" t="s">
        <v>147</v>
      </c>
      <c r="F102" s="32" t="s">
        <v>300</v>
      </c>
      <c r="G102" s="36">
        <f>VLOOKUP(D102,全省上年决算数!$D$4:$G$1301,4)</f>
        <v>110</v>
      </c>
      <c r="H102" s="36">
        <f>IFERROR(VLOOKUP(D102,全省预算!D:I,5,0),)</f>
        <v>592</v>
      </c>
      <c r="I102" s="36"/>
      <c r="J102" s="36">
        <f>SUMIF(全省决算数!A101:A1481,D102:D1398,全省决算数!C101:C1481)</f>
        <v>225</v>
      </c>
      <c r="K102" s="175">
        <f t="shared" si="10"/>
        <v>2.05</v>
      </c>
      <c r="L102" s="175">
        <f t="shared" si="13"/>
        <v>0.38</v>
      </c>
      <c r="M102" s="175">
        <f t="shared" si="11"/>
        <v>0</v>
      </c>
      <c r="N102" s="132">
        <f t="shared" si="8"/>
        <v>1.045</v>
      </c>
      <c r="O102" s="176" t="str">
        <f t="shared" si="9"/>
        <v>是</v>
      </c>
      <c r="P102" s="176" t="str">
        <f t="shared" si="12"/>
        <v>否</v>
      </c>
    </row>
    <row r="103" ht="21.95" customHeight="1" spans="1:16">
      <c r="A103" s="171" t="s">
        <v>135</v>
      </c>
      <c r="B103" s="172" t="s">
        <v>136</v>
      </c>
      <c r="C103" s="172" t="s">
        <v>135</v>
      </c>
      <c r="D103" s="173" t="s">
        <v>301</v>
      </c>
      <c r="E103" s="172" t="s">
        <v>135</v>
      </c>
      <c r="F103" s="32" t="s">
        <v>302</v>
      </c>
      <c r="G103" s="36">
        <f>SUMIF($C104:$C$1301,$D103,$G104:$G$1301)</f>
        <v>84282</v>
      </c>
      <c r="H103" s="36">
        <f>VLOOKUP(F103,全省预算!$F:$H,3,0)</f>
        <v>88000</v>
      </c>
      <c r="I103" s="36">
        <f>VLOOKUP(D103,全省调整!A:I,3,0)</f>
        <v>112063</v>
      </c>
      <c r="J103" s="36">
        <f>VLOOKUP(F103,全省决算数!$B:$C,2,0)</f>
        <v>108224</v>
      </c>
      <c r="K103" s="418">
        <f t="shared" si="10"/>
        <v>1.284</v>
      </c>
      <c r="L103" s="418">
        <f t="shared" si="13"/>
        <v>1.23</v>
      </c>
      <c r="M103" s="418">
        <f t="shared" si="11"/>
        <v>0.966</v>
      </c>
      <c r="N103" s="132">
        <f t="shared" si="8"/>
        <v>0.284</v>
      </c>
      <c r="O103" s="176" t="str">
        <f t="shared" si="9"/>
        <v>是</v>
      </c>
      <c r="P103" s="176" t="str">
        <f t="shared" si="12"/>
        <v>是</v>
      </c>
    </row>
    <row r="104" hidden="1" spans="1:16">
      <c r="A104" s="171" t="s">
        <v>135</v>
      </c>
      <c r="B104" s="172" t="s">
        <v>135</v>
      </c>
      <c r="C104" s="172" t="s">
        <v>301</v>
      </c>
      <c r="D104" s="173" t="s">
        <v>303</v>
      </c>
      <c r="E104" s="172" t="s">
        <v>147</v>
      </c>
      <c r="F104" s="32" t="s">
        <v>141</v>
      </c>
      <c r="G104" s="36">
        <f>VLOOKUP(D104,全省上年决算数!$D$4:$G$1301,4)</f>
        <v>27266</v>
      </c>
      <c r="H104" s="36">
        <f>IFERROR(VLOOKUP(D104,全省预算!D:I,5,0),)</f>
        <v>29000</v>
      </c>
      <c r="I104" s="36"/>
      <c r="J104" s="36">
        <f>SUMIF(全省决算数!A103:A1483,D104:D1400,全省决算数!C103:C1483)</f>
        <v>32302</v>
      </c>
      <c r="K104" s="175">
        <f t="shared" si="10"/>
        <v>1.18</v>
      </c>
      <c r="L104" s="175">
        <f t="shared" si="13"/>
        <v>1.11</v>
      </c>
      <c r="M104" s="175">
        <f t="shared" si="11"/>
        <v>0</v>
      </c>
      <c r="N104" s="132">
        <f t="shared" si="8"/>
        <v>0.185</v>
      </c>
      <c r="O104" s="176" t="str">
        <f t="shared" si="9"/>
        <v>是</v>
      </c>
      <c r="P104" s="176" t="str">
        <f t="shared" si="12"/>
        <v>否</v>
      </c>
    </row>
    <row r="105" hidden="1" spans="1:16">
      <c r="A105" s="171" t="s">
        <v>135</v>
      </c>
      <c r="B105" s="172" t="s">
        <v>135</v>
      </c>
      <c r="C105" s="172" t="s">
        <v>301</v>
      </c>
      <c r="D105" s="173" t="s">
        <v>304</v>
      </c>
      <c r="E105" s="172" t="s">
        <v>147</v>
      </c>
      <c r="F105" s="32" t="s">
        <v>143</v>
      </c>
      <c r="G105" s="36">
        <f>VLOOKUP(D105,全省上年决算数!$D$4:$G$1301,4)</f>
        <v>3457</v>
      </c>
      <c r="H105" s="36">
        <f>IFERROR(VLOOKUP(D105,全省预算!D:I,5,0),)</f>
        <v>3900</v>
      </c>
      <c r="I105" s="36"/>
      <c r="J105" s="36">
        <f>SUMIF(全省决算数!A104:A1484,D105:D1401,全省决算数!C104:C1484)</f>
        <v>3456</v>
      </c>
      <c r="K105" s="175">
        <f t="shared" si="10"/>
        <v>1</v>
      </c>
      <c r="L105" s="175">
        <f t="shared" si="13"/>
        <v>0.89</v>
      </c>
      <c r="M105" s="175">
        <f t="shared" si="11"/>
        <v>0</v>
      </c>
      <c r="N105" s="132">
        <f t="shared" si="8"/>
        <v>0</v>
      </c>
      <c r="O105" s="176" t="str">
        <f t="shared" si="9"/>
        <v>是</v>
      </c>
      <c r="P105" s="176" t="str">
        <f t="shared" si="12"/>
        <v>否</v>
      </c>
    </row>
    <row r="106" hidden="1" spans="1:16">
      <c r="A106" s="171" t="s">
        <v>135</v>
      </c>
      <c r="B106" s="172" t="s">
        <v>135</v>
      </c>
      <c r="C106" s="172" t="s">
        <v>301</v>
      </c>
      <c r="D106" s="173" t="s">
        <v>305</v>
      </c>
      <c r="E106" s="172" t="s">
        <v>147</v>
      </c>
      <c r="F106" s="32" t="s">
        <v>145</v>
      </c>
      <c r="G106" s="36">
        <f>VLOOKUP(D106,全省上年决算数!$D$4:$G$1301,4)</f>
        <v>83</v>
      </c>
      <c r="H106" s="36">
        <f>IFERROR(VLOOKUP(D106,全省预算!D:I,5,0),)</f>
        <v>85</v>
      </c>
      <c r="I106" s="36"/>
      <c r="J106" s="36">
        <f>SUMIF(全省决算数!A105:A1485,D106:D1402,全省决算数!C105:C1485)</f>
        <v>8</v>
      </c>
      <c r="K106" s="175">
        <f t="shared" si="10"/>
        <v>0.1</v>
      </c>
      <c r="L106" s="175">
        <f t="shared" si="13"/>
        <v>0.09</v>
      </c>
      <c r="M106" s="175">
        <f t="shared" si="11"/>
        <v>0</v>
      </c>
      <c r="N106" s="132">
        <f t="shared" si="8"/>
        <v>-0.904</v>
      </c>
      <c r="O106" s="176" t="str">
        <f t="shared" si="9"/>
        <v>是</v>
      </c>
      <c r="P106" s="176" t="str">
        <f t="shared" si="12"/>
        <v>否</v>
      </c>
    </row>
    <row r="107" hidden="1" spans="1:16">
      <c r="A107" s="171" t="s">
        <v>135</v>
      </c>
      <c r="B107" s="172" t="s">
        <v>135</v>
      </c>
      <c r="C107" s="172" t="s">
        <v>301</v>
      </c>
      <c r="D107" s="173" t="s">
        <v>306</v>
      </c>
      <c r="E107" s="172" t="s">
        <v>147</v>
      </c>
      <c r="F107" s="32" t="s">
        <v>307</v>
      </c>
      <c r="G107" s="36">
        <f>VLOOKUP(D107,全省上年决算数!$D$4:$G$1301,4)</f>
        <v>0</v>
      </c>
      <c r="H107" s="36">
        <f>IFERROR(VLOOKUP(D107,全省预算!D:I,5,0),)</f>
        <v>0</v>
      </c>
      <c r="I107" s="36"/>
      <c r="J107" s="36">
        <f>SUMIF(全省决算数!A106:A1486,D107:D1403,全省决算数!C106:C1486)</f>
        <v>18</v>
      </c>
      <c r="K107" s="175"/>
      <c r="L107" s="175"/>
      <c r="M107" s="175">
        <f t="shared" si="11"/>
        <v>0</v>
      </c>
      <c r="N107" s="132" t="str">
        <f t="shared" si="8"/>
        <v/>
      </c>
      <c r="O107" s="176" t="str">
        <f t="shared" si="9"/>
        <v>是</v>
      </c>
      <c r="P107" s="176" t="str">
        <f t="shared" si="12"/>
        <v>否</v>
      </c>
    </row>
    <row r="108" hidden="1" spans="1:16">
      <c r="A108" s="171" t="s">
        <v>135</v>
      </c>
      <c r="B108" s="172" t="s">
        <v>135</v>
      </c>
      <c r="C108" s="172" t="s">
        <v>301</v>
      </c>
      <c r="D108" s="173" t="s">
        <v>308</v>
      </c>
      <c r="E108" s="172" t="s">
        <v>147</v>
      </c>
      <c r="F108" s="32" t="s">
        <v>309</v>
      </c>
      <c r="G108" s="36">
        <f>VLOOKUP(D108,全省上年决算数!$D$4:$G$1301,4)</f>
        <v>0</v>
      </c>
      <c r="H108" s="36">
        <f>IFERROR(VLOOKUP(D108,全省预算!D:I,5,0),)</f>
        <v>0</v>
      </c>
      <c r="I108" s="36"/>
      <c r="J108" s="36">
        <f>SUMIF(全省决算数!A107:A1487,D108:D1404,全省决算数!C107:C1487)</f>
        <v>0</v>
      </c>
      <c r="K108" s="175"/>
      <c r="L108" s="175"/>
      <c r="M108" s="175">
        <f t="shared" si="11"/>
        <v>0</v>
      </c>
      <c r="N108" s="132" t="str">
        <f t="shared" si="8"/>
        <v/>
      </c>
      <c r="O108" s="176" t="str">
        <f t="shared" si="9"/>
        <v>否</v>
      </c>
      <c r="P108" s="176" t="str">
        <f t="shared" si="12"/>
        <v>否</v>
      </c>
    </row>
    <row r="109" hidden="1" spans="1:16">
      <c r="A109" s="171" t="s">
        <v>135</v>
      </c>
      <c r="B109" s="172" t="s">
        <v>135</v>
      </c>
      <c r="C109" s="172" t="s">
        <v>301</v>
      </c>
      <c r="D109" s="173" t="s">
        <v>310</v>
      </c>
      <c r="E109" s="172" t="s">
        <v>147</v>
      </c>
      <c r="F109" s="32" t="s">
        <v>311</v>
      </c>
      <c r="G109" s="36">
        <f>VLOOKUP(D109,全省上年决算数!$D$4:$G$1301,4)</f>
        <v>38011</v>
      </c>
      <c r="H109" s="36">
        <f>IFERROR(VLOOKUP(D109,全省预算!D:I,5,0),)</f>
        <v>39110</v>
      </c>
      <c r="I109" s="36"/>
      <c r="J109" s="36">
        <f>SUMIF(全省决算数!A108:A1488,D109:D1405,全省决算数!C108:C1488)</f>
        <v>54513</v>
      </c>
      <c r="K109" s="175">
        <f t="shared" si="10"/>
        <v>1.43</v>
      </c>
      <c r="L109" s="175">
        <f t="shared" si="13"/>
        <v>1.39</v>
      </c>
      <c r="M109" s="175">
        <f t="shared" si="11"/>
        <v>0</v>
      </c>
      <c r="N109" s="132">
        <f t="shared" si="8"/>
        <v>0.434</v>
      </c>
      <c r="O109" s="176" t="str">
        <f t="shared" si="9"/>
        <v>是</v>
      </c>
      <c r="P109" s="176" t="str">
        <f t="shared" si="12"/>
        <v>否</v>
      </c>
    </row>
    <row r="110" hidden="1" spans="1:16">
      <c r="A110" s="171" t="s">
        <v>135</v>
      </c>
      <c r="B110" s="172" t="s">
        <v>135</v>
      </c>
      <c r="C110" s="172" t="s">
        <v>301</v>
      </c>
      <c r="D110" s="173" t="s">
        <v>312</v>
      </c>
      <c r="E110" s="172" t="s">
        <v>147</v>
      </c>
      <c r="F110" s="32" t="s">
        <v>313</v>
      </c>
      <c r="G110" s="36">
        <f>VLOOKUP(D110,全省上年决算数!$D$4:$G$1301,4)</f>
        <v>0</v>
      </c>
      <c r="H110" s="36">
        <f>IFERROR(VLOOKUP(D110,全省预算!D:I,5,0),)</f>
        <v>0</v>
      </c>
      <c r="I110" s="36"/>
      <c r="J110" s="36">
        <f>SUMIF(全省决算数!A109:A1489,D110:D1406,全省决算数!C109:C1489)</f>
        <v>175</v>
      </c>
      <c r="K110" s="175"/>
      <c r="L110" s="175"/>
      <c r="M110" s="175">
        <f t="shared" si="11"/>
        <v>0</v>
      </c>
      <c r="N110" s="132" t="str">
        <f t="shared" si="8"/>
        <v/>
      </c>
      <c r="O110" s="176" t="str">
        <f t="shared" si="9"/>
        <v>是</v>
      </c>
      <c r="P110" s="176" t="str">
        <f t="shared" si="12"/>
        <v>否</v>
      </c>
    </row>
    <row r="111" hidden="1" spans="1:16">
      <c r="A111" s="171" t="s">
        <v>135</v>
      </c>
      <c r="B111" s="172" t="s">
        <v>135</v>
      </c>
      <c r="C111" s="172" t="s">
        <v>301</v>
      </c>
      <c r="D111" s="173" t="s">
        <v>314</v>
      </c>
      <c r="E111" s="172" t="s">
        <v>147</v>
      </c>
      <c r="F111" s="32" t="s">
        <v>315</v>
      </c>
      <c r="G111" s="36">
        <f>VLOOKUP(D111,全省上年决算数!$D$4:$G$1301,4)</f>
        <v>584</v>
      </c>
      <c r="H111" s="36">
        <f>IFERROR(VLOOKUP(D111,全省预算!D:I,5,0),)</f>
        <v>4900</v>
      </c>
      <c r="I111" s="36"/>
      <c r="J111" s="36">
        <f>SUMIF(全省决算数!A110:A1490,D111:D1407,全省决算数!C110:C1490)</f>
        <v>2991</v>
      </c>
      <c r="K111" s="175">
        <f t="shared" si="10"/>
        <v>5.12</v>
      </c>
      <c r="L111" s="175">
        <f t="shared" si="13"/>
        <v>0.61</v>
      </c>
      <c r="M111" s="175">
        <f t="shared" si="11"/>
        <v>0</v>
      </c>
      <c r="N111" s="132">
        <f t="shared" si="8"/>
        <v>4.122</v>
      </c>
      <c r="O111" s="176" t="str">
        <f t="shared" si="9"/>
        <v>是</v>
      </c>
      <c r="P111" s="176" t="str">
        <f t="shared" si="12"/>
        <v>否</v>
      </c>
    </row>
    <row r="112" hidden="1" spans="1:16">
      <c r="A112" s="171" t="s">
        <v>135</v>
      </c>
      <c r="B112" s="172" t="s">
        <v>135</v>
      </c>
      <c r="C112" s="172" t="s">
        <v>301</v>
      </c>
      <c r="D112" s="173" t="s">
        <v>316</v>
      </c>
      <c r="E112" s="172" t="s">
        <v>147</v>
      </c>
      <c r="F112" s="32" t="s">
        <v>317</v>
      </c>
      <c r="G112" s="36">
        <f>VLOOKUP(D112,全省上年决算数!$D$4:$G$1301,4)</f>
        <v>357</v>
      </c>
      <c r="H112" s="36">
        <f>IFERROR(VLOOKUP(D112,全省预算!D:I,5,0),)</f>
        <v>210</v>
      </c>
      <c r="I112" s="36"/>
      <c r="J112" s="36">
        <f>SUMIF(全省决算数!A111:A1491,D112:D1408,全省决算数!C111:C1491)</f>
        <v>332</v>
      </c>
      <c r="K112" s="175">
        <f t="shared" si="10"/>
        <v>0.93</v>
      </c>
      <c r="L112" s="175">
        <f t="shared" si="13"/>
        <v>1.58</v>
      </c>
      <c r="M112" s="175">
        <f t="shared" si="11"/>
        <v>0</v>
      </c>
      <c r="N112" s="132">
        <f t="shared" si="8"/>
        <v>-0.07</v>
      </c>
      <c r="O112" s="176" t="str">
        <f t="shared" si="9"/>
        <v>是</v>
      </c>
      <c r="P112" s="176" t="str">
        <f t="shared" si="12"/>
        <v>否</v>
      </c>
    </row>
    <row r="113" hidden="1" spans="1:16">
      <c r="A113" s="171" t="s">
        <v>135</v>
      </c>
      <c r="B113" s="172" t="s">
        <v>135</v>
      </c>
      <c r="C113" s="172" t="s">
        <v>301</v>
      </c>
      <c r="D113" s="173" t="s">
        <v>318</v>
      </c>
      <c r="E113" s="172" t="s">
        <v>147</v>
      </c>
      <c r="F113" s="32" t="s">
        <v>319</v>
      </c>
      <c r="G113" s="36">
        <f>VLOOKUP(D113,全省上年决算数!$D$4:$G$1301,4)</f>
        <v>183</v>
      </c>
      <c r="H113" s="36">
        <f>IFERROR(VLOOKUP(D113,全省预算!D:I,5,0),)</f>
        <v>193</v>
      </c>
      <c r="I113" s="36"/>
      <c r="J113" s="36">
        <f>SUMIF(全省决算数!A112:A1492,D113:D1409,全省决算数!C112:C1492)</f>
        <v>336</v>
      </c>
      <c r="K113" s="175">
        <f t="shared" si="10"/>
        <v>1.84</v>
      </c>
      <c r="L113" s="175">
        <f t="shared" si="13"/>
        <v>1.74</v>
      </c>
      <c r="M113" s="175">
        <f t="shared" si="11"/>
        <v>0</v>
      </c>
      <c r="N113" s="132">
        <f t="shared" si="8"/>
        <v>0.836</v>
      </c>
      <c r="O113" s="176" t="str">
        <f t="shared" si="9"/>
        <v>是</v>
      </c>
      <c r="P113" s="176" t="str">
        <f t="shared" si="12"/>
        <v>否</v>
      </c>
    </row>
    <row r="114" hidden="1" spans="1:16">
      <c r="A114" s="171" t="s">
        <v>135</v>
      </c>
      <c r="B114" s="172" t="s">
        <v>135</v>
      </c>
      <c r="C114" s="172" t="s">
        <v>301</v>
      </c>
      <c r="D114" s="173" t="s">
        <v>320</v>
      </c>
      <c r="E114" s="172" t="s">
        <v>147</v>
      </c>
      <c r="F114" s="32" t="s">
        <v>321</v>
      </c>
      <c r="G114" s="36">
        <f>VLOOKUP(D114,全省上年决算数!$D$4:$G$1301,4)</f>
        <v>1138</v>
      </c>
      <c r="H114" s="36">
        <f>IFERROR(VLOOKUP(D114,全省预算!D:I,5,0),)</f>
        <v>2600</v>
      </c>
      <c r="I114" s="36"/>
      <c r="J114" s="36">
        <f>SUMIF(全省决算数!A113:A1493,D114:D1410,全省决算数!C113:C1493)</f>
        <v>1326</v>
      </c>
      <c r="K114" s="175">
        <f t="shared" si="10"/>
        <v>1.17</v>
      </c>
      <c r="L114" s="175">
        <f t="shared" si="13"/>
        <v>0.51</v>
      </c>
      <c r="M114" s="175">
        <f t="shared" si="11"/>
        <v>0</v>
      </c>
      <c r="N114" s="132">
        <f t="shared" si="8"/>
        <v>0.165</v>
      </c>
      <c r="O114" s="176" t="str">
        <f t="shared" si="9"/>
        <v>是</v>
      </c>
      <c r="P114" s="176" t="str">
        <f t="shared" si="12"/>
        <v>否</v>
      </c>
    </row>
    <row r="115" hidden="1" spans="1:16">
      <c r="A115" s="171" t="s">
        <v>135</v>
      </c>
      <c r="B115" s="172" t="s">
        <v>135</v>
      </c>
      <c r="C115" s="172" t="s">
        <v>301</v>
      </c>
      <c r="D115" s="173" t="s">
        <v>322</v>
      </c>
      <c r="E115" s="172" t="s">
        <v>147</v>
      </c>
      <c r="F115" s="32" t="s">
        <v>323</v>
      </c>
      <c r="G115" s="36">
        <f>VLOOKUP(D115,全省上年决算数!$D$4:$G$1301,4)</f>
        <v>21</v>
      </c>
      <c r="H115" s="36">
        <f>IFERROR(VLOOKUP(D115,全省预算!D:I,5,0),)</f>
        <v>22</v>
      </c>
      <c r="I115" s="36"/>
      <c r="J115" s="36">
        <f>SUMIF(全省决算数!A114:A1494,D115:D1411,全省决算数!C114:C1494)</f>
        <v>15</v>
      </c>
      <c r="K115" s="175">
        <f t="shared" si="10"/>
        <v>0.71</v>
      </c>
      <c r="L115" s="175">
        <f t="shared" si="13"/>
        <v>0.68</v>
      </c>
      <c r="M115" s="175">
        <f t="shared" si="11"/>
        <v>0</v>
      </c>
      <c r="N115" s="132">
        <f t="shared" si="8"/>
        <v>-0.286</v>
      </c>
      <c r="O115" s="176" t="str">
        <f t="shared" si="9"/>
        <v>是</v>
      </c>
      <c r="P115" s="176" t="str">
        <f t="shared" si="12"/>
        <v>否</v>
      </c>
    </row>
    <row r="116" hidden="1" spans="1:16">
      <c r="A116" s="171" t="s">
        <v>135</v>
      </c>
      <c r="B116" s="172" t="s">
        <v>135</v>
      </c>
      <c r="C116" s="172" t="s">
        <v>301</v>
      </c>
      <c r="D116" s="173" t="s">
        <v>324</v>
      </c>
      <c r="E116" s="172" t="s">
        <v>147</v>
      </c>
      <c r="F116" s="32" t="s">
        <v>160</v>
      </c>
      <c r="G116" s="36">
        <f>VLOOKUP(D116,全省上年决算数!$D$4:$G$1301,4)</f>
        <v>2716</v>
      </c>
      <c r="H116" s="36">
        <f>IFERROR(VLOOKUP(D116,全省预算!D:I,5,0),)</f>
        <v>2800</v>
      </c>
      <c r="I116" s="36"/>
      <c r="J116" s="36">
        <f>SUMIF(全省决算数!A115:A1495,D116:D1412,全省决算数!C115:C1495)</f>
        <v>3665</v>
      </c>
      <c r="K116" s="175">
        <f t="shared" si="10"/>
        <v>1.35</v>
      </c>
      <c r="L116" s="175">
        <f t="shared" si="13"/>
        <v>1.31</v>
      </c>
      <c r="M116" s="175">
        <f t="shared" si="11"/>
        <v>0</v>
      </c>
      <c r="N116" s="132">
        <f t="shared" si="8"/>
        <v>0.349</v>
      </c>
      <c r="O116" s="176" t="str">
        <f t="shared" si="9"/>
        <v>是</v>
      </c>
      <c r="P116" s="176" t="str">
        <f t="shared" si="12"/>
        <v>否</v>
      </c>
    </row>
    <row r="117" hidden="1" spans="1:16">
      <c r="A117" s="171" t="s">
        <v>135</v>
      </c>
      <c r="B117" s="172"/>
      <c r="C117" s="172" t="s">
        <v>301</v>
      </c>
      <c r="D117" s="173" t="s">
        <v>325</v>
      </c>
      <c r="E117" s="172" t="s">
        <v>147</v>
      </c>
      <c r="F117" s="32" t="s">
        <v>326</v>
      </c>
      <c r="G117" s="36">
        <f>VLOOKUP(D117,全省上年决算数!$D$4:$G$1301,4)</f>
        <v>10466</v>
      </c>
      <c r="H117" s="36">
        <f>IFERROR(VLOOKUP(D117,全省预算!D:I,5,0),)</f>
        <v>5180</v>
      </c>
      <c r="I117" s="36"/>
      <c r="J117" s="36">
        <f>SUMIF(全省决算数!A116:A1496,D117:D1413,全省决算数!C116:C1496)</f>
        <v>9087</v>
      </c>
      <c r="K117" s="175">
        <f t="shared" si="10"/>
        <v>0.87</v>
      </c>
      <c r="L117" s="175">
        <f t="shared" si="13"/>
        <v>1.75</v>
      </c>
      <c r="M117" s="175">
        <f t="shared" si="11"/>
        <v>0</v>
      </c>
      <c r="N117" s="132">
        <f t="shared" ref="N117:N180" si="14">IF(ISERROR(J117/G117-1),"",J117/G117-1)</f>
        <v>-0.132</v>
      </c>
      <c r="O117" s="176" t="str">
        <f t="shared" si="9"/>
        <v>是</v>
      </c>
      <c r="P117" s="176" t="str">
        <f t="shared" si="12"/>
        <v>否</v>
      </c>
    </row>
    <row r="118" ht="21.95" customHeight="1" spans="1:16">
      <c r="A118" s="171" t="s">
        <v>135</v>
      </c>
      <c r="B118" s="465" t="s">
        <v>136</v>
      </c>
      <c r="C118" s="172"/>
      <c r="D118" s="173" t="s">
        <v>327</v>
      </c>
      <c r="E118" s="172"/>
      <c r="F118" s="32" t="s">
        <v>328</v>
      </c>
      <c r="G118" s="36">
        <f>SUMIF($C119:$C$1301,$D118,$G119:$G$1301)</f>
        <v>108081</v>
      </c>
      <c r="H118" s="36">
        <f>VLOOKUP(F118,全省预算!$F:$H,3,0)</f>
        <v>113000</v>
      </c>
      <c r="I118" s="36">
        <f>VLOOKUP(D118,全省调整!A:I,3,0)</f>
        <v>130083</v>
      </c>
      <c r="J118" s="36">
        <f>VLOOKUP(F118,全省决算数!$B:$C,2,0)</f>
        <v>129314</v>
      </c>
      <c r="K118" s="418">
        <f t="shared" si="10"/>
        <v>1.196</v>
      </c>
      <c r="L118" s="418">
        <f t="shared" si="13"/>
        <v>1.144</v>
      </c>
      <c r="M118" s="418">
        <f t="shared" si="11"/>
        <v>0.994</v>
      </c>
      <c r="N118" s="132">
        <f t="shared" si="14"/>
        <v>0.196</v>
      </c>
      <c r="O118" s="176" t="str">
        <f t="shared" si="9"/>
        <v>是</v>
      </c>
      <c r="P118" s="176" t="str">
        <f t="shared" si="12"/>
        <v>是</v>
      </c>
    </row>
    <row r="119" hidden="1" spans="1:16">
      <c r="A119" s="171" t="s">
        <v>135</v>
      </c>
      <c r="B119" s="172" t="s">
        <v>135</v>
      </c>
      <c r="C119" s="172" t="s">
        <v>327</v>
      </c>
      <c r="D119" s="173" t="s">
        <v>329</v>
      </c>
      <c r="E119" s="172" t="s">
        <v>147</v>
      </c>
      <c r="F119" s="32" t="s">
        <v>141</v>
      </c>
      <c r="G119" s="36">
        <f>VLOOKUP(D119,全省上年决算数!$D$4:$G$1301,4)</f>
        <v>70807</v>
      </c>
      <c r="H119" s="36">
        <f>IFERROR(VLOOKUP(D119,全省预算!D:I,5,0),)</f>
        <v>74000</v>
      </c>
      <c r="I119" s="36"/>
      <c r="J119" s="36">
        <f>SUMIF(全省决算数!A118:A1498,D119:D1415,全省决算数!C118:C1498)</f>
        <v>89776</v>
      </c>
      <c r="K119" s="175">
        <f t="shared" si="10"/>
        <v>1.27</v>
      </c>
      <c r="L119" s="175">
        <f t="shared" si="13"/>
        <v>1.21</v>
      </c>
      <c r="M119" s="175">
        <f t="shared" si="11"/>
        <v>0</v>
      </c>
      <c r="N119" s="132">
        <f t="shared" si="14"/>
        <v>0.268</v>
      </c>
      <c r="O119" s="176" t="str">
        <f t="shared" si="9"/>
        <v>是</v>
      </c>
      <c r="P119" s="176" t="str">
        <f t="shared" si="12"/>
        <v>否</v>
      </c>
    </row>
    <row r="120" hidden="1" spans="1:16">
      <c r="A120" s="171" t="s">
        <v>135</v>
      </c>
      <c r="B120" s="172" t="s">
        <v>135</v>
      </c>
      <c r="C120" s="172" t="s">
        <v>327</v>
      </c>
      <c r="D120" s="173" t="s">
        <v>330</v>
      </c>
      <c r="E120" s="172" t="s">
        <v>147</v>
      </c>
      <c r="F120" s="32" t="s">
        <v>143</v>
      </c>
      <c r="G120" s="36">
        <f>VLOOKUP(D120,全省上年决算数!$D$4:$G$1301,4)</f>
        <v>14836</v>
      </c>
      <c r="H120" s="36">
        <f>IFERROR(VLOOKUP(D120,全省预算!D:I,5,0),)</f>
        <v>15500</v>
      </c>
      <c r="I120" s="36"/>
      <c r="J120" s="36">
        <f>SUMIF(全省决算数!A119:A1499,D120:D1416,全省决算数!C119:C1499)</f>
        <v>18293</v>
      </c>
      <c r="K120" s="175">
        <f t="shared" si="10"/>
        <v>1.23</v>
      </c>
      <c r="L120" s="175">
        <f t="shared" si="13"/>
        <v>1.18</v>
      </c>
      <c r="M120" s="175">
        <f t="shared" si="11"/>
        <v>0</v>
      </c>
      <c r="N120" s="132">
        <f t="shared" si="14"/>
        <v>0.233</v>
      </c>
      <c r="O120" s="176" t="str">
        <f t="shared" si="9"/>
        <v>是</v>
      </c>
      <c r="P120" s="176" t="str">
        <f t="shared" si="12"/>
        <v>否</v>
      </c>
    </row>
    <row r="121" hidden="1" spans="1:16">
      <c r="A121" s="171" t="s">
        <v>135</v>
      </c>
      <c r="B121" s="172" t="s">
        <v>135</v>
      </c>
      <c r="C121" s="172" t="s">
        <v>327</v>
      </c>
      <c r="D121" s="173" t="s">
        <v>331</v>
      </c>
      <c r="E121" s="172" t="s">
        <v>147</v>
      </c>
      <c r="F121" s="32" t="s">
        <v>145</v>
      </c>
      <c r="G121" s="36">
        <f>VLOOKUP(D121,全省上年决算数!$D$4:$G$1301,4)</f>
        <v>45</v>
      </c>
      <c r="H121" s="36">
        <f>IFERROR(VLOOKUP(D121,全省预算!D:I,5,0),)</f>
        <v>47</v>
      </c>
      <c r="I121" s="36"/>
      <c r="J121" s="36">
        <f>SUMIF(全省决算数!A120:A1500,D121:D1417,全省决算数!C120:C1500)</f>
        <v>47</v>
      </c>
      <c r="K121" s="175">
        <f t="shared" si="10"/>
        <v>1.04</v>
      </c>
      <c r="L121" s="175">
        <f t="shared" si="13"/>
        <v>1</v>
      </c>
      <c r="M121" s="175">
        <f t="shared" si="11"/>
        <v>0</v>
      </c>
      <c r="N121" s="132">
        <f t="shared" si="14"/>
        <v>0.044</v>
      </c>
      <c r="O121" s="176" t="str">
        <f t="shared" si="9"/>
        <v>是</v>
      </c>
      <c r="P121" s="176" t="str">
        <f t="shared" si="12"/>
        <v>否</v>
      </c>
    </row>
    <row r="122" hidden="1" spans="1:16">
      <c r="A122" s="171" t="s">
        <v>135</v>
      </c>
      <c r="B122" s="172" t="s">
        <v>135</v>
      </c>
      <c r="C122" s="172" t="s">
        <v>327</v>
      </c>
      <c r="D122" s="173" t="s">
        <v>332</v>
      </c>
      <c r="E122" s="172" t="s">
        <v>147</v>
      </c>
      <c r="F122" s="32" t="s">
        <v>333</v>
      </c>
      <c r="G122" s="36">
        <f>VLOOKUP(D122,全省上年决算数!$D$4:$G$1301,4)</f>
        <v>3226</v>
      </c>
      <c r="H122" s="36">
        <f>IFERROR(VLOOKUP(D122,全省预算!D:I,5,0),)</f>
        <v>3400</v>
      </c>
      <c r="I122" s="36"/>
      <c r="J122" s="36">
        <f>SUMIF(全省决算数!A121:A1501,D122:D1418,全省决算数!C121:C1501)</f>
        <v>1348</v>
      </c>
      <c r="K122" s="175">
        <f t="shared" si="10"/>
        <v>0.42</v>
      </c>
      <c r="L122" s="175">
        <f t="shared" si="13"/>
        <v>0.4</v>
      </c>
      <c r="M122" s="175">
        <f t="shared" si="11"/>
        <v>0</v>
      </c>
      <c r="N122" s="132">
        <f t="shared" si="14"/>
        <v>-0.582</v>
      </c>
      <c r="O122" s="176" t="str">
        <f t="shared" si="9"/>
        <v>是</v>
      </c>
      <c r="P122" s="176" t="str">
        <f t="shared" si="12"/>
        <v>否</v>
      </c>
    </row>
    <row r="123" hidden="1" spans="1:16">
      <c r="A123" s="171" t="s">
        <v>135</v>
      </c>
      <c r="B123" s="172" t="s">
        <v>135</v>
      </c>
      <c r="C123" s="172" t="s">
        <v>327</v>
      </c>
      <c r="D123" s="173" t="s">
        <v>334</v>
      </c>
      <c r="E123" s="172" t="s">
        <v>147</v>
      </c>
      <c r="F123" s="32" t="s">
        <v>335</v>
      </c>
      <c r="G123" s="36">
        <f>VLOOKUP(D123,全省上年决算数!$D$4:$G$1301,4)</f>
        <v>1059</v>
      </c>
      <c r="H123" s="36">
        <f>IFERROR(VLOOKUP(D123,全省预算!D:I,5,0),)</f>
        <v>1150</v>
      </c>
      <c r="I123" s="36"/>
      <c r="J123" s="36">
        <f>SUMIF(全省决算数!A122:A1502,D123:D1419,全省决算数!C122:C1502)</f>
        <v>984</v>
      </c>
      <c r="K123" s="175">
        <f t="shared" si="10"/>
        <v>0.93</v>
      </c>
      <c r="L123" s="175">
        <f t="shared" si="13"/>
        <v>0.86</v>
      </c>
      <c r="M123" s="175">
        <f t="shared" si="11"/>
        <v>0</v>
      </c>
      <c r="N123" s="132">
        <f t="shared" si="14"/>
        <v>-0.071</v>
      </c>
      <c r="O123" s="176" t="str">
        <f t="shared" si="9"/>
        <v>是</v>
      </c>
      <c r="P123" s="176" t="str">
        <f t="shared" si="12"/>
        <v>否</v>
      </c>
    </row>
    <row r="124" hidden="1" spans="1:16">
      <c r="A124" s="171" t="s">
        <v>135</v>
      </c>
      <c r="B124" s="172" t="s">
        <v>135</v>
      </c>
      <c r="C124" s="172" t="s">
        <v>327</v>
      </c>
      <c r="D124" s="173" t="s">
        <v>336</v>
      </c>
      <c r="E124" s="172" t="s">
        <v>147</v>
      </c>
      <c r="F124" s="32" t="s">
        <v>337</v>
      </c>
      <c r="G124" s="36">
        <f>VLOOKUP(D124,全省上年决算数!$D$4:$G$1301,4)</f>
        <v>0</v>
      </c>
      <c r="H124" s="36">
        <f>IFERROR(VLOOKUP(D124,全省预算!D:I,5,0),)</f>
        <v>0</v>
      </c>
      <c r="I124" s="36"/>
      <c r="J124" s="36">
        <f>SUMIF(全省决算数!A123:A1503,D124:D1420,全省决算数!C123:C1503)</f>
        <v>0</v>
      </c>
      <c r="K124" s="175"/>
      <c r="L124" s="175"/>
      <c r="M124" s="175">
        <f t="shared" si="11"/>
        <v>0</v>
      </c>
      <c r="N124" s="132" t="str">
        <f t="shared" si="14"/>
        <v/>
      </c>
      <c r="O124" s="176" t="str">
        <f t="shared" si="9"/>
        <v>否</v>
      </c>
      <c r="P124" s="176" t="str">
        <f t="shared" si="12"/>
        <v>否</v>
      </c>
    </row>
    <row r="125" hidden="1" spans="1:16">
      <c r="A125" s="171" t="s">
        <v>135</v>
      </c>
      <c r="B125" s="172" t="s">
        <v>135</v>
      </c>
      <c r="C125" s="172" t="s">
        <v>327</v>
      </c>
      <c r="D125" s="173" t="s">
        <v>338</v>
      </c>
      <c r="E125" s="172" t="s">
        <v>147</v>
      </c>
      <c r="F125" s="32" t="s">
        <v>160</v>
      </c>
      <c r="G125" s="36">
        <f>VLOOKUP(D125,全省上年决算数!$D$4:$G$1301,4)</f>
        <v>97</v>
      </c>
      <c r="H125" s="36">
        <f>IFERROR(VLOOKUP(D125,全省预算!D:I,5,0),)</f>
        <v>103</v>
      </c>
      <c r="I125" s="36"/>
      <c r="J125" s="36">
        <f>SUMIF(全省决算数!A124:A1504,D125:D1421,全省决算数!C124:C1504)</f>
        <v>354</v>
      </c>
      <c r="K125" s="175">
        <f t="shared" si="10"/>
        <v>3.65</v>
      </c>
      <c r="L125" s="175">
        <f t="shared" si="13"/>
        <v>3.44</v>
      </c>
      <c r="M125" s="175">
        <f t="shared" si="11"/>
        <v>0</v>
      </c>
      <c r="N125" s="132">
        <f t="shared" si="14"/>
        <v>2.649</v>
      </c>
      <c r="O125" s="176" t="str">
        <f t="shared" si="9"/>
        <v>是</v>
      </c>
      <c r="P125" s="176" t="str">
        <f t="shared" si="12"/>
        <v>否</v>
      </c>
    </row>
    <row r="126" hidden="1" spans="1:16">
      <c r="A126" s="171" t="s">
        <v>135</v>
      </c>
      <c r="B126" s="172"/>
      <c r="C126" s="172" t="s">
        <v>327</v>
      </c>
      <c r="D126" s="173" t="s">
        <v>339</v>
      </c>
      <c r="E126" s="172" t="s">
        <v>147</v>
      </c>
      <c r="F126" s="42" t="s">
        <v>340</v>
      </c>
      <c r="G126" s="36">
        <f>VLOOKUP(D126,全省上年决算数!$D$4:$G$1301,4)</f>
        <v>18011</v>
      </c>
      <c r="H126" s="36">
        <f>IFERROR(VLOOKUP(D126,全省预算!D:I,5,0),)</f>
        <v>18800</v>
      </c>
      <c r="I126" s="36"/>
      <c r="J126" s="36">
        <f>SUMIF(全省决算数!A125:A1505,D126:D1422,全省决算数!C125:C1505)</f>
        <v>18512</v>
      </c>
      <c r="K126" s="175">
        <f t="shared" si="10"/>
        <v>1.03</v>
      </c>
      <c r="L126" s="175">
        <f t="shared" si="13"/>
        <v>0.98</v>
      </c>
      <c r="M126" s="175">
        <f t="shared" si="11"/>
        <v>0</v>
      </c>
      <c r="N126" s="132">
        <f t="shared" si="14"/>
        <v>0.028</v>
      </c>
      <c r="O126" s="176" t="str">
        <f t="shared" si="9"/>
        <v>是</v>
      </c>
      <c r="P126" s="176" t="str">
        <f t="shared" si="12"/>
        <v>否</v>
      </c>
    </row>
    <row r="127" ht="21.95" customHeight="1" spans="1:16">
      <c r="A127" s="171" t="s">
        <v>135</v>
      </c>
      <c r="B127" s="465" t="s">
        <v>136</v>
      </c>
      <c r="C127" s="172"/>
      <c r="D127" s="173" t="s">
        <v>341</v>
      </c>
      <c r="E127" s="172"/>
      <c r="F127" s="42" t="s">
        <v>342</v>
      </c>
      <c r="G127" s="36">
        <f>SUMIF($C128:$C$1301,$D127,$G128:$G$1301)</f>
        <v>124206</v>
      </c>
      <c r="H127" s="36">
        <f>VLOOKUP(F127,全省预算!$F:$H,3,0)</f>
        <v>123000</v>
      </c>
      <c r="I127" s="36">
        <f>VLOOKUP(D127,全省调整!A:I,3,0)</f>
        <v>140812</v>
      </c>
      <c r="J127" s="36">
        <f>VLOOKUP(F127,全省决算数!$B:$C,2,0)</f>
        <v>138891</v>
      </c>
      <c r="K127" s="418">
        <f t="shared" si="10"/>
        <v>1.118</v>
      </c>
      <c r="L127" s="418">
        <f t="shared" si="13"/>
        <v>1.129</v>
      </c>
      <c r="M127" s="418">
        <f t="shared" si="11"/>
        <v>0.986</v>
      </c>
      <c r="N127" s="132">
        <f t="shared" si="14"/>
        <v>0.118</v>
      </c>
      <c r="O127" s="176" t="str">
        <f t="shared" si="9"/>
        <v>是</v>
      </c>
      <c r="P127" s="176" t="str">
        <f t="shared" si="12"/>
        <v>是</v>
      </c>
    </row>
    <row r="128" hidden="1" spans="1:16">
      <c r="A128" s="171" t="s">
        <v>135</v>
      </c>
      <c r="B128" s="172" t="s">
        <v>135</v>
      </c>
      <c r="C128" s="172" t="s">
        <v>341</v>
      </c>
      <c r="D128" s="173" t="s">
        <v>343</v>
      </c>
      <c r="E128" s="172" t="s">
        <v>147</v>
      </c>
      <c r="F128" s="42" t="s">
        <v>141</v>
      </c>
      <c r="G128" s="36">
        <f>VLOOKUP(D128,全省上年决算数!$D$4:$G$1301,4)</f>
        <v>29751</v>
      </c>
      <c r="H128" s="36">
        <f>IFERROR(VLOOKUP(D128,全省预算!D:I,5,0),)</f>
        <v>31500</v>
      </c>
      <c r="I128" s="36"/>
      <c r="J128" s="36">
        <f>SUMIF(全省决算数!A127:A1507,D128:D1424,全省决算数!C127:C1507)</f>
        <v>35976</v>
      </c>
      <c r="K128" s="175">
        <f t="shared" si="10"/>
        <v>1.21</v>
      </c>
      <c r="L128" s="175">
        <f t="shared" si="13"/>
        <v>1.14</v>
      </c>
      <c r="M128" s="175">
        <f t="shared" si="11"/>
        <v>0</v>
      </c>
      <c r="N128" s="132">
        <f t="shared" si="14"/>
        <v>0.209</v>
      </c>
      <c r="O128" s="176" t="str">
        <f t="shared" si="9"/>
        <v>是</v>
      </c>
      <c r="P128" s="176" t="str">
        <f t="shared" si="12"/>
        <v>否</v>
      </c>
    </row>
    <row r="129" hidden="1" spans="1:16">
      <c r="A129" s="171" t="s">
        <v>135</v>
      </c>
      <c r="B129" s="172" t="s">
        <v>135</v>
      </c>
      <c r="C129" s="172" t="s">
        <v>341</v>
      </c>
      <c r="D129" s="173" t="s">
        <v>344</v>
      </c>
      <c r="E129" s="172" t="s">
        <v>147</v>
      </c>
      <c r="F129" s="42" t="s">
        <v>143</v>
      </c>
      <c r="G129" s="36">
        <f>VLOOKUP(D129,全省上年决算数!$D$4:$G$1301,4)</f>
        <v>8996</v>
      </c>
      <c r="H129" s="36">
        <f>IFERROR(VLOOKUP(D129,全省预算!D:I,5,0),)</f>
        <v>9400</v>
      </c>
      <c r="I129" s="36"/>
      <c r="J129" s="36">
        <f>SUMIF(全省决算数!A128:A1508,D129:D1425,全省决算数!C128:C1508)</f>
        <v>7471</v>
      </c>
      <c r="K129" s="175">
        <f t="shared" si="10"/>
        <v>0.83</v>
      </c>
      <c r="L129" s="175">
        <f t="shared" si="13"/>
        <v>0.79</v>
      </c>
      <c r="M129" s="175">
        <f t="shared" si="11"/>
        <v>0</v>
      </c>
      <c r="N129" s="132">
        <f t="shared" si="14"/>
        <v>-0.17</v>
      </c>
      <c r="O129" s="176" t="str">
        <f t="shared" si="9"/>
        <v>是</v>
      </c>
      <c r="P129" s="176" t="str">
        <f t="shared" si="12"/>
        <v>否</v>
      </c>
    </row>
    <row r="130" hidden="1" spans="1:16">
      <c r="A130" s="171" t="s">
        <v>135</v>
      </c>
      <c r="B130" s="172" t="s">
        <v>135</v>
      </c>
      <c r="C130" s="172" t="s">
        <v>341</v>
      </c>
      <c r="D130" s="173" t="s">
        <v>345</v>
      </c>
      <c r="E130" s="172" t="s">
        <v>147</v>
      </c>
      <c r="F130" s="42" t="s">
        <v>145</v>
      </c>
      <c r="G130" s="36">
        <f>VLOOKUP(D130,全省上年决算数!$D$4:$G$1301,4)</f>
        <v>216</v>
      </c>
      <c r="H130" s="36">
        <f>IFERROR(VLOOKUP(D130,全省预算!D:I,5,0),)</f>
        <v>220</v>
      </c>
      <c r="I130" s="36"/>
      <c r="J130" s="36">
        <f>SUMIF(全省决算数!A129:A1509,D130:D1426,全省决算数!C129:C1509)</f>
        <v>286</v>
      </c>
      <c r="K130" s="175">
        <f t="shared" si="10"/>
        <v>1.32</v>
      </c>
      <c r="L130" s="175">
        <f t="shared" si="13"/>
        <v>1.3</v>
      </c>
      <c r="M130" s="175">
        <f t="shared" si="11"/>
        <v>0</v>
      </c>
      <c r="N130" s="132">
        <f t="shared" si="14"/>
        <v>0.324</v>
      </c>
      <c r="O130" s="176" t="str">
        <f t="shared" si="9"/>
        <v>是</v>
      </c>
      <c r="P130" s="176" t="str">
        <f t="shared" si="12"/>
        <v>否</v>
      </c>
    </row>
    <row r="131" hidden="1" spans="1:16">
      <c r="A131" s="171" t="s">
        <v>135</v>
      </c>
      <c r="B131" s="172" t="s">
        <v>135</v>
      </c>
      <c r="C131" s="172" t="s">
        <v>341</v>
      </c>
      <c r="D131" s="173" t="s">
        <v>346</v>
      </c>
      <c r="E131" s="172" t="s">
        <v>147</v>
      </c>
      <c r="F131" s="42" t="s">
        <v>347</v>
      </c>
      <c r="G131" s="36">
        <f>VLOOKUP(D131,全省上年决算数!$D$4:$G$1301,4)</f>
        <v>1837</v>
      </c>
      <c r="H131" s="36">
        <f>IFERROR(VLOOKUP(D131,全省预算!D:I,5,0),)</f>
        <v>1900</v>
      </c>
      <c r="I131" s="36"/>
      <c r="J131" s="36">
        <f>SUMIF(全省决算数!A130:A1510,D131:D1427,全省决算数!C130:C1510)</f>
        <v>2711</v>
      </c>
      <c r="K131" s="175">
        <f t="shared" si="10"/>
        <v>1.48</v>
      </c>
      <c r="L131" s="175">
        <f t="shared" si="13"/>
        <v>1.43</v>
      </c>
      <c r="M131" s="175">
        <f t="shared" si="11"/>
        <v>0</v>
      </c>
      <c r="N131" s="132">
        <f t="shared" si="14"/>
        <v>0.476</v>
      </c>
      <c r="O131" s="176" t="str">
        <f t="shared" si="9"/>
        <v>是</v>
      </c>
      <c r="P131" s="176" t="str">
        <f t="shared" si="12"/>
        <v>否</v>
      </c>
    </row>
    <row r="132" hidden="1" spans="1:16">
      <c r="A132" s="171" t="s">
        <v>135</v>
      </c>
      <c r="B132" s="172" t="s">
        <v>135</v>
      </c>
      <c r="C132" s="172" t="s">
        <v>341</v>
      </c>
      <c r="D132" s="173" t="s">
        <v>348</v>
      </c>
      <c r="E132" s="172" t="s">
        <v>147</v>
      </c>
      <c r="F132" s="42" t="s">
        <v>349</v>
      </c>
      <c r="G132" s="36">
        <f>VLOOKUP(D132,全省上年决算数!$D$4:$G$1301,4)</f>
        <v>65</v>
      </c>
      <c r="H132" s="36">
        <f>IFERROR(VLOOKUP(D132,全省预算!D:I,5,0),)</f>
        <v>70</v>
      </c>
      <c r="I132" s="36"/>
      <c r="J132" s="36">
        <f>SUMIF(全省决算数!A131:A1511,D132:D1428,全省决算数!C131:C1511)</f>
        <v>39</v>
      </c>
      <c r="K132" s="175">
        <f t="shared" si="10"/>
        <v>0.6</v>
      </c>
      <c r="L132" s="175">
        <f t="shared" si="13"/>
        <v>0.56</v>
      </c>
      <c r="M132" s="175">
        <f t="shared" si="11"/>
        <v>0</v>
      </c>
      <c r="N132" s="132">
        <f t="shared" si="14"/>
        <v>-0.4</v>
      </c>
      <c r="O132" s="176" t="str">
        <f t="shared" ref="O132:O195" si="15">IF(F132&lt;&gt;"",IF(SUM(G132:J132)&lt;&gt;0,"是","否"),"空")</f>
        <v>是</v>
      </c>
      <c r="P132" s="176" t="str">
        <f t="shared" si="12"/>
        <v>否</v>
      </c>
    </row>
    <row r="133" hidden="1" spans="1:16">
      <c r="A133" s="171" t="s">
        <v>135</v>
      </c>
      <c r="B133" s="172" t="s">
        <v>135</v>
      </c>
      <c r="C133" s="172" t="s">
        <v>341</v>
      </c>
      <c r="D133" s="173" t="s">
        <v>350</v>
      </c>
      <c r="E133" s="172" t="s">
        <v>147</v>
      </c>
      <c r="F133" s="42" t="s">
        <v>351</v>
      </c>
      <c r="G133" s="36">
        <f>VLOOKUP(D133,全省上年决算数!$D$4:$G$1301,4)</f>
        <v>990</v>
      </c>
      <c r="H133" s="36">
        <f>IFERROR(VLOOKUP(D133,全省预算!D:I,5,0),)</f>
        <v>1030</v>
      </c>
      <c r="I133" s="36"/>
      <c r="J133" s="36">
        <f>SUMIF(全省决算数!A132:A1512,D133:D1429,全省决算数!C132:C1512)</f>
        <v>980</v>
      </c>
      <c r="K133" s="175">
        <f t="shared" ref="K133:K196" si="16">J133/G133</f>
        <v>0.99</v>
      </c>
      <c r="L133" s="175">
        <f t="shared" si="13"/>
        <v>0.95</v>
      </c>
      <c r="M133" s="175">
        <f t="shared" ref="M133:M196" si="17">IFERROR(J133/I133,0)</f>
        <v>0</v>
      </c>
      <c r="N133" s="132">
        <f t="shared" si="14"/>
        <v>-0.01</v>
      </c>
      <c r="O133" s="176" t="str">
        <f t="shared" si="15"/>
        <v>是</v>
      </c>
      <c r="P133" s="176" t="str">
        <f t="shared" ref="P133:P196" si="18">IF(C133&lt;&gt;"","否","是")</f>
        <v>否</v>
      </c>
    </row>
    <row r="134" hidden="1" spans="1:16">
      <c r="A134" s="171" t="s">
        <v>135</v>
      </c>
      <c r="B134" s="172" t="s">
        <v>135</v>
      </c>
      <c r="C134" s="172" t="s">
        <v>341</v>
      </c>
      <c r="D134" s="173" t="s">
        <v>352</v>
      </c>
      <c r="E134" s="172" t="s">
        <v>147</v>
      </c>
      <c r="F134" s="42" t="s">
        <v>353</v>
      </c>
      <c r="G134" s="36">
        <f>VLOOKUP(D134,全省上年决算数!$D$4:$G$1301,4)</f>
        <v>8916</v>
      </c>
      <c r="H134" s="36">
        <f>IFERROR(VLOOKUP(D134,全省预算!D:I,5,0),)</f>
        <v>1750</v>
      </c>
      <c r="I134" s="36"/>
      <c r="J134" s="36">
        <f>SUMIF(全省决算数!A133:A1513,D134:D1430,全省决算数!C133:C1513)</f>
        <v>12387</v>
      </c>
      <c r="K134" s="175">
        <f t="shared" si="16"/>
        <v>1.39</v>
      </c>
      <c r="L134" s="175">
        <f t="shared" ref="L134:L197" si="19">J134/H134</f>
        <v>7.08</v>
      </c>
      <c r="M134" s="175">
        <f t="shared" si="17"/>
        <v>0</v>
      </c>
      <c r="N134" s="132">
        <f t="shared" si="14"/>
        <v>0.389</v>
      </c>
      <c r="O134" s="176" t="str">
        <f t="shared" si="15"/>
        <v>是</v>
      </c>
      <c r="P134" s="176" t="str">
        <f t="shared" si="18"/>
        <v>否</v>
      </c>
    </row>
    <row r="135" hidden="1" spans="1:16">
      <c r="A135" s="171" t="s">
        <v>135</v>
      </c>
      <c r="B135" s="172" t="s">
        <v>135</v>
      </c>
      <c r="C135" s="172" t="s">
        <v>341</v>
      </c>
      <c r="D135" s="173" t="s">
        <v>354</v>
      </c>
      <c r="E135" s="172" t="s">
        <v>147</v>
      </c>
      <c r="F135" s="42" t="s">
        <v>355</v>
      </c>
      <c r="G135" s="36">
        <f>VLOOKUP(D135,全省上年决算数!$D$4:$G$1301,4)</f>
        <v>52086</v>
      </c>
      <c r="H135" s="36">
        <f>IFERROR(VLOOKUP(D135,全省预算!D:I,5,0),)</f>
        <v>54700</v>
      </c>
      <c r="I135" s="36"/>
      <c r="J135" s="36">
        <f>SUMIF(全省决算数!A134:A1514,D135:D1431,全省决算数!C134:C1514)</f>
        <v>54532</v>
      </c>
      <c r="K135" s="175">
        <f t="shared" si="16"/>
        <v>1.05</v>
      </c>
      <c r="L135" s="175">
        <f t="shared" si="19"/>
        <v>1</v>
      </c>
      <c r="M135" s="175">
        <f t="shared" si="17"/>
        <v>0</v>
      </c>
      <c r="N135" s="132">
        <f t="shared" si="14"/>
        <v>0.047</v>
      </c>
      <c r="O135" s="176" t="str">
        <f t="shared" si="15"/>
        <v>是</v>
      </c>
      <c r="P135" s="176" t="str">
        <f t="shared" si="18"/>
        <v>否</v>
      </c>
    </row>
    <row r="136" hidden="1" spans="1:16">
      <c r="A136" s="171" t="s">
        <v>135</v>
      </c>
      <c r="B136" s="172" t="s">
        <v>135</v>
      </c>
      <c r="C136" s="172" t="s">
        <v>341</v>
      </c>
      <c r="D136" s="173" t="s">
        <v>356</v>
      </c>
      <c r="E136" s="172" t="s">
        <v>147</v>
      </c>
      <c r="F136" s="42" t="s">
        <v>160</v>
      </c>
      <c r="G136" s="36">
        <f>VLOOKUP(D136,全省上年决算数!$D$4:$G$1301,4)</f>
        <v>1361</v>
      </c>
      <c r="H136" s="36">
        <f>IFERROR(VLOOKUP(D136,全省预算!D:I,5,0),)</f>
        <v>1400</v>
      </c>
      <c r="I136" s="36"/>
      <c r="J136" s="36">
        <f>SUMIF(全省决算数!A135:A1515,D136:D1432,全省决算数!C135:C1515)</f>
        <v>1943</v>
      </c>
      <c r="K136" s="175">
        <f t="shared" si="16"/>
        <v>1.43</v>
      </c>
      <c r="L136" s="175">
        <f t="shared" si="19"/>
        <v>1.39</v>
      </c>
      <c r="M136" s="175">
        <f t="shared" si="17"/>
        <v>0</v>
      </c>
      <c r="N136" s="132">
        <f t="shared" si="14"/>
        <v>0.428</v>
      </c>
      <c r="O136" s="176" t="str">
        <f t="shared" si="15"/>
        <v>是</v>
      </c>
      <c r="P136" s="176" t="str">
        <f t="shared" si="18"/>
        <v>否</v>
      </c>
    </row>
    <row r="137" hidden="1" spans="1:16">
      <c r="A137" s="171" t="s">
        <v>135</v>
      </c>
      <c r="B137" s="172"/>
      <c r="C137" s="172" t="s">
        <v>341</v>
      </c>
      <c r="D137" s="173" t="s">
        <v>357</v>
      </c>
      <c r="E137" s="172" t="s">
        <v>147</v>
      </c>
      <c r="F137" s="42" t="s">
        <v>358</v>
      </c>
      <c r="G137" s="36">
        <f>VLOOKUP(D137,全省上年决算数!$D$4:$G$1301,4)</f>
        <v>19988</v>
      </c>
      <c r="H137" s="36">
        <f>IFERROR(VLOOKUP(D137,全省预算!D:I,5,0),)</f>
        <v>21030</v>
      </c>
      <c r="I137" s="36"/>
      <c r="J137" s="36">
        <f>SUMIF(全省决算数!A136:A1516,D137:D1433,全省决算数!C136:C1516)</f>
        <v>22566</v>
      </c>
      <c r="K137" s="175">
        <f t="shared" si="16"/>
        <v>1.13</v>
      </c>
      <c r="L137" s="175">
        <f t="shared" si="19"/>
        <v>1.07</v>
      </c>
      <c r="M137" s="175">
        <f t="shared" si="17"/>
        <v>0</v>
      </c>
      <c r="N137" s="132">
        <f t="shared" si="14"/>
        <v>0.129</v>
      </c>
      <c r="O137" s="176" t="str">
        <f t="shared" si="15"/>
        <v>是</v>
      </c>
      <c r="P137" s="176" t="str">
        <f t="shared" si="18"/>
        <v>否</v>
      </c>
    </row>
    <row r="138" ht="21.95" customHeight="1" spans="1:16">
      <c r="A138" s="171" t="s">
        <v>135</v>
      </c>
      <c r="B138" s="465" t="s">
        <v>136</v>
      </c>
      <c r="C138" s="172"/>
      <c r="D138" s="173" t="s">
        <v>359</v>
      </c>
      <c r="E138" s="172"/>
      <c r="F138" s="42" t="s">
        <v>360</v>
      </c>
      <c r="G138" s="36">
        <f>SUMIF($C139:$C$1301,$D138,$G139:$G$1301)</f>
        <v>1829</v>
      </c>
      <c r="H138" s="36">
        <f>VLOOKUP(F138,全省预算!$F:$H,3,0)</f>
        <v>1900</v>
      </c>
      <c r="I138" s="36">
        <f>VLOOKUP(D138,全省调整!A:I,3,0)</f>
        <v>2032</v>
      </c>
      <c r="J138" s="36">
        <f>VLOOKUP(F138,全省决算数!$B:$C,2,0)</f>
        <v>2031</v>
      </c>
      <c r="K138" s="418">
        <f t="shared" si="16"/>
        <v>1.11</v>
      </c>
      <c r="L138" s="418">
        <f t="shared" si="19"/>
        <v>1.069</v>
      </c>
      <c r="M138" s="418">
        <f t="shared" si="17"/>
        <v>1</v>
      </c>
      <c r="N138" s="132">
        <f t="shared" si="14"/>
        <v>0.11</v>
      </c>
      <c r="O138" s="176" t="str">
        <f t="shared" si="15"/>
        <v>是</v>
      </c>
      <c r="P138" s="176" t="str">
        <f t="shared" si="18"/>
        <v>是</v>
      </c>
    </row>
    <row r="139" hidden="1" spans="1:16">
      <c r="A139" s="171" t="s">
        <v>135</v>
      </c>
      <c r="B139" s="172" t="s">
        <v>135</v>
      </c>
      <c r="C139" s="172" t="s">
        <v>359</v>
      </c>
      <c r="D139" s="173" t="s">
        <v>361</v>
      </c>
      <c r="E139" s="172" t="s">
        <v>147</v>
      </c>
      <c r="F139" s="42" t="s">
        <v>141</v>
      </c>
      <c r="G139" s="36">
        <f>VLOOKUP(D139,全省上年决算数!$D$4:$G$1301,4)</f>
        <v>520</v>
      </c>
      <c r="H139" s="36">
        <f>IFERROR(VLOOKUP(D139,全省预算!D:I,5,0),)</f>
        <v>550</v>
      </c>
      <c r="I139" s="36"/>
      <c r="J139" s="36">
        <f>SUMIF(全省决算数!A138:A1518,D139:D1435,全省决算数!C138:C1518)</f>
        <v>596</v>
      </c>
      <c r="K139" s="175">
        <f t="shared" si="16"/>
        <v>1.15</v>
      </c>
      <c r="L139" s="175">
        <f t="shared" si="19"/>
        <v>1.08</v>
      </c>
      <c r="M139" s="175">
        <f t="shared" si="17"/>
        <v>0</v>
      </c>
      <c r="N139" s="132">
        <f t="shared" si="14"/>
        <v>0.146</v>
      </c>
      <c r="O139" s="176" t="str">
        <f t="shared" si="15"/>
        <v>是</v>
      </c>
      <c r="P139" s="176" t="str">
        <f t="shared" si="18"/>
        <v>否</v>
      </c>
    </row>
    <row r="140" hidden="1" spans="1:16">
      <c r="A140" s="171" t="s">
        <v>135</v>
      </c>
      <c r="B140" s="172" t="s">
        <v>135</v>
      </c>
      <c r="C140" s="172" t="s">
        <v>359</v>
      </c>
      <c r="D140" s="173" t="s">
        <v>362</v>
      </c>
      <c r="E140" s="172" t="s">
        <v>147</v>
      </c>
      <c r="F140" s="42" t="s">
        <v>143</v>
      </c>
      <c r="G140" s="36">
        <f>VLOOKUP(D140,全省上年决算数!$D$4:$G$1301,4)</f>
        <v>860</v>
      </c>
      <c r="H140" s="36">
        <f>IFERROR(VLOOKUP(D140,全省预算!D:I,5,0),)</f>
        <v>880</v>
      </c>
      <c r="I140" s="36"/>
      <c r="J140" s="36">
        <f>SUMIF(全省决算数!A139:A1519,D140:D1436,全省决算数!C139:C1519)</f>
        <v>965</v>
      </c>
      <c r="K140" s="175">
        <f t="shared" si="16"/>
        <v>1.12</v>
      </c>
      <c r="L140" s="175">
        <f t="shared" si="19"/>
        <v>1.1</v>
      </c>
      <c r="M140" s="175">
        <f t="shared" si="17"/>
        <v>0</v>
      </c>
      <c r="N140" s="132">
        <f t="shared" si="14"/>
        <v>0.122</v>
      </c>
      <c r="O140" s="176" t="str">
        <f t="shared" si="15"/>
        <v>是</v>
      </c>
      <c r="P140" s="176" t="str">
        <f t="shared" si="18"/>
        <v>否</v>
      </c>
    </row>
    <row r="141" hidden="1" spans="1:16">
      <c r="A141" s="171" t="s">
        <v>135</v>
      </c>
      <c r="B141" s="172" t="s">
        <v>135</v>
      </c>
      <c r="C141" s="172" t="s">
        <v>359</v>
      </c>
      <c r="D141" s="173" t="s">
        <v>363</v>
      </c>
      <c r="E141" s="172" t="s">
        <v>147</v>
      </c>
      <c r="F141" s="42" t="s">
        <v>145</v>
      </c>
      <c r="G141" s="36">
        <f>VLOOKUP(D141,全省上年决算数!$D$4:$G$1301,4)</f>
        <v>0</v>
      </c>
      <c r="H141" s="36">
        <f>IFERROR(VLOOKUP(D141,全省预算!D:I,5,0),)</f>
        <v>0</v>
      </c>
      <c r="I141" s="36"/>
      <c r="J141" s="36">
        <f>SUMIF(全省决算数!A140:A1520,D141:D1437,全省决算数!C140:C1520)</f>
        <v>0</v>
      </c>
      <c r="K141" s="175"/>
      <c r="L141" s="175"/>
      <c r="M141" s="175">
        <f t="shared" si="17"/>
        <v>0</v>
      </c>
      <c r="N141" s="132" t="str">
        <f t="shared" si="14"/>
        <v/>
      </c>
      <c r="O141" s="176" t="str">
        <f t="shared" si="15"/>
        <v>否</v>
      </c>
      <c r="P141" s="176" t="str">
        <f t="shared" si="18"/>
        <v>否</v>
      </c>
    </row>
    <row r="142" hidden="1" spans="1:16">
      <c r="A142" s="171" t="s">
        <v>135</v>
      </c>
      <c r="B142" s="172" t="s">
        <v>135</v>
      </c>
      <c r="C142" s="172" t="s">
        <v>359</v>
      </c>
      <c r="D142" s="173" t="s">
        <v>364</v>
      </c>
      <c r="E142" s="172" t="s">
        <v>147</v>
      </c>
      <c r="F142" s="42" t="s">
        <v>365</v>
      </c>
      <c r="G142" s="36">
        <f>VLOOKUP(D142,全省上年决算数!$D$4:$G$1301,4)</f>
        <v>0</v>
      </c>
      <c r="H142" s="36">
        <f>IFERROR(VLOOKUP(D142,全省预算!D:I,5,0),)</f>
        <v>0</v>
      </c>
      <c r="I142" s="36"/>
      <c r="J142" s="36">
        <f>SUMIF(全省决算数!A141:A1521,D142:D1438,全省决算数!C141:C1521)</f>
        <v>0</v>
      </c>
      <c r="K142" s="175"/>
      <c r="L142" s="175"/>
      <c r="M142" s="175">
        <f t="shared" si="17"/>
        <v>0</v>
      </c>
      <c r="N142" s="132" t="str">
        <f t="shared" si="14"/>
        <v/>
      </c>
      <c r="O142" s="176" t="str">
        <f t="shared" si="15"/>
        <v>否</v>
      </c>
      <c r="P142" s="176" t="str">
        <f t="shared" si="18"/>
        <v>否</v>
      </c>
    </row>
    <row r="143" hidden="1" spans="1:16">
      <c r="A143" s="171" t="s">
        <v>135</v>
      </c>
      <c r="B143" s="172" t="s">
        <v>135</v>
      </c>
      <c r="C143" s="172" t="s">
        <v>359</v>
      </c>
      <c r="D143" s="173" t="s">
        <v>366</v>
      </c>
      <c r="E143" s="172" t="s">
        <v>147</v>
      </c>
      <c r="F143" s="42" t="s">
        <v>367</v>
      </c>
      <c r="G143" s="36">
        <f>VLOOKUP(D143,全省上年决算数!$D$4:$G$1301,4)</f>
        <v>310</v>
      </c>
      <c r="H143" s="36">
        <f>IFERROR(VLOOKUP(D143,全省预算!D:I,5,0),)</f>
        <v>320</v>
      </c>
      <c r="I143" s="36"/>
      <c r="J143" s="36">
        <f>SUMIF(全省决算数!A142:A1522,D143:D1439,全省决算数!C142:C1522)</f>
        <v>261</v>
      </c>
      <c r="K143" s="175">
        <f t="shared" si="16"/>
        <v>0.84</v>
      </c>
      <c r="L143" s="175">
        <f t="shared" si="19"/>
        <v>0.82</v>
      </c>
      <c r="M143" s="175">
        <f t="shared" si="17"/>
        <v>0</v>
      </c>
      <c r="N143" s="132">
        <f t="shared" si="14"/>
        <v>-0.158</v>
      </c>
      <c r="O143" s="176" t="str">
        <f t="shared" si="15"/>
        <v>是</v>
      </c>
      <c r="P143" s="176" t="str">
        <f t="shared" si="18"/>
        <v>否</v>
      </c>
    </row>
    <row r="144" hidden="1" spans="1:16">
      <c r="A144" s="171" t="s">
        <v>135</v>
      </c>
      <c r="B144" s="172" t="s">
        <v>135</v>
      </c>
      <c r="C144" s="172" t="s">
        <v>359</v>
      </c>
      <c r="D144" s="173" t="s">
        <v>368</v>
      </c>
      <c r="E144" s="172" t="s">
        <v>147</v>
      </c>
      <c r="F144" s="42" t="s">
        <v>369</v>
      </c>
      <c r="G144" s="36">
        <f>VLOOKUP(D144,全省上年决算数!$D$4:$G$1301,4)</f>
        <v>71</v>
      </c>
      <c r="H144" s="36">
        <f>IFERROR(VLOOKUP(D144,全省预算!D:I,5,0),)</f>
        <v>76</v>
      </c>
      <c r="I144" s="36"/>
      <c r="J144" s="36">
        <f>SUMIF(全省决算数!A143:A1523,D144:D1440,全省决算数!C143:C1523)</f>
        <v>21</v>
      </c>
      <c r="K144" s="175">
        <f t="shared" si="16"/>
        <v>0.3</v>
      </c>
      <c r="L144" s="175">
        <f t="shared" si="19"/>
        <v>0.28</v>
      </c>
      <c r="M144" s="175">
        <f t="shared" si="17"/>
        <v>0</v>
      </c>
      <c r="N144" s="132">
        <f t="shared" si="14"/>
        <v>-0.704</v>
      </c>
      <c r="O144" s="176" t="str">
        <f t="shared" si="15"/>
        <v>是</v>
      </c>
      <c r="P144" s="176" t="str">
        <f t="shared" si="18"/>
        <v>否</v>
      </c>
    </row>
    <row r="145" hidden="1" spans="1:16">
      <c r="A145" s="171" t="s">
        <v>135</v>
      </c>
      <c r="B145" s="172" t="s">
        <v>135</v>
      </c>
      <c r="C145" s="172" t="s">
        <v>359</v>
      </c>
      <c r="D145" s="173" t="s">
        <v>370</v>
      </c>
      <c r="E145" s="172" t="s">
        <v>147</v>
      </c>
      <c r="F145" s="42" t="s">
        <v>371</v>
      </c>
      <c r="G145" s="36">
        <f>VLOOKUP(D145,全省上年决算数!$D$4:$G$1301,4)</f>
        <v>0</v>
      </c>
      <c r="H145" s="36">
        <f>IFERROR(VLOOKUP(D145,全省预算!D:I,5,0),)</f>
        <v>0</v>
      </c>
      <c r="I145" s="36"/>
      <c r="J145" s="36">
        <f>SUMIF(全省决算数!A144:A1524,D145:D1441,全省决算数!C144:C1524)</f>
        <v>0</v>
      </c>
      <c r="K145" s="175"/>
      <c r="L145" s="175"/>
      <c r="M145" s="175">
        <f t="shared" si="17"/>
        <v>0</v>
      </c>
      <c r="N145" s="132" t="str">
        <f t="shared" si="14"/>
        <v/>
      </c>
      <c r="O145" s="176" t="str">
        <f t="shared" si="15"/>
        <v>否</v>
      </c>
      <c r="P145" s="176" t="str">
        <f t="shared" si="18"/>
        <v>否</v>
      </c>
    </row>
    <row r="146" hidden="1" spans="1:16">
      <c r="A146" s="171" t="s">
        <v>135</v>
      </c>
      <c r="B146" s="172" t="s">
        <v>135</v>
      </c>
      <c r="C146" s="172" t="s">
        <v>359</v>
      </c>
      <c r="D146" s="173" t="s">
        <v>372</v>
      </c>
      <c r="E146" s="172" t="s">
        <v>147</v>
      </c>
      <c r="F146" s="42" t="s">
        <v>373</v>
      </c>
      <c r="G146" s="36">
        <f>VLOOKUP(D146,全省上年决算数!$D$4:$G$1301,4)</f>
        <v>0</v>
      </c>
      <c r="H146" s="36">
        <f>IFERROR(VLOOKUP(D146,全省预算!D:I,5,0),)</f>
        <v>0</v>
      </c>
      <c r="I146" s="36"/>
      <c r="J146" s="36">
        <f>SUMIF(全省决算数!A145:A1525,D146:D1442,全省决算数!C145:C1525)</f>
        <v>0</v>
      </c>
      <c r="K146" s="175"/>
      <c r="L146" s="175"/>
      <c r="M146" s="175">
        <f t="shared" si="17"/>
        <v>0</v>
      </c>
      <c r="N146" s="132" t="str">
        <f t="shared" si="14"/>
        <v/>
      </c>
      <c r="O146" s="176" t="str">
        <f t="shared" si="15"/>
        <v>否</v>
      </c>
      <c r="P146" s="176" t="str">
        <f t="shared" si="18"/>
        <v>否</v>
      </c>
    </row>
    <row r="147" hidden="1" spans="1:16">
      <c r="A147" s="171" t="s">
        <v>135</v>
      </c>
      <c r="B147" s="172" t="s">
        <v>135</v>
      </c>
      <c r="C147" s="172" t="s">
        <v>359</v>
      </c>
      <c r="D147" s="173" t="s">
        <v>374</v>
      </c>
      <c r="E147" s="172" t="s">
        <v>147</v>
      </c>
      <c r="F147" s="42" t="s">
        <v>375</v>
      </c>
      <c r="G147" s="36">
        <f>VLOOKUP(D147,全省上年决算数!$D$4:$G$1301,4)</f>
        <v>7</v>
      </c>
      <c r="H147" s="36">
        <f>IFERROR(VLOOKUP(D147,全省预算!D:I,5,0),)</f>
        <v>8</v>
      </c>
      <c r="I147" s="36"/>
      <c r="J147" s="36">
        <f>SUMIF(全省决算数!A146:A1526,D147:D1443,全省决算数!C146:C1526)</f>
        <v>7</v>
      </c>
      <c r="K147" s="175">
        <f t="shared" si="16"/>
        <v>1</v>
      </c>
      <c r="L147" s="175">
        <f t="shared" si="19"/>
        <v>0.88</v>
      </c>
      <c r="M147" s="175">
        <f t="shared" si="17"/>
        <v>0</v>
      </c>
      <c r="N147" s="132">
        <f t="shared" si="14"/>
        <v>0</v>
      </c>
      <c r="O147" s="176" t="str">
        <f t="shared" si="15"/>
        <v>是</v>
      </c>
      <c r="P147" s="176" t="str">
        <f t="shared" si="18"/>
        <v>否</v>
      </c>
    </row>
    <row r="148" hidden="1" spans="1:16">
      <c r="A148" s="171" t="s">
        <v>135</v>
      </c>
      <c r="B148" s="172" t="s">
        <v>135</v>
      </c>
      <c r="C148" s="172" t="s">
        <v>359</v>
      </c>
      <c r="D148" s="173" t="s">
        <v>376</v>
      </c>
      <c r="E148" s="172" t="s">
        <v>147</v>
      </c>
      <c r="F148" s="42" t="s">
        <v>160</v>
      </c>
      <c r="G148" s="36">
        <f>VLOOKUP(D148,全省上年决算数!$D$4:$G$1301,4)</f>
        <v>54</v>
      </c>
      <c r="H148" s="36">
        <f>IFERROR(VLOOKUP(D148,全省预算!D:I,5,0),)</f>
        <v>58</v>
      </c>
      <c r="I148" s="36"/>
      <c r="J148" s="36">
        <f>SUMIF(全省决算数!A147:A1527,D148:D1444,全省决算数!C147:C1527)</f>
        <v>113</v>
      </c>
      <c r="K148" s="175">
        <f t="shared" si="16"/>
        <v>2.09</v>
      </c>
      <c r="L148" s="175">
        <f t="shared" si="19"/>
        <v>1.95</v>
      </c>
      <c r="M148" s="175">
        <f t="shared" si="17"/>
        <v>0</v>
      </c>
      <c r="N148" s="132">
        <f t="shared" si="14"/>
        <v>1.093</v>
      </c>
      <c r="O148" s="176" t="str">
        <f t="shared" si="15"/>
        <v>是</v>
      </c>
      <c r="P148" s="176" t="str">
        <f t="shared" si="18"/>
        <v>否</v>
      </c>
    </row>
    <row r="149" hidden="1" spans="1:16">
      <c r="A149" s="171" t="s">
        <v>135</v>
      </c>
      <c r="B149" s="172"/>
      <c r="C149" s="172" t="s">
        <v>359</v>
      </c>
      <c r="D149" s="173" t="s">
        <v>377</v>
      </c>
      <c r="E149" s="172" t="s">
        <v>147</v>
      </c>
      <c r="F149" s="42" t="s">
        <v>378</v>
      </c>
      <c r="G149" s="36">
        <f>VLOOKUP(D149,全省上年决算数!$D$4:$G$1301,4)</f>
        <v>7</v>
      </c>
      <c r="H149" s="36">
        <f>IFERROR(VLOOKUP(D149,全省预算!D:I,5,0),)</f>
        <v>8</v>
      </c>
      <c r="I149" s="36"/>
      <c r="J149" s="36">
        <f>SUMIF(全省决算数!A148:A1528,D149:D1445,全省决算数!C148:C1528)</f>
        <v>68</v>
      </c>
      <c r="K149" s="175">
        <f t="shared" si="16"/>
        <v>9.71</v>
      </c>
      <c r="L149" s="175">
        <f t="shared" si="19"/>
        <v>8.5</v>
      </c>
      <c r="M149" s="175">
        <f t="shared" si="17"/>
        <v>0</v>
      </c>
      <c r="N149" s="132">
        <f t="shared" si="14"/>
        <v>8.714</v>
      </c>
      <c r="O149" s="176" t="str">
        <f t="shared" si="15"/>
        <v>是</v>
      </c>
      <c r="P149" s="176" t="str">
        <f t="shared" si="18"/>
        <v>否</v>
      </c>
    </row>
    <row r="150" ht="21.95" customHeight="1" spans="1:16">
      <c r="A150" s="171" t="s">
        <v>135</v>
      </c>
      <c r="B150" s="465" t="s">
        <v>136</v>
      </c>
      <c r="C150" s="172"/>
      <c r="D150" s="173" t="s">
        <v>379</v>
      </c>
      <c r="E150" s="172"/>
      <c r="F150" s="42" t="s">
        <v>380</v>
      </c>
      <c r="G150" s="36">
        <f>SUMIF($C151:$C$1301,$D150,$G151:$G$1301)</f>
        <v>108829</v>
      </c>
      <c r="H150" s="36">
        <f>VLOOKUP(F150,全省预算!$F:$H,3,0)</f>
        <v>112300</v>
      </c>
      <c r="I150" s="36">
        <f>VLOOKUP(D150,全省调整!A:I,3,0)</f>
        <v>110331</v>
      </c>
      <c r="J150" s="36">
        <f>VLOOKUP(F150,全省决算数!$B:$C,2,0)</f>
        <v>108575</v>
      </c>
      <c r="K150" s="418">
        <f t="shared" si="16"/>
        <v>0.998</v>
      </c>
      <c r="L150" s="418">
        <f t="shared" si="19"/>
        <v>0.967</v>
      </c>
      <c r="M150" s="418">
        <f t="shared" si="17"/>
        <v>0.984</v>
      </c>
      <c r="N150" s="132">
        <f t="shared" si="14"/>
        <v>-0.002</v>
      </c>
      <c r="O150" s="176" t="str">
        <f t="shared" si="15"/>
        <v>是</v>
      </c>
      <c r="P150" s="176" t="str">
        <f t="shared" si="18"/>
        <v>是</v>
      </c>
    </row>
    <row r="151" hidden="1" spans="1:16">
      <c r="A151" s="171" t="s">
        <v>135</v>
      </c>
      <c r="B151" s="172" t="s">
        <v>135</v>
      </c>
      <c r="C151" s="172" t="s">
        <v>379</v>
      </c>
      <c r="D151" s="173" t="s">
        <v>381</v>
      </c>
      <c r="E151" s="172" t="s">
        <v>147</v>
      </c>
      <c r="F151" s="42" t="s">
        <v>141</v>
      </c>
      <c r="G151" s="36">
        <f>VLOOKUP(D151,全省上年决算数!$D$4:$G$1301,4)</f>
        <v>77308</v>
      </c>
      <c r="H151" s="36">
        <f>IFERROR(VLOOKUP(D151,全省预算!D:I,5,0),)</f>
        <v>79300</v>
      </c>
      <c r="I151" s="36"/>
      <c r="J151" s="36">
        <f>SUMIF(全省决算数!A150:A1530,D151:D1447,全省决算数!C150:C1530)</f>
        <v>82465</v>
      </c>
      <c r="K151" s="175">
        <f t="shared" si="16"/>
        <v>1.07</v>
      </c>
      <c r="L151" s="175">
        <f t="shared" si="19"/>
        <v>1.04</v>
      </c>
      <c r="M151" s="175">
        <f t="shared" si="17"/>
        <v>0</v>
      </c>
      <c r="N151" s="132">
        <f t="shared" si="14"/>
        <v>0.067</v>
      </c>
      <c r="O151" s="176" t="str">
        <f t="shared" si="15"/>
        <v>是</v>
      </c>
      <c r="P151" s="176" t="str">
        <f t="shared" si="18"/>
        <v>否</v>
      </c>
    </row>
    <row r="152" hidden="1" spans="1:16">
      <c r="A152" s="171" t="s">
        <v>135</v>
      </c>
      <c r="B152" s="172" t="s">
        <v>135</v>
      </c>
      <c r="C152" s="172" t="s">
        <v>379</v>
      </c>
      <c r="D152" s="173" t="s">
        <v>382</v>
      </c>
      <c r="E152" s="172" t="s">
        <v>147</v>
      </c>
      <c r="F152" s="42" t="s">
        <v>143</v>
      </c>
      <c r="G152" s="36">
        <f>VLOOKUP(D152,全省上年决算数!$D$4:$G$1301,4)</f>
        <v>5998</v>
      </c>
      <c r="H152" s="36">
        <f>IFERROR(VLOOKUP(D152,全省预算!D:I,5,0),)</f>
        <v>6100</v>
      </c>
      <c r="I152" s="36"/>
      <c r="J152" s="36">
        <f>SUMIF(全省决算数!A151:A1531,D152:D1448,全省决算数!C151:C1531)</f>
        <v>5851</v>
      </c>
      <c r="K152" s="175">
        <f t="shared" si="16"/>
        <v>0.98</v>
      </c>
      <c r="L152" s="175">
        <f t="shared" si="19"/>
        <v>0.96</v>
      </c>
      <c r="M152" s="175">
        <f t="shared" si="17"/>
        <v>0</v>
      </c>
      <c r="N152" s="132">
        <f t="shared" si="14"/>
        <v>-0.025</v>
      </c>
      <c r="O152" s="176" t="str">
        <f t="shared" si="15"/>
        <v>是</v>
      </c>
      <c r="P152" s="176" t="str">
        <f t="shared" si="18"/>
        <v>否</v>
      </c>
    </row>
    <row r="153" hidden="1" spans="1:16">
      <c r="A153" s="171" t="s">
        <v>135</v>
      </c>
      <c r="B153" s="172" t="s">
        <v>135</v>
      </c>
      <c r="C153" s="172" t="s">
        <v>379</v>
      </c>
      <c r="D153" s="173" t="s">
        <v>383</v>
      </c>
      <c r="E153" s="172" t="s">
        <v>147</v>
      </c>
      <c r="F153" s="42" t="s">
        <v>145</v>
      </c>
      <c r="G153" s="36">
        <f>VLOOKUP(D153,全省上年决算数!$D$4:$G$1301,4)</f>
        <v>951</v>
      </c>
      <c r="H153" s="36">
        <f>IFERROR(VLOOKUP(D153,全省预算!D:I,5,0),)</f>
        <v>970</v>
      </c>
      <c r="I153" s="36"/>
      <c r="J153" s="36">
        <f>SUMIF(全省决算数!A152:A1532,D153:D1449,全省决算数!C152:C1532)</f>
        <v>415</v>
      </c>
      <c r="K153" s="175">
        <f t="shared" si="16"/>
        <v>0.44</v>
      </c>
      <c r="L153" s="175">
        <f t="shared" si="19"/>
        <v>0.43</v>
      </c>
      <c r="M153" s="175">
        <f t="shared" si="17"/>
        <v>0</v>
      </c>
      <c r="N153" s="132">
        <f t="shared" si="14"/>
        <v>-0.564</v>
      </c>
      <c r="O153" s="176" t="str">
        <f t="shared" si="15"/>
        <v>是</v>
      </c>
      <c r="P153" s="176" t="str">
        <f t="shared" si="18"/>
        <v>否</v>
      </c>
    </row>
    <row r="154" hidden="1" spans="1:16">
      <c r="A154" s="171" t="s">
        <v>135</v>
      </c>
      <c r="B154" s="172" t="s">
        <v>135</v>
      </c>
      <c r="C154" s="172" t="s">
        <v>379</v>
      </c>
      <c r="D154" s="173" t="s">
        <v>384</v>
      </c>
      <c r="E154" s="172" t="s">
        <v>147</v>
      </c>
      <c r="F154" s="42" t="s">
        <v>385</v>
      </c>
      <c r="G154" s="36">
        <f>VLOOKUP(D154,全省上年决算数!$D$4:$G$1301,4)</f>
        <v>3957</v>
      </c>
      <c r="H154" s="36">
        <f>IFERROR(VLOOKUP(D154,全省预算!D:I,5,0),)</f>
        <v>4250</v>
      </c>
      <c r="I154" s="36"/>
      <c r="J154" s="36">
        <f>SUMIF(全省决算数!A153:A1533,D154:D1450,全省决算数!C153:C1533)</f>
        <v>4446</v>
      </c>
      <c r="K154" s="175">
        <f t="shared" si="16"/>
        <v>1.12</v>
      </c>
      <c r="L154" s="175">
        <f t="shared" si="19"/>
        <v>1.05</v>
      </c>
      <c r="M154" s="175">
        <f t="shared" si="17"/>
        <v>0</v>
      </c>
      <c r="N154" s="132">
        <f t="shared" si="14"/>
        <v>0.124</v>
      </c>
      <c r="O154" s="176" t="str">
        <f t="shared" si="15"/>
        <v>是</v>
      </c>
      <c r="P154" s="176" t="str">
        <f t="shared" si="18"/>
        <v>否</v>
      </c>
    </row>
    <row r="155" hidden="1" spans="1:16">
      <c r="A155" s="171" t="s">
        <v>135</v>
      </c>
      <c r="B155" s="172" t="s">
        <v>135</v>
      </c>
      <c r="C155" s="172" t="s">
        <v>379</v>
      </c>
      <c r="D155" s="173" t="s">
        <v>386</v>
      </c>
      <c r="E155" s="172" t="s">
        <v>147</v>
      </c>
      <c r="F155" s="42" t="s">
        <v>387</v>
      </c>
      <c r="G155" s="36">
        <f>VLOOKUP(D155,全省上年决算数!$D$4:$G$1301,4)</f>
        <v>8810</v>
      </c>
      <c r="H155" s="36">
        <f>IFERROR(VLOOKUP(D155,全省预算!D:I,5,0),)</f>
        <v>9500</v>
      </c>
      <c r="I155" s="36"/>
      <c r="J155" s="36">
        <f>SUMIF(全省决算数!A154:A1534,D155:D1451,全省决算数!C154:C1534)</f>
        <v>4765</v>
      </c>
      <c r="K155" s="175">
        <f t="shared" si="16"/>
        <v>0.54</v>
      </c>
      <c r="L155" s="175">
        <f t="shared" si="19"/>
        <v>0.5</v>
      </c>
      <c r="M155" s="175">
        <f t="shared" si="17"/>
        <v>0</v>
      </c>
      <c r="N155" s="132">
        <f t="shared" si="14"/>
        <v>-0.459</v>
      </c>
      <c r="O155" s="176" t="str">
        <f t="shared" si="15"/>
        <v>是</v>
      </c>
      <c r="P155" s="176" t="str">
        <f t="shared" si="18"/>
        <v>否</v>
      </c>
    </row>
    <row r="156" hidden="1" spans="1:16">
      <c r="A156" s="171" t="s">
        <v>135</v>
      </c>
      <c r="B156" s="172" t="s">
        <v>135</v>
      </c>
      <c r="C156" s="172" t="s">
        <v>379</v>
      </c>
      <c r="D156" s="173" t="s">
        <v>388</v>
      </c>
      <c r="E156" s="172" t="s">
        <v>147</v>
      </c>
      <c r="F156" s="42" t="s">
        <v>389</v>
      </c>
      <c r="G156" s="36">
        <f>VLOOKUP(D156,全省上年决算数!$D$4:$G$1301,4)</f>
        <v>2429</v>
      </c>
      <c r="H156" s="36">
        <f>IFERROR(VLOOKUP(D156,全省预算!D:I,5,0),)</f>
        <v>2500</v>
      </c>
      <c r="I156" s="36"/>
      <c r="J156" s="36">
        <f>SUMIF(全省决算数!A155:A1535,D156:D1452,全省决算数!C155:C1535)</f>
        <v>1475</v>
      </c>
      <c r="K156" s="175">
        <f t="shared" si="16"/>
        <v>0.61</v>
      </c>
      <c r="L156" s="175">
        <f t="shared" si="19"/>
        <v>0.59</v>
      </c>
      <c r="M156" s="175">
        <f t="shared" si="17"/>
        <v>0</v>
      </c>
      <c r="N156" s="132">
        <f t="shared" si="14"/>
        <v>-0.393</v>
      </c>
      <c r="O156" s="176" t="str">
        <f t="shared" si="15"/>
        <v>是</v>
      </c>
      <c r="P156" s="176" t="str">
        <f t="shared" si="18"/>
        <v>否</v>
      </c>
    </row>
    <row r="157" hidden="1" spans="1:16">
      <c r="A157" s="171" t="s">
        <v>135</v>
      </c>
      <c r="B157" s="172" t="s">
        <v>135</v>
      </c>
      <c r="C157" s="172" t="s">
        <v>379</v>
      </c>
      <c r="D157" s="173" t="s">
        <v>390</v>
      </c>
      <c r="E157" s="172" t="s">
        <v>147</v>
      </c>
      <c r="F157" s="42" t="s">
        <v>248</v>
      </c>
      <c r="G157" s="36">
        <f>VLOOKUP(D157,全省上年决算数!$D$4:$G$1301,4)</f>
        <v>319</v>
      </c>
      <c r="H157" s="36">
        <f>IFERROR(VLOOKUP(D157,全省预算!D:I,5,0),)</f>
        <v>320</v>
      </c>
      <c r="I157" s="36"/>
      <c r="J157" s="36">
        <f>SUMIF(全省决算数!A156:A1536,D157:D1453,全省决算数!C156:C1536)</f>
        <v>529</v>
      </c>
      <c r="K157" s="175">
        <f t="shared" si="16"/>
        <v>1.66</v>
      </c>
      <c r="L157" s="175">
        <f t="shared" si="19"/>
        <v>1.65</v>
      </c>
      <c r="M157" s="175">
        <f t="shared" si="17"/>
        <v>0</v>
      </c>
      <c r="N157" s="132">
        <f t="shared" si="14"/>
        <v>0.658</v>
      </c>
      <c r="O157" s="176" t="str">
        <f t="shared" si="15"/>
        <v>是</v>
      </c>
      <c r="P157" s="176" t="str">
        <f t="shared" si="18"/>
        <v>否</v>
      </c>
    </row>
    <row r="158" hidden="1" spans="1:16">
      <c r="A158" s="171" t="s">
        <v>135</v>
      </c>
      <c r="B158" s="172" t="s">
        <v>135</v>
      </c>
      <c r="C158" s="172" t="s">
        <v>379</v>
      </c>
      <c r="D158" s="173" t="s">
        <v>391</v>
      </c>
      <c r="E158" s="172" t="s">
        <v>147</v>
      </c>
      <c r="F158" s="42" t="s">
        <v>160</v>
      </c>
      <c r="G158" s="36">
        <f>VLOOKUP(D158,全省上年决算数!$D$4:$G$1301,4)</f>
        <v>3524</v>
      </c>
      <c r="H158" s="36">
        <f>IFERROR(VLOOKUP(D158,全省预算!D:I,5,0),)</f>
        <v>3600</v>
      </c>
      <c r="I158" s="36"/>
      <c r="J158" s="36">
        <f>SUMIF(全省决算数!A157:A1537,D158:D1454,全省决算数!C157:C1537)</f>
        <v>2370</v>
      </c>
      <c r="K158" s="175">
        <f t="shared" si="16"/>
        <v>0.67</v>
      </c>
      <c r="L158" s="175">
        <f t="shared" si="19"/>
        <v>0.66</v>
      </c>
      <c r="M158" s="175">
        <f t="shared" si="17"/>
        <v>0</v>
      </c>
      <c r="N158" s="132">
        <f t="shared" si="14"/>
        <v>-0.327</v>
      </c>
      <c r="O158" s="176" t="str">
        <f t="shared" si="15"/>
        <v>是</v>
      </c>
      <c r="P158" s="176" t="str">
        <f t="shared" si="18"/>
        <v>否</v>
      </c>
    </row>
    <row r="159" hidden="1" spans="1:16">
      <c r="A159" s="171" t="s">
        <v>135</v>
      </c>
      <c r="B159" s="172"/>
      <c r="C159" s="172" t="s">
        <v>379</v>
      </c>
      <c r="D159" s="173" t="s">
        <v>392</v>
      </c>
      <c r="E159" s="172" t="s">
        <v>147</v>
      </c>
      <c r="F159" s="42" t="s">
        <v>393</v>
      </c>
      <c r="G159" s="36">
        <f>VLOOKUP(D159,全省上年决算数!$D$4:$G$1301,4)</f>
        <v>5533</v>
      </c>
      <c r="H159" s="36">
        <f>IFERROR(VLOOKUP(D159,全省预算!D:I,5,0),)</f>
        <v>5760</v>
      </c>
      <c r="I159" s="36"/>
      <c r="J159" s="36">
        <f>SUMIF(全省决算数!A158:A1538,D159:D1455,全省决算数!C158:C1538)</f>
        <v>6259</v>
      </c>
      <c r="K159" s="175">
        <f t="shared" si="16"/>
        <v>1.13</v>
      </c>
      <c r="L159" s="175">
        <f t="shared" si="19"/>
        <v>1.09</v>
      </c>
      <c r="M159" s="175">
        <f t="shared" si="17"/>
        <v>0</v>
      </c>
      <c r="N159" s="132">
        <f t="shared" si="14"/>
        <v>0.131</v>
      </c>
      <c r="O159" s="176" t="str">
        <f t="shared" si="15"/>
        <v>是</v>
      </c>
      <c r="P159" s="176" t="str">
        <f t="shared" si="18"/>
        <v>否</v>
      </c>
    </row>
    <row r="160" ht="21.95" customHeight="1" spans="1:16">
      <c r="A160" s="171" t="s">
        <v>135</v>
      </c>
      <c r="B160" s="465" t="s">
        <v>136</v>
      </c>
      <c r="C160" s="172"/>
      <c r="D160" s="173" t="s">
        <v>394</v>
      </c>
      <c r="E160" s="172"/>
      <c r="F160" s="42" t="s">
        <v>395</v>
      </c>
      <c r="G160" s="36">
        <f>SUMIF($C161:$C$1301,$D160,$G161:$G$1301)</f>
        <v>79441</v>
      </c>
      <c r="H160" s="36">
        <f>VLOOKUP(F160,全省预算!$F:$H,3,0)</f>
        <v>83000</v>
      </c>
      <c r="I160" s="36">
        <f>VLOOKUP(D160,全省调整!A:I,3,0)</f>
        <v>58804</v>
      </c>
      <c r="J160" s="36">
        <f>VLOOKUP(F160,全省决算数!$B:$C,2,0)</f>
        <v>56230</v>
      </c>
      <c r="K160" s="418">
        <f t="shared" si="16"/>
        <v>0.708</v>
      </c>
      <c r="L160" s="418">
        <f t="shared" si="19"/>
        <v>0.677</v>
      </c>
      <c r="M160" s="418">
        <f t="shared" si="17"/>
        <v>0.956</v>
      </c>
      <c r="N160" s="132">
        <f t="shared" si="14"/>
        <v>-0.292</v>
      </c>
      <c r="O160" s="176" t="str">
        <f t="shared" si="15"/>
        <v>是</v>
      </c>
      <c r="P160" s="176" t="str">
        <f t="shared" si="18"/>
        <v>是</v>
      </c>
    </row>
    <row r="161" hidden="1" spans="1:16">
      <c r="A161" s="171" t="s">
        <v>135</v>
      </c>
      <c r="B161" s="172" t="s">
        <v>135</v>
      </c>
      <c r="C161" s="172" t="s">
        <v>394</v>
      </c>
      <c r="D161" s="173" t="s">
        <v>396</v>
      </c>
      <c r="E161" s="172" t="s">
        <v>147</v>
      </c>
      <c r="F161" s="42" t="s">
        <v>141</v>
      </c>
      <c r="G161" s="36">
        <f>VLOOKUP(D161,全省上年决算数!$D$4:$G$1301,4)</f>
        <v>16742</v>
      </c>
      <c r="H161" s="36">
        <f>IFERROR(VLOOKUP(D161,全省预算!D:I,5,0),)</f>
        <v>17620</v>
      </c>
      <c r="I161" s="36"/>
      <c r="J161" s="36">
        <f>SUMIF(全省决算数!A160:A1540,D161:D1457,全省决算数!C160:C1540)</f>
        <v>18105</v>
      </c>
      <c r="K161" s="175">
        <f t="shared" si="16"/>
        <v>1.08</v>
      </c>
      <c r="L161" s="175">
        <f t="shared" si="19"/>
        <v>1.03</v>
      </c>
      <c r="M161" s="175">
        <f t="shared" si="17"/>
        <v>0</v>
      </c>
      <c r="N161" s="132">
        <f t="shared" si="14"/>
        <v>0.081</v>
      </c>
      <c r="O161" s="176" t="str">
        <f t="shared" si="15"/>
        <v>是</v>
      </c>
      <c r="P161" s="176" t="str">
        <f t="shared" si="18"/>
        <v>否</v>
      </c>
    </row>
    <row r="162" hidden="1" spans="1:16">
      <c r="A162" s="171" t="s">
        <v>135</v>
      </c>
      <c r="B162" s="172" t="s">
        <v>135</v>
      </c>
      <c r="C162" s="172" t="s">
        <v>394</v>
      </c>
      <c r="D162" s="173" t="s">
        <v>397</v>
      </c>
      <c r="E162" s="172" t="s">
        <v>147</v>
      </c>
      <c r="F162" s="42" t="s">
        <v>143</v>
      </c>
      <c r="G162" s="36">
        <f>VLOOKUP(D162,全省上年决算数!$D$4:$G$1301,4)</f>
        <v>883</v>
      </c>
      <c r="H162" s="36">
        <f>IFERROR(VLOOKUP(D162,全省预算!D:I,5,0),)</f>
        <v>920</v>
      </c>
      <c r="I162" s="36"/>
      <c r="J162" s="36">
        <f>SUMIF(全省决算数!A161:A1541,D162:D1458,全省决算数!C161:C1541)</f>
        <v>1094</v>
      </c>
      <c r="K162" s="175">
        <f t="shared" si="16"/>
        <v>1.24</v>
      </c>
      <c r="L162" s="175">
        <f t="shared" si="19"/>
        <v>1.19</v>
      </c>
      <c r="M162" s="175">
        <f t="shared" si="17"/>
        <v>0</v>
      </c>
      <c r="N162" s="132">
        <f t="shared" si="14"/>
        <v>0.239</v>
      </c>
      <c r="O162" s="176" t="str">
        <f t="shared" si="15"/>
        <v>是</v>
      </c>
      <c r="P162" s="176" t="str">
        <f t="shared" si="18"/>
        <v>否</v>
      </c>
    </row>
    <row r="163" hidden="1" spans="1:16">
      <c r="A163" s="171" t="s">
        <v>135</v>
      </c>
      <c r="B163" s="172" t="s">
        <v>135</v>
      </c>
      <c r="C163" s="172" t="s">
        <v>394</v>
      </c>
      <c r="D163" s="173" t="s">
        <v>398</v>
      </c>
      <c r="E163" s="172" t="s">
        <v>147</v>
      </c>
      <c r="F163" s="42" t="s">
        <v>145</v>
      </c>
      <c r="G163" s="36">
        <f>VLOOKUP(D163,全省上年决算数!$D$4:$G$1301,4)</f>
        <v>62</v>
      </c>
      <c r="H163" s="36">
        <f>IFERROR(VLOOKUP(D163,全省预算!D:I,5,0),)</f>
        <v>63</v>
      </c>
      <c r="I163" s="36"/>
      <c r="J163" s="36">
        <f>SUMIF(全省决算数!A162:A1542,D163:D1459,全省决算数!C162:C1542)</f>
        <v>73</v>
      </c>
      <c r="K163" s="175">
        <f t="shared" si="16"/>
        <v>1.18</v>
      </c>
      <c r="L163" s="175">
        <f t="shared" si="19"/>
        <v>1.16</v>
      </c>
      <c r="M163" s="175">
        <f t="shared" si="17"/>
        <v>0</v>
      </c>
      <c r="N163" s="132">
        <f t="shared" si="14"/>
        <v>0.177</v>
      </c>
      <c r="O163" s="176" t="str">
        <f t="shared" si="15"/>
        <v>是</v>
      </c>
      <c r="P163" s="176" t="str">
        <f t="shared" si="18"/>
        <v>否</v>
      </c>
    </row>
    <row r="164" hidden="1" spans="1:16">
      <c r="A164" s="171" t="s">
        <v>135</v>
      </c>
      <c r="B164" s="172" t="s">
        <v>135</v>
      </c>
      <c r="C164" s="172" t="s">
        <v>394</v>
      </c>
      <c r="D164" s="173" t="s">
        <v>399</v>
      </c>
      <c r="E164" s="172" t="s">
        <v>147</v>
      </c>
      <c r="F164" s="42" t="s">
        <v>400</v>
      </c>
      <c r="G164" s="36">
        <f>VLOOKUP(D164,全省上年决算数!$D$4:$G$1301,4)</f>
        <v>160</v>
      </c>
      <c r="H164" s="36">
        <f>IFERROR(VLOOKUP(D164,全省预算!D:I,5,0),)</f>
        <v>167</v>
      </c>
      <c r="I164" s="36"/>
      <c r="J164" s="36">
        <f>SUMIF(全省决算数!A163:A1543,D164:D1460,全省决算数!C163:C1543)</f>
        <v>113</v>
      </c>
      <c r="K164" s="175">
        <f t="shared" si="16"/>
        <v>0.71</v>
      </c>
      <c r="L164" s="175">
        <f t="shared" si="19"/>
        <v>0.68</v>
      </c>
      <c r="M164" s="175">
        <f t="shared" si="17"/>
        <v>0</v>
      </c>
      <c r="N164" s="132">
        <f t="shared" si="14"/>
        <v>-0.294</v>
      </c>
      <c r="O164" s="176" t="str">
        <f t="shared" si="15"/>
        <v>是</v>
      </c>
      <c r="P164" s="176" t="str">
        <f t="shared" si="18"/>
        <v>否</v>
      </c>
    </row>
    <row r="165" hidden="1" spans="1:16">
      <c r="A165" s="171" t="s">
        <v>135</v>
      </c>
      <c r="B165" s="172" t="s">
        <v>135</v>
      </c>
      <c r="C165" s="172" t="s">
        <v>394</v>
      </c>
      <c r="D165" s="173" t="s">
        <v>401</v>
      </c>
      <c r="E165" s="172" t="s">
        <v>147</v>
      </c>
      <c r="F165" s="42" t="s">
        <v>402</v>
      </c>
      <c r="G165" s="36">
        <f>VLOOKUP(D165,全省上年决算数!$D$4:$G$1301,4)</f>
        <v>0</v>
      </c>
      <c r="H165" s="36">
        <f>IFERROR(VLOOKUP(D165,全省预算!D:I,5,0),)</f>
        <v>0</v>
      </c>
      <c r="I165" s="36"/>
      <c r="J165" s="36">
        <f>SUMIF(全省决算数!A164:A1544,D165:D1461,全省决算数!C164:C1544)</f>
        <v>2</v>
      </c>
      <c r="K165" s="175"/>
      <c r="L165" s="175"/>
      <c r="M165" s="175">
        <f t="shared" si="17"/>
        <v>0</v>
      </c>
      <c r="N165" s="132" t="str">
        <f t="shared" si="14"/>
        <v/>
      </c>
      <c r="O165" s="176" t="str">
        <f t="shared" si="15"/>
        <v>是</v>
      </c>
      <c r="P165" s="176" t="str">
        <f t="shared" si="18"/>
        <v>否</v>
      </c>
    </row>
    <row r="166" hidden="1" spans="1:16">
      <c r="A166" s="171" t="s">
        <v>135</v>
      </c>
      <c r="B166" s="172" t="s">
        <v>135</v>
      </c>
      <c r="C166" s="172" t="s">
        <v>394</v>
      </c>
      <c r="D166" s="173" t="s">
        <v>403</v>
      </c>
      <c r="E166" s="172" t="s">
        <v>147</v>
      </c>
      <c r="F166" s="42" t="s">
        <v>404</v>
      </c>
      <c r="G166" s="36">
        <f>VLOOKUP(D166,全省上年决算数!$D$4:$G$1301,4)</f>
        <v>12083</v>
      </c>
      <c r="H166" s="36">
        <f>IFERROR(VLOOKUP(D166,全省预算!D:I,5,0),)</f>
        <v>12500</v>
      </c>
      <c r="I166" s="36"/>
      <c r="J166" s="36">
        <f>SUMIF(全省决算数!A165:A1545,D166:D1462,全省决算数!C165:C1545)</f>
        <v>8698</v>
      </c>
      <c r="K166" s="175">
        <f t="shared" si="16"/>
        <v>0.72</v>
      </c>
      <c r="L166" s="175">
        <f t="shared" si="19"/>
        <v>0.7</v>
      </c>
      <c r="M166" s="175">
        <f t="shared" si="17"/>
        <v>0</v>
      </c>
      <c r="N166" s="132">
        <f t="shared" si="14"/>
        <v>-0.28</v>
      </c>
      <c r="O166" s="176" t="str">
        <f t="shared" si="15"/>
        <v>是</v>
      </c>
      <c r="P166" s="176" t="str">
        <f t="shared" si="18"/>
        <v>否</v>
      </c>
    </row>
    <row r="167" hidden="1" spans="1:16">
      <c r="A167" s="171" t="s">
        <v>135</v>
      </c>
      <c r="B167" s="172" t="s">
        <v>135</v>
      </c>
      <c r="C167" s="172" t="s">
        <v>394</v>
      </c>
      <c r="D167" s="173" t="s">
        <v>405</v>
      </c>
      <c r="E167" s="172" t="s">
        <v>147</v>
      </c>
      <c r="F167" s="42" t="s">
        <v>406</v>
      </c>
      <c r="G167" s="36">
        <f>VLOOKUP(D167,全省上年决算数!$D$4:$G$1301,4)</f>
        <v>30</v>
      </c>
      <c r="H167" s="36">
        <f>IFERROR(VLOOKUP(D167,全省预算!D:I,5,0),)</f>
        <v>30</v>
      </c>
      <c r="I167" s="36"/>
      <c r="J167" s="36">
        <f>SUMIF(全省决算数!A166:A1546,D167:D1463,全省决算数!C166:C1546)</f>
        <v>514</v>
      </c>
      <c r="K167" s="175">
        <f t="shared" si="16"/>
        <v>17.13</v>
      </c>
      <c r="L167" s="175">
        <f t="shared" si="19"/>
        <v>17.13</v>
      </c>
      <c r="M167" s="175">
        <f t="shared" si="17"/>
        <v>0</v>
      </c>
      <c r="N167" s="132">
        <f t="shared" si="14"/>
        <v>16.133</v>
      </c>
      <c r="O167" s="176" t="str">
        <f t="shared" si="15"/>
        <v>是</v>
      </c>
      <c r="P167" s="176" t="str">
        <f t="shared" si="18"/>
        <v>否</v>
      </c>
    </row>
    <row r="168" hidden="1" spans="1:16">
      <c r="A168" s="171" t="s">
        <v>135</v>
      </c>
      <c r="B168" s="172" t="s">
        <v>135</v>
      </c>
      <c r="C168" s="172" t="s">
        <v>394</v>
      </c>
      <c r="D168" s="173" t="s">
        <v>407</v>
      </c>
      <c r="E168" s="172" t="s">
        <v>147</v>
      </c>
      <c r="F168" s="42" t="s">
        <v>408</v>
      </c>
      <c r="G168" s="36">
        <f>VLOOKUP(D168,全省上年决算数!$D$4:$G$1301,4)</f>
        <v>0</v>
      </c>
      <c r="H168" s="36">
        <f>IFERROR(VLOOKUP(D168,全省预算!D:I,5,0),)</f>
        <v>0</v>
      </c>
      <c r="I168" s="36"/>
      <c r="J168" s="36">
        <f>SUMIF(全省决算数!A167:A1547,D168:D1464,全省决算数!C167:C1547)</f>
        <v>14</v>
      </c>
      <c r="K168" s="175"/>
      <c r="L168" s="175"/>
      <c r="M168" s="175">
        <f t="shared" si="17"/>
        <v>0</v>
      </c>
      <c r="N168" s="132" t="str">
        <f t="shared" si="14"/>
        <v/>
      </c>
      <c r="O168" s="176" t="str">
        <f t="shared" si="15"/>
        <v>是</v>
      </c>
      <c r="P168" s="176" t="str">
        <f t="shared" si="18"/>
        <v>否</v>
      </c>
    </row>
    <row r="169" hidden="1" spans="1:16">
      <c r="A169" s="171" t="s">
        <v>135</v>
      </c>
      <c r="B169" s="172" t="s">
        <v>135</v>
      </c>
      <c r="C169" s="172" t="s">
        <v>394</v>
      </c>
      <c r="D169" s="173" t="s">
        <v>409</v>
      </c>
      <c r="E169" s="172" t="s">
        <v>147</v>
      </c>
      <c r="F169" s="42" t="s">
        <v>410</v>
      </c>
      <c r="G169" s="36">
        <f>VLOOKUP(D169,全省上年决算数!$D$4:$G$1301,4)</f>
        <v>996</v>
      </c>
      <c r="H169" s="36">
        <f>IFERROR(VLOOKUP(D169,全省预算!D:I,5,0),)</f>
        <v>1050</v>
      </c>
      <c r="I169" s="36"/>
      <c r="J169" s="36">
        <f>SUMIF(全省决算数!A168:A1548,D169:D1465,全省决算数!C168:C1548)</f>
        <v>1134</v>
      </c>
      <c r="K169" s="175">
        <f t="shared" si="16"/>
        <v>1.14</v>
      </c>
      <c r="L169" s="175">
        <f t="shared" si="19"/>
        <v>1.08</v>
      </c>
      <c r="M169" s="175">
        <f t="shared" si="17"/>
        <v>0</v>
      </c>
      <c r="N169" s="132">
        <f t="shared" si="14"/>
        <v>0.139</v>
      </c>
      <c r="O169" s="176" t="str">
        <f t="shared" si="15"/>
        <v>是</v>
      </c>
      <c r="P169" s="176" t="str">
        <f t="shared" si="18"/>
        <v>否</v>
      </c>
    </row>
    <row r="170" hidden="1" spans="1:16">
      <c r="A170" s="171" t="s">
        <v>135</v>
      </c>
      <c r="B170" s="172" t="s">
        <v>135</v>
      </c>
      <c r="C170" s="172" t="s">
        <v>394</v>
      </c>
      <c r="D170" s="173" t="s">
        <v>411</v>
      </c>
      <c r="E170" s="172" t="s">
        <v>147</v>
      </c>
      <c r="F170" s="42" t="s">
        <v>248</v>
      </c>
      <c r="G170" s="36">
        <f>VLOOKUP(D170,全省上年决算数!$D$4:$G$1301,4)</f>
        <v>594</v>
      </c>
      <c r="H170" s="36">
        <f>IFERROR(VLOOKUP(D170,全省预算!D:I,5,0),)</f>
        <v>650</v>
      </c>
      <c r="I170" s="36"/>
      <c r="J170" s="36">
        <f>SUMIF(全省决算数!A169:A1549,D170:D1466,全省决算数!C169:C1549)</f>
        <v>598</v>
      </c>
      <c r="K170" s="175">
        <f t="shared" si="16"/>
        <v>1.01</v>
      </c>
      <c r="L170" s="175">
        <f t="shared" si="19"/>
        <v>0.92</v>
      </c>
      <c r="M170" s="175">
        <f t="shared" si="17"/>
        <v>0</v>
      </c>
      <c r="N170" s="132">
        <f t="shared" si="14"/>
        <v>0.007</v>
      </c>
      <c r="O170" s="176" t="str">
        <f t="shared" si="15"/>
        <v>是</v>
      </c>
      <c r="P170" s="176" t="str">
        <f t="shared" si="18"/>
        <v>否</v>
      </c>
    </row>
    <row r="171" hidden="1" spans="1:16">
      <c r="A171" s="171" t="s">
        <v>135</v>
      </c>
      <c r="B171" s="172" t="s">
        <v>135</v>
      </c>
      <c r="C171" s="172" t="s">
        <v>394</v>
      </c>
      <c r="D171" s="173" t="s">
        <v>412</v>
      </c>
      <c r="E171" s="172" t="s">
        <v>147</v>
      </c>
      <c r="F171" s="42" t="s">
        <v>160</v>
      </c>
      <c r="G171" s="36">
        <f>VLOOKUP(D171,全省上年决算数!$D$4:$G$1301,4)</f>
        <v>9466</v>
      </c>
      <c r="H171" s="36">
        <f>IFERROR(VLOOKUP(D171,全省预算!D:I,5,0),)</f>
        <v>9700</v>
      </c>
      <c r="I171" s="36"/>
      <c r="J171" s="36">
        <f>SUMIF(全省决算数!A170:A1550,D171:D1467,全省决算数!C170:C1550)</f>
        <v>11748</v>
      </c>
      <c r="K171" s="175">
        <f t="shared" si="16"/>
        <v>1.24</v>
      </c>
      <c r="L171" s="175">
        <f t="shared" si="19"/>
        <v>1.21</v>
      </c>
      <c r="M171" s="175">
        <f t="shared" si="17"/>
        <v>0</v>
      </c>
      <c r="N171" s="132">
        <f t="shared" si="14"/>
        <v>0.241</v>
      </c>
      <c r="O171" s="176" t="str">
        <f t="shared" si="15"/>
        <v>是</v>
      </c>
      <c r="P171" s="176" t="str">
        <f t="shared" si="18"/>
        <v>否</v>
      </c>
    </row>
    <row r="172" hidden="1" spans="1:16">
      <c r="A172" s="171" t="s">
        <v>135</v>
      </c>
      <c r="B172" s="172"/>
      <c r="C172" s="172" t="s">
        <v>394</v>
      </c>
      <c r="D172" s="173" t="s">
        <v>413</v>
      </c>
      <c r="E172" s="172" t="s">
        <v>147</v>
      </c>
      <c r="F172" s="42" t="s">
        <v>414</v>
      </c>
      <c r="G172" s="36">
        <f>VLOOKUP(D172,全省上年决算数!$D$4:$G$1301,4)</f>
        <v>38425</v>
      </c>
      <c r="H172" s="36">
        <f>IFERROR(VLOOKUP(D172,全省预算!D:I,5,0),)</f>
        <v>40300</v>
      </c>
      <c r="I172" s="36"/>
      <c r="J172" s="36">
        <f>SUMIF(全省决算数!A171:A1551,D172:D1468,全省决算数!C171:C1551)</f>
        <v>14137</v>
      </c>
      <c r="K172" s="175">
        <f t="shared" si="16"/>
        <v>0.37</v>
      </c>
      <c r="L172" s="175">
        <f t="shared" si="19"/>
        <v>0.35</v>
      </c>
      <c r="M172" s="175">
        <f t="shared" si="17"/>
        <v>0</v>
      </c>
      <c r="N172" s="132">
        <f t="shared" si="14"/>
        <v>-0.632</v>
      </c>
      <c r="O172" s="176" t="str">
        <f t="shared" si="15"/>
        <v>是</v>
      </c>
      <c r="P172" s="176" t="str">
        <f t="shared" si="18"/>
        <v>否</v>
      </c>
    </row>
    <row r="173" ht="21.95" customHeight="1" spans="1:16">
      <c r="A173" s="171" t="s">
        <v>135</v>
      </c>
      <c r="B173" s="465" t="s">
        <v>136</v>
      </c>
      <c r="C173" s="172"/>
      <c r="D173" s="173" t="s">
        <v>415</v>
      </c>
      <c r="E173" s="172"/>
      <c r="F173" s="42" t="s">
        <v>416</v>
      </c>
      <c r="G173" s="36">
        <f>SUMIF($C174:$C$1301,$D173,$G174:$G$1301)</f>
        <v>61806</v>
      </c>
      <c r="H173" s="36">
        <f>VLOOKUP(F173,全省预算!$F:$H,3,0)</f>
        <v>64800</v>
      </c>
      <c r="I173" s="36">
        <f>VLOOKUP(D173,全省调整!A:I,3,0)</f>
        <v>64163</v>
      </c>
      <c r="J173" s="36">
        <f>VLOOKUP(F173,全省决算数!$B:$C,2,0)</f>
        <v>61404</v>
      </c>
      <c r="K173" s="418">
        <f t="shared" si="16"/>
        <v>0.993</v>
      </c>
      <c r="L173" s="418">
        <f t="shared" si="19"/>
        <v>0.948</v>
      </c>
      <c r="M173" s="418">
        <f t="shared" si="17"/>
        <v>0.957</v>
      </c>
      <c r="N173" s="132">
        <f t="shared" si="14"/>
        <v>-0.007</v>
      </c>
      <c r="O173" s="176" t="str">
        <f t="shared" si="15"/>
        <v>是</v>
      </c>
      <c r="P173" s="176" t="str">
        <f t="shared" si="18"/>
        <v>是</v>
      </c>
    </row>
    <row r="174" hidden="1" spans="1:16">
      <c r="A174" s="171" t="s">
        <v>135</v>
      </c>
      <c r="B174" s="172" t="s">
        <v>135</v>
      </c>
      <c r="C174" s="172" t="s">
        <v>415</v>
      </c>
      <c r="D174" s="173" t="s">
        <v>417</v>
      </c>
      <c r="E174" s="172" t="s">
        <v>147</v>
      </c>
      <c r="F174" s="42" t="s">
        <v>141</v>
      </c>
      <c r="G174" s="36">
        <f>VLOOKUP(D174,全省上年决算数!$D$4:$G$1301,4)</f>
        <v>11467</v>
      </c>
      <c r="H174" s="36">
        <f>IFERROR(VLOOKUP(D174,全省预算!D:I,5,0),)</f>
        <v>12100</v>
      </c>
      <c r="I174" s="36"/>
      <c r="J174" s="36">
        <f>SUMIF(全省决算数!A173:A1553,D174:D1470,全省决算数!C173:C1553)</f>
        <v>15251</v>
      </c>
      <c r="K174" s="175">
        <f t="shared" si="16"/>
        <v>1.33</v>
      </c>
      <c r="L174" s="175">
        <f t="shared" si="19"/>
        <v>1.26</v>
      </c>
      <c r="M174" s="175">
        <f t="shared" si="17"/>
        <v>0</v>
      </c>
      <c r="N174" s="132">
        <f t="shared" si="14"/>
        <v>0.33</v>
      </c>
      <c r="O174" s="176" t="str">
        <f t="shared" si="15"/>
        <v>是</v>
      </c>
      <c r="P174" s="176" t="str">
        <f t="shared" si="18"/>
        <v>否</v>
      </c>
    </row>
    <row r="175" hidden="1" spans="1:16">
      <c r="A175" s="171" t="s">
        <v>135</v>
      </c>
      <c r="B175" s="172" t="s">
        <v>135</v>
      </c>
      <c r="C175" s="172" t="s">
        <v>415</v>
      </c>
      <c r="D175" s="173" t="s">
        <v>418</v>
      </c>
      <c r="E175" s="172" t="s">
        <v>147</v>
      </c>
      <c r="F175" s="42" t="s">
        <v>143</v>
      </c>
      <c r="G175" s="36">
        <f>VLOOKUP(D175,全省上年决算数!$D$4:$G$1301,4)</f>
        <v>1656</v>
      </c>
      <c r="H175" s="36">
        <f>IFERROR(VLOOKUP(D175,全省预算!D:I,5,0),)</f>
        <v>1700</v>
      </c>
      <c r="I175" s="36"/>
      <c r="J175" s="36">
        <f>SUMIF(全省决算数!A174:A1554,D175:D1471,全省决算数!C174:C1554)</f>
        <v>1774</v>
      </c>
      <c r="K175" s="175">
        <f t="shared" si="16"/>
        <v>1.07</v>
      </c>
      <c r="L175" s="175">
        <f t="shared" si="19"/>
        <v>1.04</v>
      </c>
      <c r="M175" s="175">
        <f t="shared" si="17"/>
        <v>0</v>
      </c>
      <c r="N175" s="132">
        <f t="shared" si="14"/>
        <v>0.071</v>
      </c>
      <c r="O175" s="176" t="str">
        <f t="shared" si="15"/>
        <v>是</v>
      </c>
      <c r="P175" s="176" t="str">
        <f t="shared" si="18"/>
        <v>否</v>
      </c>
    </row>
    <row r="176" hidden="1" spans="1:16">
      <c r="A176" s="171" t="s">
        <v>135</v>
      </c>
      <c r="B176" s="172" t="s">
        <v>135</v>
      </c>
      <c r="C176" s="172" t="s">
        <v>415</v>
      </c>
      <c r="D176" s="173" t="s">
        <v>419</v>
      </c>
      <c r="E176" s="172" t="s">
        <v>147</v>
      </c>
      <c r="F176" s="42" t="s">
        <v>145</v>
      </c>
      <c r="G176" s="36">
        <f>VLOOKUP(D176,全省上年决算数!$D$4:$G$1301,4)</f>
        <v>280</v>
      </c>
      <c r="H176" s="36">
        <f>IFERROR(VLOOKUP(D176,全省预算!D:I,5,0),)</f>
        <v>290</v>
      </c>
      <c r="I176" s="36"/>
      <c r="J176" s="36">
        <f>SUMIF(全省决算数!A175:A1555,D176:D1472,全省决算数!C175:C1555)</f>
        <v>157</v>
      </c>
      <c r="K176" s="175">
        <f t="shared" si="16"/>
        <v>0.56</v>
      </c>
      <c r="L176" s="175">
        <f t="shared" si="19"/>
        <v>0.54</v>
      </c>
      <c r="M176" s="175">
        <f t="shared" si="17"/>
        <v>0</v>
      </c>
      <c r="N176" s="132">
        <f t="shared" si="14"/>
        <v>-0.439</v>
      </c>
      <c r="O176" s="176" t="str">
        <f t="shared" si="15"/>
        <v>是</v>
      </c>
      <c r="P176" s="176" t="str">
        <f t="shared" si="18"/>
        <v>否</v>
      </c>
    </row>
    <row r="177" hidden="1" spans="1:16">
      <c r="A177" s="171" t="s">
        <v>135</v>
      </c>
      <c r="B177" s="172" t="s">
        <v>135</v>
      </c>
      <c r="C177" s="172" t="s">
        <v>415</v>
      </c>
      <c r="D177" s="173" t="s">
        <v>420</v>
      </c>
      <c r="E177" s="172" t="s">
        <v>147</v>
      </c>
      <c r="F177" s="42" t="s">
        <v>421</v>
      </c>
      <c r="G177" s="36">
        <f>VLOOKUP(D177,全省上年决算数!$D$4:$G$1301,4)</f>
        <v>25466</v>
      </c>
      <c r="H177" s="36">
        <f>IFERROR(VLOOKUP(D177,全省预算!D:I,5,0),)</f>
        <v>27000</v>
      </c>
      <c r="I177" s="36"/>
      <c r="J177" s="36">
        <f>SUMIF(全省决算数!A176:A1556,D177:D1473,全省决算数!C176:C1556)</f>
        <v>21370</v>
      </c>
      <c r="K177" s="175">
        <f t="shared" si="16"/>
        <v>0.84</v>
      </c>
      <c r="L177" s="175">
        <f t="shared" si="19"/>
        <v>0.79</v>
      </c>
      <c r="M177" s="175">
        <f t="shared" si="17"/>
        <v>0</v>
      </c>
      <c r="N177" s="132">
        <f t="shared" si="14"/>
        <v>-0.161</v>
      </c>
      <c r="O177" s="176" t="str">
        <f t="shared" si="15"/>
        <v>是</v>
      </c>
      <c r="P177" s="176" t="str">
        <f t="shared" si="18"/>
        <v>否</v>
      </c>
    </row>
    <row r="178" hidden="1" spans="1:16">
      <c r="A178" s="171" t="s">
        <v>135</v>
      </c>
      <c r="B178" s="172" t="s">
        <v>135</v>
      </c>
      <c r="C178" s="172" t="s">
        <v>415</v>
      </c>
      <c r="D178" s="173" t="s">
        <v>422</v>
      </c>
      <c r="E178" s="172" t="s">
        <v>147</v>
      </c>
      <c r="F178" s="42" t="s">
        <v>160</v>
      </c>
      <c r="G178" s="36">
        <f>VLOOKUP(D178,全省上年决算数!$D$4:$G$1301,4)</f>
        <v>673</v>
      </c>
      <c r="H178" s="36">
        <f>IFERROR(VLOOKUP(D178,全省预算!D:I,5,0),)</f>
        <v>690</v>
      </c>
      <c r="I178" s="36"/>
      <c r="J178" s="36">
        <f>SUMIF(全省决算数!A177:A1557,D178:D1474,全省决算数!C177:C1557)</f>
        <v>1054</v>
      </c>
      <c r="K178" s="175">
        <f t="shared" si="16"/>
        <v>1.57</v>
      </c>
      <c r="L178" s="175">
        <f t="shared" si="19"/>
        <v>1.53</v>
      </c>
      <c r="M178" s="175">
        <f t="shared" si="17"/>
        <v>0</v>
      </c>
      <c r="N178" s="132">
        <f t="shared" si="14"/>
        <v>0.566</v>
      </c>
      <c r="O178" s="176" t="str">
        <f t="shared" si="15"/>
        <v>是</v>
      </c>
      <c r="P178" s="176" t="str">
        <f t="shared" si="18"/>
        <v>否</v>
      </c>
    </row>
    <row r="179" hidden="1" spans="1:16">
      <c r="A179" s="171" t="s">
        <v>135</v>
      </c>
      <c r="B179" s="172"/>
      <c r="C179" s="172" t="s">
        <v>415</v>
      </c>
      <c r="D179" s="173" t="s">
        <v>423</v>
      </c>
      <c r="E179" s="172" t="s">
        <v>147</v>
      </c>
      <c r="F179" s="42" t="s">
        <v>424</v>
      </c>
      <c r="G179" s="36">
        <f>VLOOKUP(D179,全省上年决算数!$D$4:$G$1301,4)</f>
        <v>22264</v>
      </c>
      <c r="H179" s="36">
        <f>IFERROR(VLOOKUP(D179,全省预算!D:I,5,0),)</f>
        <v>23020</v>
      </c>
      <c r="I179" s="36"/>
      <c r="J179" s="36">
        <f>SUMIF(全省决算数!A178:A1558,D179:D1475,全省决算数!C178:C1558)</f>
        <v>21798</v>
      </c>
      <c r="K179" s="175">
        <f t="shared" si="16"/>
        <v>0.98</v>
      </c>
      <c r="L179" s="175">
        <f t="shared" si="19"/>
        <v>0.95</v>
      </c>
      <c r="M179" s="175">
        <f t="shared" si="17"/>
        <v>0</v>
      </c>
      <c r="N179" s="132">
        <f t="shared" si="14"/>
        <v>-0.021</v>
      </c>
      <c r="O179" s="176" t="str">
        <f t="shared" si="15"/>
        <v>是</v>
      </c>
      <c r="P179" s="176" t="str">
        <f t="shared" si="18"/>
        <v>否</v>
      </c>
    </row>
    <row r="180" ht="21.95" customHeight="1" spans="1:16">
      <c r="A180" s="171" t="s">
        <v>135</v>
      </c>
      <c r="B180" s="465" t="s">
        <v>136</v>
      </c>
      <c r="C180" s="172"/>
      <c r="D180" s="173" t="s">
        <v>425</v>
      </c>
      <c r="E180" s="172"/>
      <c r="F180" s="42" t="s">
        <v>426</v>
      </c>
      <c r="G180" s="36">
        <f>SUMIF($C181:$C$1301,$D180,$G181:$G$1301)</f>
        <v>23432</v>
      </c>
      <c r="H180" s="36">
        <f>VLOOKUP(F180,全省预算!$F:$H,3,0)</f>
        <v>24500</v>
      </c>
      <c r="I180" s="36">
        <f>VLOOKUP(D180,全省调整!A:I,3,0)</f>
        <v>22228</v>
      </c>
      <c r="J180" s="36">
        <f>VLOOKUP(F180,全省决算数!$B:$C,2,0)</f>
        <v>21993</v>
      </c>
      <c r="K180" s="418">
        <f t="shared" si="16"/>
        <v>0.939</v>
      </c>
      <c r="L180" s="418">
        <f t="shared" si="19"/>
        <v>0.898</v>
      </c>
      <c r="M180" s="418">
        <f t="shared" si="17"/>
        <v>0.989</v>
      </c>
      <c r="N180" s="132">
        <f t="shared" si="14"/>
        <v>-0.061</v>
      </c>
      <c r="O180" s="176" t="str">
        <f t="shared" si="15"/>
        <v>是</v>
      </c>
      <c r="P180" s="176" t="str">
        <f t="shared" si="18"/>
        <v>是</v>
      </c>
    </row>
    <row r="181" hidden="1" spans="1:16">
      <c r="A181" s="171" t="s">
        <v>135</v>
      </c>
      <c r="B181" s="172" t="s">
        <v>135</v>
      </c>
      <c r="C181" s="172" t="s">
        <v>425</v>
      </c>
      <c r="D181" s="173" t="s">
        <v>427</v>
      </c>
      <c r="E181" s="172" t="s">
        <v>147</v>
      </c>
      <c r="F181" s="42" t="s">
        <v>141</v>
      </c>
      <c r="G181" s="36">
        <f>VLOOKUP(D181,全省上年决算数!$D$4:$G$1301,4)</f>
        <v>2987</v>
      </c>
      <c r="H181" s="36">
        <f>IFERROR(VLOOKUP(D181,全省预算!D:I,5,0),)</f>
        <v>2850</v>
      </c>
      <c r="I181" s="36"/>
      <c r="J181" s="36">
        <f>SUMIF(全省决算数!A180:A1560,D181:D1477,全省决算数!C180:C1560)</f>
        <v>2514</v>
      </c>
      <c r="K181" s="175">
        <f t="shared" si="16"/>
        <v>0.84</v>
      </c>
      <c r="L181" s="175">
        <f t="shared" si="19"/>
        <v>0.88</v>
      </c>
      <c r="M181" s="175">
        <f t="shared" si="17"/>
        <v>0</v>
      </c>
      <c r="N181" s="132">
        <f t="shared" ref="N181:N244" si="20">IF(ISERROR(J181/G181-1),"",J181/G181-1)</f>
        <v>-0.158</v>
      </c>
      <c r="O181" s="176" t="str">
        <f t="shared" si="15"/>
        <v>是</v>
      </c>
      <c r="P181" s="176" t="str">
        <f t="shared" si="18"/>
        <v>否</v>
      </c>
    </row>
    <row r="182" hidden="1" spans="1:16">
      <c r="A182" s="171" t="s">
        <v>135</v>
      </c>
      <c r="B182" s="172" t="s">
        <v>135</v>
      </c>
      <c r="C182" s="172" t="s">
        <v>425</v>
      </c>
      <c r="D182" s="173" t="s">
        <v>428</v>
      </c>
      <c r="E182" s="172" t="s">
        <v>147</v>
      </c>
      <c r="F182" s="42" t="s">
        <v>143</v>
      </c>
      <c r="G182" s="36">
        <f>VLOOKUP(D182,全省上年决算数!$D$4:$G$1301,4)</f>
        <v>602</v>
      </c>
      <c r="H182" s="36">
        <f>IFERROR(VLOOKUP(D182,全省预算!D:I,5,0),)</f>
        <v>620</v>
      </c>
      <c r="I182" s="36"/>
      <c r="J182" s="36">
        <f>SUMIF(全省决算数!A181:A1561,D182:D1478,全省决算数!C181:C1561)</f>
        <v>407</v>
      </c>
      <c r="K182" s="175">
        <f t="shared" si="16"/>
        <v>0.68</v>
      </c>
      <c r="L182" s="175">
        <f t="shared" si="19"/>
        <v>0.66</v>
      </c>
      <c r="M182" s="175">
        <f t="shared" si="17"/>
        <v>0</v>
      </c>
      <c r="N182" s="132">
        <f t="shared" si="20"/>
        <v>-0.324</v>
      </c>
      <c r="O182" s="176" t="str">
        <f t="shared" si="15"/>
        <v>是</v>
      </c>
      <c r="P182" s="176" t="str">
        <f t="shared" si="18"/>
        <v>否</v>
      </c>
    </row>
    <row r="183" hidden="1" spans="1:16">
      <c r="A183" s="171" t="s">
        <v>135</v>
      </c>
      <c r="B183" s="172" t="s">
        <v>135</v>
      </c>
      <c r="C183" s="172" t="s">
        <v>425</v>
      </c>
      <c r="D183" s="173" t="s">
        <v>429</v>
      </c>
      <c r="E183" s="172" t="s">
        <v>147</v>
      </c>
      <c r="F183" s="42" t="s">
        <v>145</v>
      </c>
      <c r="G183" s="36">
        <f>VLOOKUP(D183,全省上年决算数!$D$4:$G$1301,4)</f>
        <v>0</v>
      </c>
      <c r="H183" s="36">
        <f>IFERROR(VLOOKUP(D183,全省预算!D:I,5,0),)</f>
        <v>0</v>
      </c>
      <c r="I183" s="36"/>
      <c r="J183" s="36">
        <f>SUMIF(全省决算数!A182:A1562,D183:D1479,全省决算数!C182:C1562)</f>
        <v>0</v>
      </c>
      <c r="K183" s="175"/>
      <c r="L183" s="175"/>
      <c r="M183" s="175">
        <f t="shared" si="17"/>
        <v>0</v>
      </c>
      <c r="N183" s="132" t="str">
        <f t="shared" si="20"/>
        <v/>
      </c>
      <c r="O183" s="176" t="str">
        <f t="shared" si="15"/>
        <v>否</v>
      </c>
      <c r="P183" s="176" t="str">
        <f t="shared" si="18"/>
        <v>否</v>
      </c>
    </row>
    <row r="184" hidden="1" spans="1:16">
      <c r="A184" s="171" t="s">
        <v>135</v>
      </c>
      <c r="B184" s="172" t="s">
        <v>135</v>
      </c>
      <c r="C184" s="172" t="s">
        <v>425</v>
      </c>
      <c r="D184" s="173" t="s">
        <v>430</v>
      </c>
      <c r="E184" s="172" t="s">
        <v>147</v>
      </c>
      <c r="F184" s="42" t="s">
        <v>431</v>
      </c>
      <c r="G184" s="36">
        <f>VLOOKUP(D184,全省上年决算数!$D$4:$G$1301,4)</f>
        <v>9846</v>
      </c>
      <c r="H184" s="36">
        <f>IFERROR(VLOOKUP(D184,全省预算!D:I,5,0),)</f>
        <v>10780</v>
      </c>
      <c r="I184" s="36"/>
      <c r="J184" s="36">
        <f>SUMIF(全省决算数!A183:A1563,D184:D1480,全省决算数!C183:C1563)</f>
        <v>5434</v>
      </c>
      <c r="K184" s="175">
        <f t="shared" si="16"/>
        <v>0.55</v>
      </c>
      <c r="L184" s="175">
        <f t="shared" si="19"/>
        <v>0.5</v>
      </c>
      <c r="M184" s="175">
        <f t="shared" si="17"/>
        <v>0</v>
      </c>
      <c r="N184" s="132">
        <f t="shared" si="20"/>
        <v>-0.448</v>
      </c>
      <c r="O184" s="176" t="str">
        <f t="shared" si="15"/>
        <v>是</v>
      </c>
      <c r="P184" s="176" t="str">
        <f t="shared" si="18"/>
        <v>否</v>
      </c>
    </row>
    <row r="185" hidden="1" spans="1:16">
      <c r="A185" s="171" t="s">
        <v>135</v>
      </c>
      <c r="B185" s="172" t="s">
        <v>135</v>
      </c>
      <c r="C185" s="172" t="s">
        <v>425</v>
      </c>
      <c r="D185" s="173" t="s">
        <v>432</v>
      </c>
      <c r="E185" s="172" t="s">
        <v>147</v>
      </c>
      <c r="F185" s="42" t="s">
        <v>160</v>
      </c>
      <c r="G185" s="36">
        <f>VLOOKUP(D185,全省上年决算数!$D$4:$G$1301,4)</f>
        <v>239</v>
      </c>
      <c r="H185" s="36">
        <f>IFERROR(VLOOKUP(D185,全省预算!D:I,5,0),)</f>
        <v>400</v>
      </c>
      <c r="I185" s="36"/>
      <c r="J185" s="36">
        <f>SUMIF(全省决算数!A184:A1564,D185:D1481,全省决算数!C184:C1564)</f>
        <v>305</v>
      </c>
      <c r="K185" s="175">
        <f t="shared" si="16"/>
        <v>1.28</v>
      </c>
      <c r="L185" s="175">
        <f t="shared" si="19"/>
        <v>0.76</v>
      </c>
      <c r="M185" s="175">
        <f t="shared" si="17"/>
        <v>0</v>
      </c>
      <c r="N185" s="132">
        <f t="shared" si="20"/>
        <v>0.276</v>
      </c>
      <c r="O185" s="176" t="str">
        <f t="shared" si="15"/>
        <v>是</v>
      </c>
      <c r="P185" s="176" t="str">
        <f t="shared" si="18"/>
        <v>否</v>
      </c>
    </row>
    <row r="186" hidden="1" spans="1:16">
      <c r="A186" s="171" t="s">
        <v>135</v>
      </c>
      <c r="B186" s="172"/>
      <c r="C186" s="172" t="s">
        <v>425</v>
      </c>
      <c r="D186" s="173" t="s">
        <v>433</v>
      </c>
      <c r="E186" s="172" t="s">
        <v>147</v>
      </c>
      <c r="F186" s="42" t="s">
        <v>434</v>
      </c>
      <c r="G186" s="36">
        <f>VLOOKUP(D186,全省上年决算数!$D$4:$G$1301,4)</f>
        <v>9758</v>
      </c>
      <c r="H186" s="36">
        <f>IFERROR(VLOOKUP(D186,全省预算!D:I,5,0),)</f>
        <v>9850</v>
      </c>
      <c r="I186" s="36"/>
      <c r="J186" s="36">
        <f>SUMIF(全省决算数!A185:A1565,D186:D1482,全省决算数!C185:C1565)</f>
        <v>13333</v>
      </c>
      <c r="K186" s="175">
        <f t="shared" si="16"/>
        <v>1.37</v>
      </c>
      <c r="L186" s="175">
        <f t="shared" si="19"/>
        <v>1.35</v>
      </c>
      <c r="M186" s="175">
        <f t="shared" si="17"/>
        <v>0</v>
      </c>
      <c r="N186" s="132">
        <f t="shared" si="20"/>
        <v>0.366</v>
      </c>
      <c r="O186" s="176" t="str">
        <f t="shared" si="15"/>
        <v>是</v>
      </c>
      <c r="P186" s="176" t="str">
        <f t="shared" si="18"/>
        <v>否</v>
      </c>
    </row>
    <row r="187" ht="21.95" customHeight="1" spans="1:16">
      <c r="A187" s="171" t="s">
        <v>135</v>
      </c>
      <c r="B187" s="465" t="s">
        <v>136</v>
      </c>
      <c r="C187" s="172"/>
      <c r="D187" s="173" t="s">
        <v>435</v>
      </c>
      <c r="E187" s="172"/>
      <c r="F187" s="42" t="s">
        <v>436</v>
      </c>
      <c r="G187" s="36">
        <f>SUMIF($C188:$C$1301,$D187,$G188:$G$1301)</f>
        <v>11992</v>
      </c>
      <c r="H187" s="36">
        <f>VLOOKUP(F187,全省预算!$F:$H,3,0)</f>
        <v>12500</v>
      </c>
      <c r="I187" s="36">
        <f>VLOOKUP(D187,全省调整!A:I,3,0)</f>
        <v>12608</v>
      </c>
      <c r="J187" s="36">
        <f>VLOOKUP(F187,全省决算数!$B:$C,2,0)</f>
        <v>12603</v>
      </c>
      <c r="K187" s="418">
        <f t="shared" si="16"/>
        <v>1.051</v>
      </c>
      <c r="L187" s="418">
        <f t="shared" si="19"/>
        <v>1.008</v>
      </c>
      <c r="M187" s="418">
        <f t="shared" si="17"/>
        <v>1</v>
      </c>
      <c r="N187" s="132">
        <f t="shared" si="20"/>
        <v>0.051</v>
      </c>
      <c r="O187" s="176" t="str">
        <f t="shared" si="15"/>
        <v>是</v>
      </c>
      <c r="P187" s="176" t="str">
        <f t="shared" si="18"/>
        <v>是</v>
      </c>
    </row>
    <row r="188" hidden="1" spans="1:16">
      <c r="A188" s="171" t="s">
        <v>135</v>
      </c>
      <c r="B188" s="172" t="s">
        <v>135</v>
      </c>
      <c r="C188" s="172" t="s">
        <v>435</v>
      </c>
      <c r="D188" s="173" t="s">
        <v>437</v>
      </c>
      <c r="E188" s="172" t="s">
        <v>147</v>
      </c>
      <c r="F188" s="42" t="s">
        <v>141</v>
      </c>
      <c r="G188" s="36">
        <f>VLOOKUP(D188,全省上年决算数!$D$4:$G$1301,4)</f>
        <v>2847</v>
      </c>
      <c r="H188" s="36">
        <f>IFERROR(VLOOKUP(D188,全省预算!D:I,5,0),)</f>
        <v>3000</v>
      </c>
      <c r="I188" s="36"/>
      <c r="J188" s="36">
        <f>SUMIF(全省决算数!A187:A1567,D188:D1484,全省决算数!C187:C1567)</f>
        <v>3393</v>
      </c>
      <c r="K188" s="175">
        <f t="shared" si="16"/>
        <v>1.19</v>
      </c>
      <c r="L188" s="175">
        <f t="shared" si="19"/>
        <v>1.13</v>
      </c>
      <c r="M188" s="175">
        <f t="shared" si="17"/>
        <v>0</v>
      </c>
      <c r="N188" s="132">
        <f t="shared" si="20"/>
        <v>0.192</v>
      </c>
      <c r="O188" s="176" t="str">
        <f t="shared" si="15"/>
        <v>是</v>
      </c>
      <c r="P188" s="176" t="str">
        <f t="shared" si="18"/>
        <v>否</v>
      </c>
    </row>
    <row r="189" hidden="1" spans="1:16">
      <c r="A189" s="171" t="s">
        <v>135</v>
      </c>
      <c r="B189" s="172" t="s">
        <v>135</v>
      </c>
      <c r="C189" s="172" t="s">
        <v>435</v>
      </c>
      <c r="D189" s="173" t="s">
        <v>438</v>
      </c>
      <c r="E189" s="172" t="s">
        <v>147</v>
      </c>
      <c r="F189" s="42" t="s">
        <v>143</v>
      </c>
      <c r="G189" s="36">
        <f>VLOOKUP(D189,全省上年决算数!$D$4:$G$1301,4)</f>
        <v>165</v>
      </c>
      <c r="H189" s="36">
        <f>IFERROR(VLOOKUP(D189,全省预算!D:I,5,0),)</f>
        <v>170</v>
      </c>
      <c r="I189" s="36"/>
      <c r="J189" s="36">
        <f>SUMIF(全省决算数!A188:A1568,D189:D1485,全省决算数!C188:C1568)</f>
        <v>154</v>
      </c>
      <c r="K189" s="175">
        <f t="shared" si="16"/>
        <v>0.93</v>
      </c>
      <c r="L189" s="175">
        <f t="shared" si="19"/>
        <v>0.91</v>
      </c>
      <c r="M189" s="175">
        <f t="shared" si="17"/>
        <v>0</v>
      </c>
      <c r="N189" s="132">
        <f t="shared" si="20"/>
        <v>-0.067</v>
      </c>
      <c r="O189" s="176" t="str">
        <f t="shared" si="15"/>
        <v>是</v>
      </c>
      <c r="P189" s="176" t="str">
        <f t="shared" si="18"/>
        <v>否</v>
      </c>
    </row>
    <row r="190" hidden="1" spans="1:16">
      <c r="A190" s="171" t="s">
        <v>135</v>
      </c>
      <c r="B190" s="172" t="s">
        <v>135</v>
      </c>
      <c r="C190" s="172" t="s">
        <v>435</v>
      </c>
      <c r="D190" s="173" t="s">
        <v>439</v>
      </c>
      <c r="E190" s="172" t="s">
        <v>147</v>
      </c>
      <c r="F190" s="42" t="s">
        <v>145</v>
      </c>
      <c r="G190" s="36">
        <f>VLOOKUP(D190,全省上年决算数!$D$4:$G$1301,4)</f>
        <v>57</v>
      </c>
      <c r="H190" s="36">
        <f>IFERROR(VLOOKUP(D190,全省预算!D:I,5,0),)</f>
        <v>60</v>
      </c>
      <c r="I190" s="36"/>
      <c r="J190" s="36">
        <f>SUMIF(全省决算数!A189:A1569,D190:D1486,全省决算数!C189:C1569)</f>
        <v>63</v>
      </c>
      <c r="K190" s="175">
        <f t="shared" si="16"/>
        <v>1.11</v>
      </c>
      <c r="L190" s="175">
        <f t="shared" si="19"/>
        <v>1.05</v>
      </c>
      <c r="M190" s="175">
        <f t="shared" si="17"/>
        <v>0</v>
      </c>
      <c r="N190" s="132">
        <f t="shared" si="20"/>
        <v>0.105</v>
      </c>
      <c r="O190" s="176" t="str">
        <f t="shared" si="15"/>
        <v>是</v>
      </c>
      <c r="P190" s="176" t="str">
        <f t="shared" si="18"/>
        <v>否</v>
      </c>
    </row>
    <row r="191" hidden="1" spans="1:16">
      <c r="A191" s="171" t="s">
        <v>135</v>
      </c>
      <c r="B191" s="172" t="s">
        <v>135</v>
      </c>
      <c r="C191" s="172" t="s">
        <v>435</v>
      </c>
      <c r="D191" s="173" t="s">
        <v>440</v>
      </c>
      <c r="E191" s="172" t="s">
        <v>147</v>
      </c>
      <c r="F191" s="42" t="s">
        <v>441</v>
      </c>
      <c r="G191" s="36">
        <f>VLOOKUP(D191,全省上年决算数!$D$4:$G$1301,4)</f>
        <v>2</v>
      </c>
      <c r="H191" s="36">
        <f>IFERROR(VLOOKUP(D191,全省预算!D:I,5,0),)</f>
        <v>0</v>
      </c>
      <c r="I191" s="36"/>
      <c r="J191" s="36">
        <f>SUMIF(全省决算数!A190:A1570,D191:D1487,全省决算数!C190:C1570)</f>
        <v>2</v>
      </c>
      <c r="K191" s="175">
        <f t="shared" si="16"/>
        <v>1</v>
      </c>
      <c r="L191" s="175"/>
      <c r="M191" s="175">
        <f t="shared" si="17"/>
        <v>0</v>
      </c>
      <c r="N191" s="132">
        <f t="shared" si="20"/>
        <v>0</v>
      </c>
      <c r="O191" s="176" t="str">
        <f t="shared" si="15"/>
        <v>是</v>
      </c>
      <c r="P191" s="176" t="str">
        <f t="shared" si="18"/>
        <v>否</v>
      </c>
    </row>
    <row r="192" hidden="1" spans="1:16">
      <c r="A192" s="171" t="s">
        <v>135</v>
      </c>
      <c r="B192" s="172" t="s">
        <v>135</v>
      </c>
      <c r="C192" s="172" t="s">
        <v>435</v>
      </c>
      <c r="D192" s="173" t="s">
        <v>442</v>
      </c>
      <c r="E192" s="172" t="s">
        <v>147</v>
      </c>
      <c r="F192" s="42" t="s">
        <v>443</v>
      </c>
      <c r="G192" s="36">
        <f>VLOOKUP(D192,全省上年决算数!$D$4:$G$1301,4)</f>
        <v>915</v>
      </c>
      <c r="H192" s="36">
        <f>IFERROR(VLOOKUP(D192,全省预算!D:I,5,0),)</f>
        <v>960</v>
      </c>
      <c r="I192" s="36"/>
      <c r="J192" s="36">
        <f>SUMIF(全省决算数!A191:A1571,D192:D1488,全省决算数!C191:C1571)</f>
        <v>712</v>
      </c>
      <c r="K192" s="175">
        <f t="shared" si="16"/>
        <v>0.78</v>
      </c>
      <c r="L192" s="175">
        <f t="shared" si="19"/>
        <v>0.74</v>
      </c>
      <c r="M192" s="175">
        <f t="shared" si="17"/>
        <v>0</v>
      </c>
      <c r="N192" s="132">
        <f t="shared" si="20"/>
        <v>-0.222</v>
      </c>
      <c r="O192" s="176" t="str">
        <f t="shared" si="15"/>
        <v>是</v>
      </c>
      <c r="P192" s="176" t="str">
        <f t="shared" si="18"/>
        <v>否</v>
      </c>
    </row>
    <row r="193" hidden="1" spans="1:16">
      <c r="A193" s="171" t="s">
        <v>135</v>
      </c>
      <c r="B193" s="172" t="s">
        <v>135</v>
      </c>
      <c r="C193" s="172" t="s">
        <v>435</v>
      </c>
      <c r="D193" s="173" t="s">
        <v>444</v>
      </c>
      <c r="E193" s="172" t="s">
        <v>147</v>
      </c>
      <c r="F193" s="42" t="s">
        <v>445</v>
      </c>
      <c r="G193" s="36">
        <f>VLOOKUP(D193,全省上年决算数!$D$4:$G$1301,4)</f>
        <v>6236</v>
      </c>
      <c r="H193" s="36">
        <f>IFERROR(VLOOKUP(D193,全省预算!D:I,5,0),)</f>
        <v>6500</v>
      </c>
      <c r="I193" s="36"/>
      <c r="J193" s="36">
        <f>SUMIF(全省决算数!A192:A1572,D193:D1489,全省决算数!C192:C1572)</f>
        <v>6205</v>
      </c>
      <c r="K193" s="175">
        <f t="shared" si="16"/>
        <v>1</v>
      </c>
      <c r="L193" s="175">
        <f t="shared" si="19"/>
        <v>0.95</v>
      </c>
      <c r="M193" s="175">
        <f t="shared" si="17"/>
        <v>0</v>
      </c>
      <c r="N193" s="132">
        <f t="shared" si="20"/>
        <v>-0.005</v>
      </c>
      <c r="O193" s="176" t="str">
        <f t="shared" si="15"/>
        <v>是</v>
      </c>
      <c r="P193" s="176" t="str">
        <f t="shared" si="18"/>
        <v>否</v>
      </c>
    </row>
    <row r="194" hidden="1" spans="1:16">
      <c r="A194" s="171" t="s">
        <v>135</v>
      </c>
      <c r="B194" s="172" t="s">
        <v>135</v>
      </c>
      <c r="C194" s="172" t="s">
        <v>435</v>
      </c>
      <c r="D194" s="173" t="s">
        <v>446</v>
      </c>
      <c r="E194" s="172" t="s">
        <v>147</v>
      </c>
      <c r="F194" s="42" t="s">
        <v>160</v>
      </c>
      <c r="G194" s="36">
        <f>VLOOKUP(D194,全省上年决算数!$D$4:$G$1301,4)</f>
        <v>569</v>
      </c>
      <c r="H194" s="36">
        <f>IFERROR(VLOOKUP(D194,全省预算!D:I,5,0),)</f>
        <v>580</v>
      </c>
      <c r="I194" s="36"/>
      <c r="J194" s="36">
        <f>SUMIF(全省决算数!A193:A1573,D194:D1490,全省决算数!C193:C1573)</f>
        <v>784</v>
      </c>
      <c r="K194" s="175">
        <f t="shared" si="16"/>
        <v>1.38</v>
      </c>
      <c r="L194" s="175">
        <f t="shared" si="19"/>
        <v>1.35</v>
      </c>
      <c r="M194" s="175">
        <f t="shared" si="17"/>
        <v>0</v>
      </c>
      <c r="N194" s="132">
        <f t="shared" si="20"/>
        <v>0.378</v>
      </c>
      <c r="O194" s="176" t="str">
        <f t="shared" si="15"/>
        <v>是</v>
      </c>
      <c r="P194" s="176" t="str">
        <f t="shared" si="18"/>
        <v>否</v>
      </c>
    </row>
    <row r="195" hidden="1" spans="1:16">
      <c r="A195" s="171" t="s">
        <v>135</v>
      </c>
      <c r="B195" s="172"/>
      <c r="C195" s="172" t="s">
        <v>435</v>
      </c>
      <c r="D195" s="173" t="s">
        <v>447</v>
      </c>
      <c r="E195" s="172" t="s">
        <v>147</v>
      </c>
      <c r="F195" s="42" t="s">
        <v>448</v>
      </c>
      <c r="G195" s="36">
        <f>VLOOKUP(D195,全省上年决算数!$D$4:$G$1301,4)</f>
        <v>1201</v>
      </c>
      <c r="H195" s="36">
        <f>IFERROR(VLOOKUP(D195,全省预算!D:I,5,0),)</f>
        <v>1230</v>
      </c>
      <c r="I195" s="36"/>
      <c r="J195" s="36">
        <f>SUMIF(全省决算数!A194:A1574,D195:D1491,全省决算数!C194:C1574)</f>
        <v>1290</v>
      </c>
      <c r="K195" s="175">
        <f t="shared" si="16"/>
        <v>1.07</v>
      </c>
      <c r="L195" s="175">
        <f t="shared" si="19"/>
        <v>1.05</v>
      </c>
      <c r="M195" s="175">
        <f t="shared" si="17"/>
        <v>0</v>
      </c>
      <c r="N195" s="132">
        <f t="shared" si="20"/>
        <v>0.074</v>
      </c>
      <c r="O195" s="176" t="str">
        <f t="shared" si="15"/>
        <v>是</v>
      </c>
      <c r="P195" s="176" t="str">
        <f t="shared" si="18"/>
        <v>否</v>
      </c>
    </row>
    <row r="196" ht="21.95" customHeight="1" spans="1:16">
      <c r="A196" s="171" t="s">
        <v>135</v>
      </c>
      <c r="B196" s="465" t="s">
        <v>136</v>
      </c>
      <c r="C196" s="172"/>
      <c r="D196" s="173" t="s">
        <v>449</v>
      </c>
      <c r="E196" s="172"/>
      <c r="F196" s="42" t="s">
        <v>450</v>
      </c>
      <c r="G196" s="36">
        <f>SUMIF($C197:$C$1301,$D196,$G197:$G$1301)</f>
        <v>38879</v>
      </c>
      <c r="H196" s="36">
        <f>VLOOKUP(F196,全省预算!$F:$H,3,0)</f>
        <v>40000</v>
      </c>
      <c r="I196" s="36">
        <f>VLOOKUP(D196,全省调整!A:I,3,0)</f>
        <v>43504</v>
      </c>
      <c r="J196" s="36">
        <f>VLOOKUP(F196,全省决算数!$B:$C,2,0)</f>
        <v>41357</v>
      </c>
      <c r="K196" s="418">
        <f t="shared" si="16"/>
        <v>1.064</v>
      </c>
      <c r="L196" s="418">
        <f t="shared" si="19"/>
        <v>1.034</v>
      </c>
      <c r="M196" s="418">
        <f t="shared" si="17"/>
        <v>0.951</v>
      </c>
      <c r="N196" s="132">
        <f t="shared" si="20"/>
        <v>0.064</v>
      </c>
      <c r="O196" s="176" t="str">
        <f t="shared" ref="O196:O259" si="21">IF(F196&lt;&gt;"",IF(SUM(G196:J196)&lt;&gt;0,"是","否"),"空")</f>
        <v>是</v>
      </c>
      <c r="P196" s="176" t="str">
        <f t="shared" si="18"/>
        <v>是</v>
      </c>
    </row>
    <row r="197" hidden="1" spans="1:16">
      <c r="A197" s="171" t="s">
        <v>135</v>
      </c>
      <c r="B197" s="172" t="s">
        <v>135</v>
      </c>
      <c r="C197" s="172" t="s">
        <v>449</v>
      </c>
      <c r="D197" s="173" t="s">
        <v>451</v>
      </c>
      <c r="E197" s="172" t="s">
        <v>147</v>
      </c>
      <c r="F197" s="42" t="s">
        <v>141</v>
      </c>
      <c r="G197" s="36">
        <f>VLOOKUP(D197,全省上年决算数!$D$4:$G$1301,4)</f>
        <v>9641</v>
      </c>
      <c r="H197" s="36">
        <f>IFERROR(VLOOKUP(D197,全省预算!D:I,5,0),)</f>
        <v>10150</v>
      </c>
      <c r="I197" s="36"/>
      <c r="J197" s="36">
        <f>SUMIF(全省决算数!A196:A1576,D197:D1493,全省决算数!C196:C1576)</f>
        <v>12681</v>
      </c>
      <c r="K197" s="175">
        <f t="shared" ref="K197:K260" si="22">J197/G197</f>
        <v>1.32</v>
      </c>
      <c r="L197" s="175">
        <f t="shared" si="19"/>
        <v>1.25</v>
      </c>
      <c r="M197" s="175">
        <f t="shared" ref="M197:M260" si="23">IFERROR(J197/I197,0)</f>
        <v>0</v>
      </c>
      <c r="N197" s="132">
        <f t="shared" si="20"/>
        <v>0.315</v>
      </c>
      <c r="O197" s="176" t="str">
        <f t="shared" si="21"/>
        <v>是</v>
      </c>
      <c r="P197" s="176" t="str">
        <f t="shared" ref="P197:P260" si="24">IF(C197&lt;&gt;"","否","是")</f>
        <v>否</v>
      </c>
    </row>
    <row r="198" hidden="1" spans="1:16">
      <c r="A198" s="171" t="s">
        <v>135</v>
      </c>
      <c r="B198" s="172" t="s">
        <v>135</v>
      </c>
      <c r="C198" s="172" t="s">
        <v>449</v>
      </c>
      <c r="D198" s="173" t="s">
        <v>452</v>
      </c>
      <c r="E198" s="172" t="s">
        <v>147</v>
      </c>
      <c r="F198" s="42" t="s">
        <v>143</v>
      </c>
      <c r="G198" s="36">
        <f>VLOOKUP(D198,全省上年决算数!$D$4:$G$1301,4)</f>
        <v>1683</v>
      </c>
      <c r="H198" s="36">
        <f>IFERROR(VLOOKUP(D198,全省预算!D:I,5,0),)</f>
        <v>1750</v>
      </c>
      <c r="I198" s="36"/>
      <c r="J198" s="36">
        <f>SUMIF(全省决算数!A197:A1577,D198:D1494,全省决算数!C197:C1577)</f>
        <v>1729</v>
      </c>
      <c r="K198" s="175">
        <f t="shared" si="22"/>
        <v>1.03</v>
      </c>
      <c r="L198" s="175">
        <f t="shared" ref="L198:L261" si="25">J198/H198</f>
        <v>0.99</v>
      </c>
      <c r="M198" s="175">
        <f t="shared" si="23"/>
        <v>0</v>
      </c>
      <c r="N198" s="132">
        <f t="shared" si="20"/>
        <v>0.027</v>
      </c>
      <c r="O198" s="176" t="str">
        <f t="shared" si="21"/>
        <v>是</v>
      </c>
      <c r="P198" s="176" t="str">
        <f t="shared" si="24"/>
        <v>否</v>
      </c>
    </row>
    <row r="199" hidden="1" spans="1:16">
      <c r="A199" s="171" t="s">
        <v>135</v>
      </c>
      <c r="B199" s="172" t="s">
        <v>135</v>
      </c>
      <c r="C199" s="172" t="s">
        <v>449</v>
      </c>
      <c r="D199" s="173" t="s">
        <v>453</v>
      </c>
      <c r="E199" s="172" t="s">
        <v>147</v>
      </c>
      <c r="F199" s="42" t="s">
        <v>145</v>
      </c>
      <c r="G199" s="36">
        <f>VLOOKUP(D199,全省上年决算数!$D$4:$G$1301,4)</f>
        <v>0</v>
      </c>
      <c r="H199" s="36">
        <f>IFERROR(VLOOKUP(D199,全省预算!D:I,5,0),)</f>
        <v>0</v>
      </c>
      <c r="I199" s="36"/>
      <c r="J199" s="36">
        <f>SUMIF(全省决算数!A198:A1578,D199:D1495,全省决算数!C198:C1578)</f>
        <v>0</v>
      </c>
      <c r="K199" s="175"/>
      <c r="L199" s="175"/>
      <c r="M199" s="175">
        <f t="shared" si="23"/>
        <v>0</v>
      </c>
      <c r="N199" s="132" t="str">
        <f t="shared" si="20"/>
        <v/>
      </c>
      <c r="O199" s="176" t="str">
        <f t="shared" si="21"/>
        <v>否</v>
      </c>
      <c r="P199" s="176" t="str">
        <f t="shared" si="24"/>
        <v>否</v>
      </c>
    </row>
    <row r="200" hidden="1" spans="1:16">
      <c r="A200" s="171" t="s">
        <v>135</v>
      </c>
      <c r="B200" s="172" t="s">
        <v>135</v>
      </c>
      <c r="C200" s="172" t="s">
        <v>449</v>
      </c>
      <c r="D200" s="173" t="s">
        <v>454</v>
      </c>
      <c r="E200" s="172" t="s">
        <v>147</v>
      </c>
      <c r="F200" s="42" t="s">
        <v>455</v>
      </c>
      <c r="G200" s="36">
        <f>VLOOKUP(D200,全省上年决算数!$D$4:$G$1301,4)</f>
        <v>26490</v>
      </c>
      <c r="H200" s="36">
        <f>IFERROR(VLOOKUP(D200,全省预算!D:I,5,0),)</f>
        <v>27000</v>
      </c>
      <c r="I200" s="36"/>
      <c r="J200" s="36">
        <f>SUMIF(全省决算数!A199:A1579,D200:D1496,全省决算数!C199:C1579)</f>
        <v>25972</v>
      </c>
      <c r="K200" s="175">
        <f t="shared" si="22"/>
        <v>0.98</v>
      </c>
      <c r="L200" s="175">
        <f t="shared" si="25"/>
        <v>0.96</v>
      </c>
      <c r="M200" s="175">
        <f t="shared" si="23"/>
        <v>0</v>
      </c>
      <c r="N200" s="132">
        <f t="shared" si="20"/>
        <v>-0.02</v>
      </c>
      <c r="O200" s="176" t="str">
        <f t="shared" si="21"/>
        <v>是</v>
      </c>
      <c r="P200" s="176" t="str">
        <f t="shared" si="24"/>
        <v>否</v>
      </c>
    </row>
    <row r="201" hidden="1" spans="1:16">
      <c r="A201" s="171" t="s">
        <v>135</v>
      </c>
      <c r="B201" s="172"/>
      <c r="C201" s="172" t="s">
        <v>449</v>
      </c>
      <c r="D201" s="173" t="s">
        <v>456</v>
      </c>
      <c r="E201" s="172" t="s">
        <v>147</v>
      </c>
      <c r="F201" s="42" t="s">
        <v>457</v>
      </c>
      <c r="G201" s="36">
        <f>VLOOKUP(D201,全省上年决算数!$D$4:$G$1301,4)</f>
        <v>1065</v>
      </c>
      <c r="H201" s="36">
        <f>IFERROR(VLOOKUP(D201,全省预算!D:I,5,0),)</f>
        <v>1100</v>
      </c>
      <c r="I201" s="36"/>
      <c r="J201" s="36">
        <f>SUMIF(全省决算数!A200:A1580,D201:D1497,全省决算数!C200:C1580)</f>
        <v>975</v>
      </c>
      <c r="K201" s="175">
        <f t="shared" si="22"/>
        <v>0.92</v>
      </c>
      <c r="L201" s="175">
        <f t="shared" si="25"/>
        <v>0.89</v>
      </c>
      <c r="M201" s="175">
        <f t="shared" si="23"/>
        <v>0</v>
      </c>
      <c r="N201" s="132">
        <f t="shared" si="20"/>
        <v>-0.085</v>
      </c>
      <c r="O201" s="176" t="str">
        <f t="shared" si="21"/>
        <v>是</v>
      </c>
      <c r="P201" s="176" t="str">
        <f t="shared" si="24"/>
        <v>否</v>
      </c>
    </row>
    <row r="202" ht="21.95" customHeight="1" spans="1:16">
      <c r="A202" s="171" t="s">
        <v>135</v>
      </c>
      <c r="B202" s="465" t="s">
        <v>136</v>
      </c>
      <c r="C202" s="172"/>
      <c r="D202" s="173" t="s">
        <v>458</v>
      </c>
      <c r="E202" s="172"/>
      <c r="F202" s="42" t="s">
        <v>459</v>
      </c>
      <c r="G202" s="36">
        <f>SUMIF($C203:$C$1301,$D202,$G203:$G$1301)</f>
        <v>18758</v>
      </c>
      <c r="H202" s="36">
        <f>VLOOKUP(F202,全省预算!$F:$H,3,0)</f>
        <v>19600</v>
      </c>
      <c r="I202" s="36">
        <f>VLOOKUP(D202,全省调整!A:I,3,0)</f>
        <v>20859</v>
      </c>
      <c r="J202" s="36">
        <f>VLOOKUP(F202,全省决算数!$B:$C,2,0)</f>
        <v>20412</v>
      </c>
      <c r="K202" s="418">
        <f t="shared" si="22"/>
        <v>1.088</v>
      </c>
      <c r="L202" s="418">
        <f t="shared" si="25"/>
        <v>1.041</v>
      </c>
      <c r="M202" s="418">
        <f t="shared" si="23"/>
        <v>0.979</v>
      </c>
      <c r="N202" s="132">
        <f t="shared" si="20"/>
        <v>0.088</v>
      </c>
      <c r="O202" s="176" t="str">
        <f t="shared" si="21"/>
        <v>是</v>
      </c>
      <c r="P202" s="176" t="str">
        <f t="shared" si="24"/>
        <v>是</v>
      </c>
    </row>
    <row r="203" hidden="1" spans="1:16">
      <c r="A203" s="171" t="s">
        <v>135</v>
      </c>
      <c r="B203" s="172" t="s">
        <v>135</v>
      </c>
      <c r="C203" s="172" t="s">
        <v>458</v>
      </c>
      <c r="D203" s="173" t="s">
        <v>460</v>
      </c>
      <c r="E203" s="172" t="s">
        <v>147</v>
      </c>
      <c r="F203" s="42" t="s">
        <v>141</v>
      </c>
      <c r="G203" s="36">
        <f>VLOOKUP(D203,全省上年决算数!$D$4:$G$1301,4)</f>
        <v>12103</v>
      </c>
      <c r="H203" s="36">
        <f>IFERROR(VLOOKUP(D203,全省预算!D:I,5,0),)</f>
        <v>12700</v>
      </c>
      <c r="I203" s="36"/>
      <c r="J203" s="36">
        <f>SUMIF(全省决算数!A202:A1582,D203:D1499,全省决算数!C202:C1582)</f>
        <v>13956</v>
      </c>
      <c r="K203" s="175">
        <f t="shared" si="22"/>
        <v>1.15</v>
      </c>
      <c r="L203" s="175">
        <f t="shared" si="25"/>
        <v>1.1</v>
      </c>
      <c r="M203" s="175">
        <f t="shared" si="23"/>
        <v>0</v>
      </c>
      <c r="N203" s="132">
        <f t="shared" si="20"/>
        <v>0.153</v>
      </c>
      <c r="O203" s="176" t="str">
        <f t="shared" si="21"/>
        <v>是</v>
      </c>
      <c r="P203" s="176" t="str">
        <f t="shared" si="24"/>
        <v>否</v>
      </c>
    </row>
    <row r="204" hidden="1" spans="1:16">
      <c r="A204" s="171" t="s">
        <v>135</v>
      </c>
      <c r="B204" s="172" t="s">
        <v>135</v>
      </c>
      <c r="C204" s="172" t="s">
        <v>458</v>
      </c>
      <c r="D204" s="173" t="s">
        <v>461</v>
      </c>
      <c r="E204" s="172" t="s">
        <v>147</v>
      </c>
      <c r="F204" s="42" t="s">
        <v>143</v>
      </c>
      <c r="G204" s="36">
        <f>VLOOKUP(D204,全省上年决算数!$D$4:$G$1301,4)</f>
        <v>2548</v>
      </c>
      <c r="H204" s="36">
        <f>IFERROR(VLOOKUP(D204,全省预算!D:I,5,0),)</f>
        <v>2650</v>
      </c>
      <c r="I204" s="36"/>
      <c r="J204" s="36">
        <f>SUMIF(全省决算数!A203:A1583,D204:D1500,全省决算数!C203:C1583)</f>
        <v>2868</v>
      </c>
      <c r="K204" s="175">
        <f t="shared" si="22"/>
        <v>1.13</v>
      </c>
      <c r="L204" s="175">
        <f t="shared" si="25"/>
        <v>1.08</v>
      </c>
      <c r="M204" s="175">
        <f t="shared" si="23"/>
        <v>0</v>
      </c>
      <c r="N204" s="132">
        <f t="shared" si="20"/>
        <v>0.126</v>
      </c>
      <c r="O204" s="176" t="str">
        <f t="shared" si="21"/>
        <v>是</v>
      </c>
      <c r="P204" s="176" t="str">
        <f t="shared" si="24"/>
        <v>否</v>
      </c>
    </row>
    <row r="205" hidden="1" spans="1:16">
      <c r="A205" s="171" t="s">
        <v>135</v>
      </c>
      <c r="B205" s="172" t="s">
        <v>135</v>
      </c>
      <c r="C205" s="172" t="s">
        <v>458</v>
      </c>
      <c r="D205" s="173" t="s">
        <v>462</v>
      </c>
      <c r="E205" s="172" t="s">
        <v>147</v>
      </c>
      <c r="F205" s="42" t="s">
        <v>145</v>
      </c>
      <c r="G205" s="36">
        <f>VLOOKUP(D205,全省上年决算数!$D$4:$G$1301,4)</f>
        <v>0</v>
      </c>
      <c r="H205" s="36">
        <f>IFERROR(VLOOKUP(D205,全省预算!D:I,5,0),)</f>
        <v>0</v>
      </c>
      <c r="I205" s="36"/>
      <c r="J205" s="36">
        <f>SUMIF(全省决算数!A204:A1584,D205:D1501,全省决算数!C204:C1584)</f>
        <v>0</v>
      </c>
      <c r="K205" s="175"/>
      <c r="L205" s="175"/>
      <c r="M205" s="175">
        <f t="shared" si="23"/>
        <v>0</v>
      </c>
      <c r="N205" s="132" t="str">
        <f t="shared" si="20"/>
        <v/>
      </c>
      <c r="O205" s="176" t="str">
        <f t="shared" si="21"/>
        <v>否</v>
      </c>
      <c r="P205" s="176" t="str">
        <f t="shared" si="24"/>
        <v>否</v>
      </c>
    </row>
    <row r="206" hidden="1" spans="1:16">
      <c r="A206" s="171" t="s">
        <v>135</v>
      </c>
      <c r="B206" s="172" t="s">
        <v>135</v>
      </c>
      <c r="C206" s="172" t="s">
        <v>458</v>
      </c>
      <c r="D206" s="173" t="s">
        <v>463</v>
      </c>
      <c r="E206" s="172" t="s">
        <v>147</v>
      </c>
      <c r="F206" s="42" t="s">
        <v>173</v>
      </c>
      <c r="G206" s="36">
        <f>VLOOKUP(D206,全省上年决算数!$D$4:$G$1301,4)</f>
        <v>200</v>
      </c>
      <c r="H206" s="36">
        <f>IFERROR(VLOOKUP(D206,全省预算!D:I,5,0),)</f>
        <v>210</v>
      </c>
      <c r="I206" s="36"/>
      <c r="J206" s="36">
        <f>SUMIF(全省决算数!A205:A1585,D206:D1502,全省决算数!C205:C1585)</f>
        <v>186</v>
      </c>
      <c r="K206" s="175">
        <f t="shared" si="22"/>
        <v>0.93</v>
      </c>
      <c r="L206" s="175">
        <f t="shared" si="25"/>
        <v>0.89</v>
      </c>
      <c r="M206" s="175">
        <f t="shared" si="23"/>
        <v>0</v>
      </c>
      <c r="N206" s="132">
        <f t="shared" si="20"/>
        <v>-0.07</v>
      </c>
      <c r="O206" s="176" t="str">
        <f t="shared" si="21"/>
        <v>是</v>
      </c>
      <c r="P206" s="176" t="str">
        <f t="shared" si="24"/>
        <v>否</v>
      </c>
    </row>
    <row r="207" hidden="1" spans="1:16">
      <c r="A207" s="171" t="s">
        <v>135</v>
      </c>
      <c r="B207" s="172" t="s">
        <v>135</v>
      </c>
      <c r="C207" s="172" t="s">
        <v>458</v>
      </c>
      <c r="D207" s="173" t="s">
        <v>464</v>
      </c>
      <c r="E207" s="172" t="s">
        <v>147</v>
      </c>
      <c r="F207" s="42" t="s">
        <v>160</v>
      </c>
      <c r="G207" s="36">
        <f>VLOOKUP(D207,全省上年决算数!$D$4:$G$1301,4)</f>
        <v>47</v>
      </c>
      <c r="H207" s="36">
        <f>IFERROR(VLOOKUP(D207,全省预算!D:I,5,0),)</f>
        <v>50</v>
      </c>
      <c r="I207" s="36"/>
      <c r="J207" s="36">
        <f>SUMIF(全省决算数!A206:A1586,D207:D1503,全省决算数!C206:C1586)</f>
        <v>83</v>
      </c>
      <c r="K207" s="175">
        <f t="shared" si="22"/>
        <v>1.77</v>
      </c>
      <c r="L207" s="175">
        <f t="shared" si="25"/>
        <v>1.66</v>
      </c>
      <c r="M207" s="175">
        <f t="shared" si="23"/>
        <v>0</v>
      </c>
      <c r="N207" s="132">
        <f t="shared" si="20"/>
        <v>0.766</v>
      </c>
      <c r="O207" s="176" t="str">
        <f t="shared" si="21"/>
        <v>是</v>
      </c>
      <c r="P207" s="176" t="str">
        <f t="shared" si="24"/>
        <v>否</v>
      </c>
    </row>
    <row r="208" hidden="1" spans="1:16">
      <c r="A208" s="171" t="s">
        <v>135</v>
      </c>
      <c r="B208" s="172"/>
      <c r="C208" s="172" t="s">
        <v>458</v>
      </c>
      <c r="D208" s="173" t="s">
        <v>465</v>
      </c>
      <c r="E208" s="172" t="s">
        <v>147</v>
      </c>
      <c r="F208" s="42" t="s">
        <v>466</v>
      </c>
      <c r="G208" s="36">
        <f>VLOOKUP(D208,全省上年决算数!$D$4:$G$1301,4)</f>
        <v>3860</v>
      </c>
      <c r="H208" s="36">
        <f>IFERROR(VLOOKUP(D208,全省预算!D:I,5,0),)</f>
        <v>3990</v>
      </c>
      <c r="I208" s="36"/>
      <c r="J208" s="36">
        <f>SUMIF(全省决算数!A207:A1587,D208:D1504,全省决算数!C207:C1587)</f>
        <v>3319</v>
      </c>
      <c r="K208" s="175">
        <f t="shared" si="22"/>
        <v>0.86</v>
      </c>
      <c r="L208" s="175">
        <f t="shared" si="25"/>
        <v>0.83</v>
      </c>
      <c r="M208" s="175">
        <f t="shared" si="23"/>
        <v>0</v>
      </c>
      <c r="N208" s="132">
        <f t="shared" si="20"/>
        <v>-0.14</v>
      </c>
      <c r="O208" s="176" t="str">
        <f t="shared" si="21"/>
        <v>是</v>
      </c>
      <c r="P208" s="176" t="str">
        <f t="shared" si="24"/>
        <v>否</v>
      </c>
    </row>
    <row r="209" ht="21.95" customHeight="1" spans="1:16">
      <c r="A209" s="171" t="s">
        <v>135</v>
      </c>
      <c r="B209" s="465" t="s">
        <v>136</v>
      </c>
      <c r="C209" s="172"/>
      <c r="D209" s="173" t="s">
        <v>467</v>
      </c>
      <c r="E209" s="172"/>
      <c r="F209" s="42" t="s">
        <v>468</v>
      </c>
      <c r="G209" s="36">
        <f>SUMIF($C210:$C$1301,$D209,$G210:$G$1301)</f>
        <v>76074</v>
      </c>
      <c r="H209" s="36">
        <f>VLOOKUP(F209,全省预算!$F:$H,3,0)</f>
        <v>79000</v>
      </c>
      <c r="I209" s="36">
        <f>VLOOKUP(D209,全省调整!A:I,3,0)</f>
        <v>84990</v>
      </c>
      <c r="J209" s="36">
        <f>VLOOKUP(F209,全省决算数!$B:$C,2,0)</f>
        <v>83966</v>
      </c>
      <c r="K209" s="418">
        <f t="shared" si="22"/>
        <v>1.104</v>
      </c>
      <c r="L209" s="418">
        <f t="shared" si="25"/>
        <v>1.063</v>
      </c>
      <c r="M209" s="418">
        <f t="shared" si="23"/>
        <v>0.988</v>
      </c>
      <c r="N209" s="132">
        <f t="shared" si="20"/>
        <v>0.104</v>
      </c>
      <c r="O209" s="176" t="str">
        <f t="shared" si="21"/>
        <v>是</v>
      </c>
      <c r="P209" s="176" t="str">
        <f t="shared" si="24"/>
        <v>是</v>
      </c>
    </row>
    <row r="210" hidden="1" spans="1:16">
      <c r="A210" s="171" t="s">
        <v>135</v>
      </c>
      <c r="B210" s="172" t="s">
        <v>135</v>
      </c>
      <c r="C210" s="172" t="s">
        <v>467</v>
      </c>
      <c r="D210" s="173" t="s">
        <v>469</v>
      </c>
      <c r="E210" s="172" t="s">
        <v>147</v>
      </c>
      <c r="F210" s="42" t="s">
        <v>141</v>
      </c>
      <c r="G210" s="36">
        <f>VLOOKUP(D210,全省上年决算数!$D$4:$G$1301,4)</f>
        <v>35020</v>
      </c>
      <c r="H210" s="36">
        <f>IFERROR(VLOOKUP(D210,全省预算!D:I,5,0),)</f>
        <v>36300</v>
      </c>
      <c r="I210" s="36"/>
      <c r="J210" s="36">
        <f>SUMIF(全省决算数!A209:A1589,D210:D1506,全省决算数!C209:C1589)</f>
        <v>42328</v>
      </c>
      <c r="K210" s="175">
        <f t="shared" si="22"/>
        <v>1.21</v>
      </c>
      <c r="L210" s="175">
        <f t="shared" si="25"/>
        <v>1.17</v>
      </c>
      <c r="M210" s="175">
        <f t="shared" si="23"/>
        <v>0</v>
      </c>
      <c r="N210" s="132">
        <f t="shared" si="20"/>
        <v>0.209</v>
      </c>
      <c r="O210" s="176" t="str">
        <f t="shared" si="21"/>
        <v>是</v>
      </c>
      <c r="P210" s="176" t="str">
        <f t="shared" si="24"/>
        <v>否</v>
      </c>
    </row>
    <row r="211" hidden="1" spans="1:16">
      <c r="A211" s="171" t="s">
        <v>135</v>
      </c>
      <c r="B211" s="172" t="s">
        <v>135</v>
      </c>
      <c r="C211" s="172" t="s">
        <v>467</v>
      </c>
      <c r="D211" s="173" t="s">
        <v>470</v>
      </c>
      <c r="E211" s="172" t="s">
        <v>147</v>
      </c>
      <c r="F211" s="42" t="s">
        <v>143</v>
      </c>
      <c r="G211" s="36">
        <f>VLOOKUP(D211,全省上年决算数!$D$4:$G$1301,4)</f>
        <v>13176</v>
      </c>
      <c r="H211" s="36">
        <f>IFERROR(VLOOKUP(D211,全省预算!D:I,5,0),)</f>
        <v>13700</v>
      </c>
      <c r="I211" s="36"/>
      <c r="J211" s="36">
        <f>SUMIF(全省决算数!A210:A1590,D211:D1507,全省决算数!C210:C1590)</f>
        <v>14542</v>
      </c>
      <c r="K211" s="175">
        <f t="shared" si="22"/>
        <v>1.1</v>
      </c>
      <c r="L211" s="175">
        <f t="shared" si="25"/>
        <v>1.06</v>
      </c>
      <c r="M211" s="175">
        <f t="shared" si="23"/>
        <v>0</v>
      </c>
      <c r="N211" s="132">
        <f t="shared" si="20"/>
        <v>0.104</v>
      </c>
      <c r="O211" s="176" t="str">
        <f t="shared" si="21"/>
        <v>是</v>
      </c>
      <c r="P211" s="176" t="str">
        <f t="shared" si="24"/>
        <v>否</v>
      </c>
    </row>
    <row r="212" hidden="1" spans="1:16">
      <c r="A212" s="171" t="s">
        <v>135</v>
      </c>
      <c r="B212" s="172" t="s">
        <v>135</v>
      </c>
      <c r="C212" s="172" t="s">
        <v>467</v>
      </c>
      <c r="D212" s="173" t="s">
        <v>471</v>
      </c>
      <c r="E212" s="172" t="s">
        <v>147</v>
      </c>
      <c r="F212" s="42" t="s">
        <v>145</v>
      </c>
      <c r="G212" s="36">
        <f>VLOOKUP(D212,全省上年决算数!$D$4:$G$1301,4)</f>
        <v>88</v>
      </c>
      <c r="H212" s="36">
        <f>IFERROR(VLOOKUP(D212,全省预算!D:I,5,0),)</f>
        <v>90</v>
      </c>
      <c r="I212" s="36"/>
      <c r="J212" s="36">
        <f>SUMIF(全省决算数!A211:A1591,D212:D1508,全省决算数!C211:C1591)</f>
        <v>67</v>
      </c>
      <c r="K212" s="175">
        <f t="shared" si="22"/>
        <v>0.76</v>
      </c>
      <c r="L212" s="175">
        <f t="shared" si="25"/>
        <v>0.74</v>
      </c>
      <c r="M212" s="175">
        <f t="shared" si="23"/>
        <v>0</v>
      </c>
      <c r="N212" s="132">
        <f t="shared" si="20"/>
        <v>-0.239</v>
      </c>
      <c r="O212" s="176" t="str">
        <f t="shared" si="21"/>
        <v>是</v>
      </c>
      <c r="P212" s="176" t="str">
        <f t="shared" si="24"/>
        <v>否</v>
      </c>
    </row>
    <row r="213" hidden="1" spans="1:16">
      <c r="A213" s="171" t="s">
        <v>135</v>
      </c>
      <c r="B213" s="172" t="s">
        <v>135</v>
      </c>
      <c r="C213" s="172" t="s">
        <v>467</v>
      </c>
      <c r="D213" s="173" t="s">
        <v>472</v>
      </c>
      <c r="E213" s="172" t="s">
        <v>147</v>
      </c>
      <c r="F213" s="42" t="s">
        <v>473</v>
      </c>
      <c r="G213" s="36">
        <f>VLOOKUP(D213,全省上年决算数!$D$4:$G$1301,4)</f>
        <v>32</v>
      </c>
      <c r="H213" s="36">
        <f>IFERROR(VLOOKUP(D213,全省预算!D:I,5,0),)</f>
        <v>35</v>
      </c>
      <c r="I213" s="36"/>
      <c r="J213" s="36">
        <f>SUMIF(全省决算数!A212:A1592,D213:D1509,全省决算数!C212:C1592)</f>
        <v>12</v>
      </c>
      <c r="K213" s="175">
        <f t="shared" si="22"/>
        <v>0.38</v>
      </c>
      <c r="L213" s="175">
        <f t="shared" si="25"/>
        <v>0.34</v>
      </c>
      <c r="M213" s="175">
        <f t="shared" si="23"/>
        <v>0</v>
      </c>
      <c r="N213" s="132">
        <f t="shared" si="20"/>
        <v>-0.625</v>
      </c>
      <c r="O213" s="176" t="str">
        <f t="shared" si="21"/>
        <v>是</v>
      </c>
      <c r="P213" s="176" t="str">
        <f t="shared" si="24"/>
        <v>否</v>
      </c>
    </row>
    <row r="214" hidden="1" spans="1:16">
      <c r="A214" s="171" t="s">
        <v>135</v>
      </c>
      <c r="B214" s="172" t="s">
        <v>135</v>
      </c>
      <c r="C214" s="172" t="s">
        <v>467</v>
      </c>
      <c r="D214" s="173" t="s">
        <v>474</v>
      </c>
      <c r="E214" s="172" t="s">
        <v>147</v>
      </c>
      <c r="F214" s="42" t="s">
        <v>475</v>
      </c>
      <c r="G214" s="36">
        <f>VLOOKUP(D214,全省上年决算数!$D$4:$G$1301,4)</f>
        <v>211</v>
      </c>
      <c r="H214" s="36">
        <f>IFERROR(VLOOKUP(D214,全省预算!D:I,5,0),)</f>
        <v>215</v>
      </c>
      <c r="I214" s="36"/>
      <c r="J214" s="36">
        <f>SUMIF(全省决算数!A213:A1593,D214:D1510,全省决算数!C213:C1593)</f>
        <v>188</v>
      </c>
      <c r="K214" s="175">
        <f t="shared" si="22"/>
        <v>0.89</v>
      </c>
      <c r="L214" s="175">
        <f t="shared" si="25"/>
        <v>0.87</v>
      </c>
      <c r="M214" s="175">
        <f t="shared" si="23"/>
        <v>0</v>
      </c>
      <c r="N214" s="132">
        <f t="shared" si="20"/>
        <v>-0.109</v>
      </c>
      <c r="O214" s="176" t="str">
        <f t="shared" si="21"/>
        <v>是</v>
      </c>
      <c r="P214" s="176" t="str">
        <f t="shared" si="24"/>
        <v>否</v>
      </c>
    </row>
    <row r="215" hidden="1" spans="1:16">
      <c r="A215" s="171" t="s">
        <v>135</v>
      </c>
      <c r="B215" s="172" t="s">
        <v>135</v>
      </c>
      <c r="C215" s="172" t="s">
        <v>467</v>
      </c>
      <c r="D215" s="173" t="s">
        <v>476</v>
      </c>
      <c r="E215" s="172" t="s">
        <v>147</v>
      </c>
      <c r="F215" s="42" t="s">
        <v>160</v>
      </c>
      <c r="G215" s="36">
        <f>VLOOKUP(D215,全省上年决算数!$D$4:$G$1301,4)</f>
        <v>863</v>
      </c>
      <c r="H215" s="36">
        <f>IFERROR(VLOOKUP(D215,全省预算!D:I,5,0),)</f>
        <v>875</v>
      </c>
      <c r="I215" s="36"/>
      <c r="J215" s="36">
        <f>SUMIF(全省决算数!A214:A1594,D215:D1511,全省决算数!C214:C1594)</f>
        <v>1109</v>
      </c>
      <c r="K215" s="175">
        <f t="shared" si="22"/>
        <v>1.29</v>
      </c>
      <c r="L215" s="175">
        <f t="shared" si="25"/>
        <v>1.27</v>
      </c>
      <c r="M215" s="175">
        <f t="shared" si="23"/>
        <v>0</v>
      </c>
      <c r="N215" s="132">
        <f t="shared" si="20"/>
        <v>0.285</v>
      </c>
      <c r="O215" s="176" t="str">
        <f t="shared" si="21"/>
        <v>是</v>
      </c>
      <c r="P215" s="176" t="str">
        <f t="shared" si="24"/>
        <v>否</v>
      </c>
    </row>
    <row r="216" hidden="1" spans="1:16">
      <c r="A216" s="171" t="s">
        <v>135</v>
      </c>
      <c r="B216" s="172"/>
      <c r="C216" s="172" t="s">
        <v>467</v>
      </c>
      <c r="D216" s="173" t="s">
        <v>477</v>
      </c>
      <c r="E216" s="172" t="s">
        <v>147</v>
      </c>
      <c r="F216" s="42" t="s">
        <v>478</v>
      </c>
      <c r="G216" s="36">
        <f>VLOOKUP(D216,全省上年决算数!$D$4:$G$1301,4)</f>
        <v>26684</v>
      </c>
      <c r="H216" s="36">
        <f>IFERROR(VLOOKUP(D216,全省预算!D:I,5,0),)</f>
        <v>27785</v>
      </c>
      <c r="I216" s="36"/>
      <c r="J216" s="36">
        <f>SUMIF(全省决算数!A215:A1595,D216:D1512,全省决算数!C215:C1595)</f>
        <v>25720</v>
      </c>
      <c r="K216" s="175">
        <f t="shared" si="22"/>
        <v>0.96</v>
      </c>
      <c r="L216" s="175">
        <f t="shared" si="25"/>
        <v>0.93</v>
      </c>
      <c r="M216" s="175">
        <f t="shared" si="23"/>
        <v>0</v>
      </c>
      <c r="N216" s="132">
        <f t="shared" si="20"/>
        <v>-0.036</v>
      </c>
      <c r="O216" s="176" t="str">
        <f t="shared" si="21"/>
        <v>是</v>
      </c>
      <c r="P216" s="176" t="str">
        <f t="shared" si="24"/>
        <v>否</v>
      </c>
    </row>
    <row r="217" ht="21.95" customHeight="1" spans="1:16">
      <c r="A217" s="171" t="s">
        <v>135</v>
      </c>
      <c r="B217" s="465" t="s">
        <v>136</v>
      </c>
      <c r="C217" s="172"/>
      <c r="D217" s="173" t="s">
        <v>479</v>
      </c>
      <c r="E217" s="172"/>
      <c r="F217" s="42" t="s">
        <v>480</v>
      </c>
      <c r="G217" s="36">
        <f>SUMIF($C218:$C$1301,$D217,$G218:$G$1301)</f>
        <v>242958</v>
      </c>
      <c r="H217" s="36">
        <f>VLOOKUP(F217,全省预算!$F:$H,3,0)</f>
        <v>253000</v>
      </c>
      <c r="I217" s="36">
        <f>VLOOKUP(D217,全省调整!A:I,3,0)</f>
        <v>273031</v>
      </c>
      <c r="J217" s="36">
        <f>VLOOKUP(F217,全省决算数!$B:$C,2,0)</f>
        <v>271347</v>
      </c>
      <c r="K217" s="418">
        <f t="shared" si="22"/>
        <v>1.117</v>
      </c>
      <c r="L217" s="418">
        <f t="shared" si="25"/>
        <v>1.073</v>
      </c>
      <c r="M217" s="418">
        <f t="shared" si="23"/>
        <v>0.994</v>
      </c>
      <c r="N217" s="132">
        <f t="shared" si="20"/>
        <v>0.117</v>
      </c>
      <c r="O217" s="176" t="str">
        <f t="shared" si="21"/>
        <v>是</v>
      </c>
      <c r="P217" s="176" t="str">
        <f t="shared" si="24"/>
        <v>是</v>
      </c>
    </row>
    <row r="218" hidden="1" spans="1:16">
      <c r="A218" s="171" t="s">
        <v>135</v>
      </c>
      <c r="B218" s="172" t="s">
        <v>135</v>
      </c>
      <c r="C218" s="172" t="s">
        <v>479</v>
      </c>
      <c r="D218" s="173" t="s">
        <v>481</v>
      </c>
      <c r="E218" s="172" t="s">
        <v>147</v>
      </c>
      <c r="F218" s="42" t="s">
        <v>141</v>
      </c>
      <c r="G218" s="36">
        <f>VLOOKUP(D218,全省上年决算数!$D$4:$G$1301,4)</f>
        <v>146432</v>
      </c>
      <c r="H218" s="36">
        <f>IFERROR(VLOOKUP(D218,全省预算!D:I,5,0),)</f>
        <v>153000</v>
      </c>
      <c r="I218" s="36"/>
      <c r="J218" s="36">
        <f>SUMIF(全省决算数!A217:A1597,D218:D1514,全省决算数!C217:C1597)</f>
        <v>185473</v>
      </c>
      <c r="K218" s="175">
        <f t="shared" si="22"/>
        <v>1.27</v>
      </c>
      <c r="L218" s="175">
        <f t="shared" si="25"/>
        <v>1.21</v>
      </c>
      <c r="M218" s="175">
        <f t="shared" si="23"/>
        <v>0</v>
      </c>
      <c r="N218" s="132">
        <f t="shared" si="20"/>
        <v>0.267</v>
      </c>
      <c r="O218" s="176" t="str">
        <f t="shared" si="21"/>
        <v>是</v>
      </c>
      <c r="P218" s="176" t="str">
        <f t="shared" si="24"/>
        <v>否</v>
      </c>
    </row>
    <row r="219" hidden="1" spans="1:16">
      <c r="A219" s="171" t="s">
        <v>135</v>
      </c>
      <c r="B219" s="172" t="s">
        <v>135</v>
      </c>
      <c r="C219" s="172" t="s">
        <v>479</v>
      </c>
      <c r="D219" s="173" t="s">
        <v>482</v>
      </c>
      <c r="E219" s="172" t="s">
        <v>147</v>
      </c>
      <c r="F219" s="42" t="s">
        <v>143</v>
      </c>
      <c r="G219" s="36">
        <f>VLOOKUP(D219,全省上年决算数!$D$4:$G$1301,4)</f>
        <v>44722</v>
      </c>
      <c r="H219" s="36">
        <f>IFERROR(VLOOKUP(D219,全省预算!D:I,5,0),)</f>
        <v>46000</v>
      </c>
      <c r="I219" s="36"/>
      <c r="J219" s="36">
        <f>SUMIF(全省决算数!A218:A1598,D219:D1515,全省决算数!C218:C1598)</f>
        <v>40334</v>
      </c>
      <c r="K219" s="175">
        <f t="shared" si="22"/>
        <v>0.9</v>
      </c>
      <c r="L219" s="175">
        <f t="shared" si="25"/>
        <v>0.88</v>
      </c>
      <c r="M219" s="175">
        <f t="shared" si="23"/>
        <v>0</v>
      </c>
      <c r="N219" s="132">
        <f t="shared" si="20"/>
        <v>-0.098</v>
      </c>
      <c r="O219" s="176" t="str">
        <f t="shared" si="21"/>
        <v>是</v>
      </c>
      <c r="P219" s="176" t="str">
        <f t="shared" si="24"/>
        <v>否</v>
      </c>
    </row>
    <row r="220" hidden="1" spans="1:16">
      <c r="A220" s="171" t="s">
        <v>135</v>
      </c>
      <c r="B220" s="172" t="s">
        <v>135</v>
      </c>
      <c r="C220" s="172" t="s">
        <v>479</v>
      </c>
      <c r="D220" s="173" t="s">
        <v>483</v>
      </c>
      <c r="E220" s="172" t="s">
        <v>147</v>
      </c>
      <c r="F220" s="42" t="s">
        <v>145</v>
      </c>
      <c r="G220" s="36">
        <f>VLOOKUP(D220,全省上年决算数!$D$4:$G$1301,4)</f>
        <v>969</v>
      </c>
      <c r="H220" s="36">
        <f>IFERROR(VLOOKUP(D220,全省预算!D:I,5,0),)</f>
        <v>1000</v>
      </c>
      <c r="I220" s="36"/>
      <c r="J220" s="36">
        <f>SUMIF(全省决算数!A219:A1599,D220:D1516,全省决算数!C219:C1599)</f>
        <v>1498</v>
      </c>
      <c r="K220" s="175">
        <f t="shared" si="22"/>
        <v>1.55</v>
      </c>
      <c r="L220" s="175">
        <f t="shared" si="25"/>
        <v>1.5</v>
      </c>
      <c r="M220" s="175">
        <f t="shared" si="23"/>
        <v>0</v>
      </c>
      <c r="N220" s="132">
        <f t="shared" si="20"/>
        <v>0.546</v>
      </c>
      <c r="O220" s="176" t="str">
        <f t="shared" si="21"/>
        <v>是</v>
      </c>
      <c r="P220" s="176" t="str">
        <f t="shared" si="24"/>
        <v>否</v>
      </c>
    </row>
    <row r="221" hidden="1" spans="1:16">
      <c r="A221" s="171" t="s">
        <v>135</v>
      </c>
      <c r="B221" s="172" t="s">
        <v>135</v>
      </c>
      <c r="C221" s="172" t="s">
        <v>479</v>
      </c>
      <c r="D221" s="173" t="s">
        <v>484</v>
      </c>
      <c r="E221" s="172" t="s">
        <v>147</v>
      </c>
      <c r="F221" s="42" t="s">
        <v>485</v>
      </c>
      <c r="G221" s="36">
        <f>VLOOKUP(D221,全省上年决算数!$D$4:$G$1301,4)</f>
        <v>10634</v>
      </c>
      <c r="H221" s="36">
        <f>IFERROR(VLOOKUP(D221,全省预算!D:I,5,0),)</f>
        <v>11410</v>
      </c>
      <c r="I221" s="36"/>
      <c r="J221" s="36">
        <f>SUMIF(全省决算数!A220:A1600,D221:D1517,全省决算数!C220:C1600)</f>
        <v>9837</v>
      </c>
      <c r="K221" s="175">
        <f t="shared" si="22"/>
        <v>0.93</v>
      </c>
      <c r="L221" s="175">
        <f t="shared" si="25"/>
        <v>0.86</v>
      </c>
      <c r="M221" s="175">
        <f t="shared" si="23"/>
        <v>0</v>
      </c>
      <c r="N221" s="132">
        <f t="shared" si="20"/>
        <v>-0.075</v>
      </c>
      <c r="O221" s="176" t="str">
        <f t="shared" si="21"/>
        <v>是</v>
      </c>
      <c r="P221" s="176" t="str">
        <f t="shared" si="24"/>
        <v>否</v>
      </c>
    </row>
    <row r="222" hidden="1" spans="1:16">
      <c r="A222" s="171" t="s">
        <v>135</v>
      </c>
      <c r="B222" s="172" t="s">
        <v>135</v>
      </c>
      <c r="C222" s="172" t="s">
        <v>479</v>
      </c>
      <c r="D222" s="173" t="s">
        <v>486</v>
      </c>
      <c r="E222" s="172" t="s">
        <v>147</v>
      </c>
      <c r="F222" s="42" t="s">
        <v>160</v>
      </c>
      <c r="G222" s="36">
        <f>VLOOKUP(D222,全省上年决算数!$D$4:$G$1301,4)</f>
        <v>1759</v>
      </c>
      <c r="H222" s="36">
        <f>IFERROR(VLOOKUP(D222,全省预算!D:I,5,0),)</f>
        <v>1800</v>
      </c>
      <c r="I222" s="36"/>
      <c r="J222" s="36">
        <f>SUMIF(全省决算数!A221:A1601,D222:D1518,全省决算数!C221:C1601)</f>
        <v>1756</v>
      </c>
      <c r="K222" s="175">
        <f t="shared" si="22"/>
        <v>1</v>
      </c>
      <c r="L222" s="175">
        <f t="shared" si="25"/>
        <v>0.98</v>
      </c>
      <c r="M222" s="175">
        <f t="shared" si="23"/>
        <v>0</v>
      </c>
      <c r="N222" s="132">
        <f t="shared" si="20"/>
        <v>-0.002</v>
      </c>
      <c r="O222" s="176" t="str">
        <f t="shared" si="21"/>
        <v>是</v>
      </c>
      <c r="P222" s="176" t="str">
        <f t="shared" si="24"/>
        <v>否</v>
      </c>
    </row>
    <row r="223" hidden="1" spans="1:16">
      <c r="A223" s="171" t="s">
        <v>135</v>
      </c>
      <c r="B223" s="172"/>
      <c r="C223" s="172" t="s">
        <v>479</v>
      </c>
      <c r="D223" s="173" t="s">
        <v>487</v>
      </c>
      <c r="E223" s="172" t="s">
        <v>147</v>
      </c>
      <c r="F223" s="42" t="s">
        <v>488</v>
      </c>
      <c r="G223" s="36">
        <f>VLOOKUP(D223,全省上年决算数!$D$4:$G$1301,4)</f>
        <v>38442</v>
      </c>
      <c r="H223" s="36">
        <f>IFERROR(VLOOKUP(D223,全省预算!D:I,5,0),)</f>
        <v>39790</v>
      </c>
      <c r="I223" s="36"/>
      <c r="J223" s="36">
        <f>SUMIF(全省决算数!A222:A1602,D223:D1519,全省决算数!C222:C1602)</f>
        <v>32449</v>
      </c>
      <c r="K223" s="175">
        <f t="shared" si="22"/>
        <v>0.84</v>
      </c>
      <c r="L223" s="175">
        <f t="shared" si="25"/>
        <v>0.82</v>
      </c>
      <c r="M223" s="175">
        <f t="shared" si="23"/>
        <v>0</v>
      </c>
      <c r="N223" s="132">
        <f t="shared" si="20"/>
        <v>-0.156</v>
      </c>
      <c r="O223" s="176" t="str">
        <f t="shared" si="21"/>
        <v>是</v>
      </c>
      <c r="P223" s="176" t="str">
        <f t="shared" si="24"/>
        <v>否</v>
      </c>
    </row>
    <row r="224" ht="21.95" customHeight="1" spans="1:16">
      <c r="A224" s="171" t="s">
        <v>135</v>
      </c>
      <c r="B224" s="465" t="s">
        <v>136</v>
      </c>
      <c r="C224" s="172"/>
      <c r="D224" s="173" t="s">
        <v>489</v>
      </c>
      <c r="E224" s="172"/>
      <c r="F224" s="42" t="s">
        <v>490</v>
      </c>
      <c r="G224" s="36">
        <f>SUMIF($C225:$C$1301,$D224,$G225:$G$1301)</f>
        <v>95980</v>
      </c>
      <c r="H224" s="36">
        <f>VLOOKUP(F224,全省预算!$F:$H,3,0)</f>
        <v>100000</v>
      </c>
      <c r="I224" s="36">
        <f>VLOOKUP(D224,全省调整!A:I,3,0)</f>
        <v>115324</v>
      </c>
      <c r="J224" s="36">
        <f>VLOOKUP(F224,全省决算数!$B:$C,2,0)</f>
        <v>113522</v>
      </c>
      <c r="K224" s="418">
        <f t="shared" si="22"/>
        <v>1.183</v>
      </c>
      <c r="L224" s="418">
        <f t="shared" si="25"/>
        <v>1.135</v>
      </c>
      <c r="M224" s="418">
        <f t="shared" si="23"/>
        <v>0.984</v>
      </c>
      <c r="N224" s="132">
        <f t="shared" si="20"/>
        <v>0.183</v>
      </c>
      <c r="O224" s="176" t="str">
        <f t="shared" si="21"/>
        <v>是</v>
      </c>
      <c r="P224" s="176" t="str">
        <f t="shared" si="24"/>
        <v>是</v>
      </c>
    </row>
    <row r="225" hidden="1" spans="1:16">
      <c r="A225" s="171" t="s">
        <v>135</v>
      </c>
      <c r="B225" s="172" t="s">
        <v>135</v>
      </c>
      <c r="C225" s="172" t="s">
        <v>489</v>
      </c>
      <c r="D225" s="173" t="s">
        <v>491</v>
      </c>
      <c r="E225" s="172" t="s">
        <v>147</v>
      </c>
      <c r="F225" s="42" t="s">
        <v>141</v>
      </c>
      <c r="G225" s="36">
        <f>VLOOKUP(D225,全省上年决算数!$D$4:$G$1301,4)</f>
        <v>30232</v>
      </c>
      <c r="H225" s="36">
        <f>IFERROR(VLOOKUP(D225,全省预算!D:I,5,0),)</f>
        <v>32000</v>
      </c>
      <c r="I225" s="36"/>
      <c r="J225" s="36">
        <f>SUMIF(全省决算数!A224:A1604,D225:D1521,全省决算数!C224:C1604)</f>
        <v>36630</v>
      </c>
      <c r="K225" s="175">
        <f t="shared" si="22"/>
        <v>1.21</v>
      </c>
      <c r="L225" s="175">
        <f t="shared" si="25"/>
        <v>1.14</v>
      </c>
      <c r="M225" s="175">
        <f t="shared" si="23"/>
        <v>0</v>
      </c>
      <c r="N225" s="132">
        <f t="shared" si="20"/>
        <v>0.212</v>
      </c>
      <c r="O225" s="176" t="str">
        <f t="shared" si="21"/>
        <v>是</v>
      </c>
      <c r="P225" s="176" t="str">
        <f t="shared" si="24"/>
        <v>否</v>
      </c>
    </row>
    <row r="226" hidden="1" spans="1:16">
      <c r="A226" s="171" t="s">
        <v>135</v>
      </c>
      <c r="B226" s="172" t="s">
        <v>135</v>
      </c>
      <c r="C226" s="172" t="s">
        <v>489</v>
      </c>
      <c r="D226" s="173" t="s">
        <v>492</v>
      </c>
      <c r="E226" s="172" t="s">
        <v>147</v>
      </c>
      <c r="F226" s="42" t="s">
        <v>143</v>
      </c>
      <c r="G226" s="36">
        <f>VLOOKUP(D226,全省上年决算数!$D$4:$G$1301,4)</f>
        <v>28309</v>
      </c>
      <c r="H226" s="36">
        <f>IFERROR(VLOOKUP(D226,全省预算!D:I,5,0),)</f>
        <v>29000</v>
      </c>
      <c r="I226" s="36"/>
      <c r="J226" s="36">
        <f>SUMIF(全省决算数!A225:A1605,D226:D1522,全省决算数!C225:C1605)</f>
        <v>34997</v>
      </c>
      <c r="K226" s="175">
        <f t="shared" si="22"/>
        <v>1.24</v>
      </c>
      <c r="L226" s="175">
        <f t="shared" si="25"/>
        <v>1.21</v>
      </c>
      <c r="M226" s="175">
        <f t="shared" si="23"/>
        <v>0</v>
      </c>
      <c r="N226" s="132">
        <f t="shared" si="20"/>
        <v>0.236</v>
      </c>
      <c r="O226" s="176" t="str">
        <f t="shared" si="21"/>
        <v>是</v>
      </c>
      <c r="P226" s="176" t="str">
        <f t="shared" si="24"/>
        <v>否</v>
      </c>
    </row>
    <row r="227" hidden="1" spans="1:16">
      <c r="A227" s="171" t="s">
        <v>135</v>
      </c>
      <c r="B227" s="172" t="s">
        <v>135</v>
      </c>
      <c r="C227" s="172" t="s">
        <v>489</v>
      </c>
      <c r="D227" s="173" t="s">
        <v>493</v>
      </c>
      <c r="E227" s="172" t="s">
        <v>147</v>
      </c>
      <c r="F227" s="42" t="s">
        <v>145</v>
      </c>
      <c r="G227" s="36">
        <f>VLOOKUP(D227,全省上年决算数!$D$4:$G$1301,4)</f>
        <v>83</v>
      </c>
      <c r="H227" s="36">
        <f>IFERROR(VLOOKUP(D227,全省预算!D:I,5,0),)</f>
        <v>90</v>
      </c>
      <c r="I227" s="36"/>
      <c r="J227" s="36">
        <f>SUMIF(全省决算数!A226:A1606,D227:D1523,全省决算数!C226:C1606)</f>
        <v>0</v>
      </c>
      <c r="K227" s="175">
        <f t="shared" si="22"/>
        <v>0</v>
      </c>
      <c r="L227" s="175">
        <f t="shared" si="25"/>
        <v>0</v>
      </c>
      <c r="M227" s="175">
        <f t="shared" si="23"/>
        <v>0</v>
      </c>
      <c r="N227" s="132">
        <f t="shared" si="20"/>
        <v>-1</v>
      </c>
      <c r="O227" s="176" t="str">
        <f t="shared" si="21"/>
        <v>是</v>
      </c>
      <c r="P227" s="176" t="str">
        <f t="shared" si="24"/>
        <v>否</v>
      </c>
    </row>
    <row r="228" hidden="1" spans="1:16">
      <c r="A228" s="171" t="s">
        <v>135</v>
      </c>
      <c r="B228" s="172" t="s">
        <v>135</v>
      </c>
      <c r="C228" s="172" t="s">
        <v>489</v>
      </c>
      <c r="D228" s="173" t="s">
        <v>494</v>
      </c>
      <c r="E228" s="172" t="s">
        <v>147</v>
      </c>
      <c r="F228" s="42" t="s">
        <v>160</v>
      </c>
      <c r="G228" s="36">
        <f>VLOOKUP(D228,全省上年决算数!$D$4:$G$1301,4)</f>
        <v>238</v>
      </c>
      <c r="H228" s="36">
        <f>IFERROR(VLOOKUP(D228,全省预算!D:I,5,0),)</f>
        <v>245</v>
      </c>
      <c r="I228" s="36"/>
      <c r="J228" s="36">
        <f>SUMIF(全省决算数!A227:A1607,D228:D1524,全省决算数!C227:C1607)</f>
        <v>414</v>
      </c>
      <c r="K228" s="175">
        <f t="shared" si="22"/>
        <v>1.74</v>
      </c>
      <c r="L228" s="175">
        <f t="shared" si="25"/>
        <v>1.69</v>
      </c>
      <c r="M228" s="175">
        <f t="shared" si="23"/>
        <v>0</v>
      </c>
      <c r="N228" s="132">
        <f t="shared" si="20"/>
        <v>0.739</v>
      </c>
      <c r="O228" s="176" t="str">
        <f t="shared" si="21"/>
        <v>是</v>
      </c>
      <c r="P228" s="176" t="str">
        <f t="shared" si="24"/>
        <v>否</v>
      </c>
    </row>
    <row r="229" hidden="1" spans="1:16">
      <c r="A229" s="171" t="s">
        <v>135</v>
      </c>
      <c r="B229" s="172"/>
      <c r="C229" s="172" t="s">
        <v>489</v>
      </c>
      <c r="D229" s="173" t="s">
        <v>495</v>
      </c>
      <c r="E229" s="172" t="s">
        <v>147</v>
      </c>
      <c r="F229" s="42" t="s">
        <v>496</v>
      </c>
      <c r="G229" s="36">
        <f>VLOOKUP(D229,全省上年决算数!$D$4:$G$1301,4)</f>
        <v>37118</v>
      </c>
      <c r="H229" s="36">
        <f>IFERROR(VLOOKUP(D229,全省预算!D:I,5,0),)</f>
        <v>38665</v>
      </c>
      <c r="I229" s="36"/>
      <c r="J229" s="36">
        <f>SUMIF(全省决算数!A228:A1608,D229:D1525,全省决算数!C228:C1608)</f>
        <v>41481</v>
      </c>
      <c r="K229" s="175">
        <f t="shared" si="22"/>
        <v>1.12</v>
      </c>
      <c r="L229" s="175">
        <f t="shared" si="25"/>
        <v>1.07</v>
      </c>
      <c r="M229" s="175">
        <f t="shared" si="23"/>
        <v>0</v>
      </c>
      <c r="N229" s="132">
        <f t="shared" si="20"/>
        <v>0.118</v>
      </c>
      <c r="O229" s="176" t="str">
        <f t="shared" si="21"/>
        <v>是</v>
      </c>
      <c r="P229" s="176" t="str">
        <f t="shared" si="24"/>
        <v>否</v>
      </c>
    </row>
    <row r="230" ht="21.95" customHeight="1" spans="1:16">
      <c r="A230" s="171" t="s">
        <v>135</v>
      </c>
      <c r="B230" s="465" t="s">
        <v>136</v>
      </c>
      <c r="C230" s="172"/>
      <c r="D230" s="173" t="s">
        <v>497</v>
      </c>
      <c r="E230" s="172"/>
      <c r="F230" s="42" t="s">
        <v>498</v>
      </c>
      <c r="G230" s="36">
        <f>SUMIF($C231:$C$1301,$D230,$G231:$G$1301)</f>
        <v>71011</v>
      </c>
      <c r="H230" s="36">
        <f>VLOOKUP(F230,全省预算!$F:$H,3,0)</f>
        <v>73000</v>
      </c>
      <c r="I230" s="36">
        <f>VLOOKUP(D230,全省调整!A:I,3,0)</f>
        <v>74758</v>
      </c>
      <c r="J230" s="36">
        <f>VLOOKUP(F230,全省决算数!$B:$C,2,0)</f>
        <v>74042</v>
      </c>
      <c r="K230" s="418">
        <f t="shared" si="22"/>
        <v>1.043</v>
      </c>
      <c r="L230" s="418">
        <f t="shared" si="25"/>
        <v>1.014</v>
      </c>
      <c r="M230" s="418">
        <f t="shared" si="23"/>
        <v>0.99</v>
      </c>
      <c r="N230" s="132">
        <f t="shared" si="20"/>
        <v>0.043</v>
      </c>
      <c r="O230" s="176" t="str">
        <f t="shared" si="21"/>
        <v>是</v>
      </c>
      <c r="P230" s="176" t="str">
        <f t="shared" si="24"/>
        <v>是</v>
      </c>
    </row>
    <row r="231" hidden="1" spans="1:16">
      <c r="A231" s="171" t="s">
        <v>135</v>
      </c>
      <c r="B231" s="172" t="s">
        <v>135</v>
      </c>
      <c r="C231" s="172" t="s">
        <v>497</v>
      </c>
      <c r="D231" s="173" t="s">
        <v>499</v>
      </c>
      <c r="E231" s="172" t="s">
        <v>147</v>
      </c>
      <c r="F231" s="42" t="s">
        <v>141</v>
      </c>
      <c r="G231" s="36">
        <f>VLOOKUP(D231,全省上年决算数!$D$4:$G$1301,4)</f>
        <v>23780</v>
      </c>
      <c r="H231" s="36">
        <f>IFERROR(VLOOKUP(D231,全省预算!D:I,5,0),)</f>
        <v>24900</v>
      </c>
      <c r="I231" s="36"/>
      <c r="J231" s="36">
        <f>SUMIF(全省决算数!A230:A1610,D231:D1527,全省决算数!C230:C1610)</f>
        <v>31447</v>
      </c>
      <c r="K231" s="175">
        <f t="shared" si="22"/>
        <v>1.32</v>
      </c>
      <c r="L231" s="175">
        <f t="shared" si="25"/>
        <v>1.26</v>
      </c>
      <c r="M231" s="175">
        <f t="shared" si="23"/>
        <v>0</v>
      </c>
      <c r="N231" s="132">
        <f t="shared" si="20"/>
        <v>0.322</v>
      </c>
      <c r="O231" s="176" t="str">
        <f t="shared" si="21"/>
        <v>是</v>
      </c>
      <c r="P231" s="176" t="str">
        <f t="shared" si="24"/>
        <v>否</v>
      </c>
    </row>
    <row r="232" hidden="1" spans="1:16">
      <c r="A232" s="171" t="s">
        <v>135</v>
      </c>
      <c r="B232" s="172" t="s">
        <v>135</v>
      </c>
      <c r="C232" s="172" t="s">
        <v>497</v>
      </c>
      <c r="D232" s="173" t="s">
        <v>500</v>
      </c>
      <c r="E232" s="172" t="s">
        <v>147</v>
      </c>
      <c r="F232" s="42" t="s">
        <v>143</v>
      </c>
      <c r="G232" s="36">
        <f>VLOOKUP(D232,全省上年决算数!$D$4:$G$1301,4)</f>
        <v>18809</v>
      </c>
      <c r="H232" s="36">
        <f>IFERROR(VLOOKUP(D232,全省预算!D:I,5,0),)</f>
        <v>19400</v>
      </c>
      <c r="I232" s="36"/>
      <c r="J232" s="36">
        <f>SUMIF(全省决算数!A231:A1611,D232:D1528,全省决算数!C231:C1611)</f>
        <v>16879</v>
      </c>
      <c r="K232" s="175">
        <f t="shared" si="22"/>
        <v>0.9</v>
      </c>
      <c r="L232" s="175">
        <f t="shared" si="25"/>
        <v>0.87</v>
      </c>
      <c r="M232" s="175">
        <f t="shared" si="23"/>
        <v>0</v>
      </c>
      <c r="N232" s="132">
        <f t="shared" si="20"/>
        <v>-0.103</v>
      </c>
      <c r="O232" s="176" t="str">
        <f t="shared" si="21"/>
        <v>是</v>
      </c>
      <c r="P232" s="176" t="str">
        <f t="shared" si="24"/>
        <v>否</v>
      </c>
    </row>
    <row r="233" hidden="1" spans="1:16">
      <c r="A233" s="171" t="s">
        <v>135</v>
      </c>
      <c r="B233" s="172" t="s">
        <v>135</v>
      </c>
      <c r="C233" s="172" t="s">
        <v>497</v>
      </c>
      <c r="D233" s="173" t="s">
        <v>501</v>
      </c>
      <c r="E233" s="172" t="s">
        <v>147</v>
      </c>
      <c r="F233" s="42" t="s">
        <v>145</v>
      </c>
      <c r="G233" s="36">
        <f>VLOOKUP(D233,全省上年决算数!$D$4:$G$1301,4)</f>
        <v>5</v>
      </c>
      <c r="H233" s="36">
        <f>IFERROR(VLOOKUP(D233,全省预算!D:I,5,0),)</f>
        <v>0</v>
      </c>
      <c r="I233" s="36"/>
      <c r="J233" s="36">
        <f>SUMIF(全省决算数!A232:A1612,D233:D1529,全省决算数!C232:C1612)</f>
        <v>0</v>
      </c>
      <c r="K233" s="175">
        <f t="shared" si="22"/>
        <v>0</v>
      </c>
      <c r="L233" s="175"/>
      <c r="M233" s="175">
        <f t="shared" si="23"/>
        <v>0</v>
      </c>
      <c r="N233" s="132">
        <f t="shared" si="20"/>
        <v>-1</v>
      </c>
      <c r="O233" s="176" t="str">
        <f t="shared" si="21"/>
        <v>是</v>
      </c>
      <c r="P233" s="176" t="str">
        <f t="shared" si="24"/>
        <v>否</v>
      </c>
    </row>
    <row r="234" hidden="1" spans="1:16">
      <c r="A234" s="171" t="s">
        <v>135</v>
      </c>
      <c r="B234" s="172" t="s">
        <v>135</v>
      </c>
      <c r="C234" s="172" t="s">
        <v>497</v>
      </c>
      <c r="D234" s="173" t="s">
        <v>502</v>
      </c>
      <c r="E234" s="172" t="s">
        <v>147</v>
      </c>
      <c r="F234" s="42" t="s">
        <v>160</v>
      </c>
      <c r="G234" s="36">
        <f>VLOOKUP(D234,全省上年决算数!$D$4:$G$1301,4)</f>
        <v>1197</v>
      </c>
      <c r="H234" s="36">
        <f>IFERROR(VLOOKUP(D234,全省预算!D:I,5,0),)</f>
        <v>1230</v>
      </c>
      <c r="I234" s="36"/>
      <c r="J234" s="36">
        <f>SUMIF(全省决算数!A233:A1613,D234:D1530,全省决算数!C233:C1613)</f>
        <v>1688</v>
      </c>
      <c r="K234" s="175">
        <f t="shared" si="22"/>
        <v>1.41</v>
      </c>
      <c r="L234" s="175">
        <f t="shared" si="25"/>
        <v>1.37</v>
      </c>
      <c r="M234" s="175">
        <f t="shared" si="23"/>
        <v>0</v>
      </c>
      <c r="N234" s="132">
        <f t="shared" si="20"/>
        <v>0.41</v>
      </c>
      <c r="O234" s="176" t="str">
        <f t="shared" si="21"/>
        <v>是</v>
      </c>
      <c r="P234" s="176" t="str">
        <f t="shared" si="24"/>
        <v>否</v>
      </c>
    </row>
    <row r="235" hidden="1" spans="1:16">
      <c r="A235" s="171" t="s">
        <v>135</v>
      </c>
      <c r="B235" s="172"/>
      <c r="C235" s="172" t="s">
        <v>497</v>
      </c>
      <c r="D235" s="173" t="s">
        <v>503</v>
      </c>
      <c r="E235" s="172" t="s">
        <v>147</v>
      </c>
      <c r="F235" s="42" t="s">
        <v>504</v>
      </c>
      <c r="G235" s="36">
        <f>VLOOKUP(D235,全省上年决算数!$D$4:$G$1301,4)</f>
        <v>27220</v>
      </c>
      <c r="H235" s="36">
        <f>IFERROR(VLOOKUP(D235,全省预算!D:I,5,0),)</f>
        <v>27470</v>
      </c>
      <c r="I235" s="36"/>
      <c r="J235" s="36">
        <f>SUMIF(全省决算数!A234:A1614,D235:D1531,全省决算数!C234:C1614)</f>
        <v>24028</v>
      </c>
      <c r="K235" s="175">
        <f t="shared" si="22"/>
        <v>0.88</v>
      </c>
      <c r="L235" s="175">
        <f t="shared" si="25"/>
        <v>0.87</v>
      </c>
      <c r="M235" s="175">
        <f t="shared" si="23"/>
        <v>0</v>
      </c>
      <c r="N235" s="132">
        <f t="shared" si="20"/>
        <v>-0.117</v>
      </c>
      <c r="O235" s="176" t="str">
        <f t="shared" si="21"/>
        <v>是</v>
      </c>
      <c r="P235" s="176" t="str">
        <f t="shared" si="24"/>
        <v>否</v>
      </c>
    </row>
    <row r="236" ht="21.95" customHeight="1" spans="1:16">
      <c r="A236" s="171" t="s">
        <v>135</v>
      </c>
      <c r="B236" s="465" t="s">
        <v>136</v>
      </c>
      <c r="C236" s="172"/>
      <c r="D236" s="173" t="s">
        <v>505</v>
      </c>
      <c r="E236" s="172"/>
      <c r="F236" s="42" t="s">
        <v>506</v>
      </c>
      <c r="G236" s="36">
        <f>SUMIF($C237:$C$1301,$D236,$G237:$G$1301)</f>
        <v>23274</v>
      </c>
      <c r="H236" s="36">
        <f>VLOOKUP(F236,全省预算!$F:$H,3,0)</f>
        <v>24000</v>
      </c>
      <c r="I236" s="36">
        <f>VLOOKUP(D236,全省调整!A:I,3,0)</f>
        <v>26249</v>
      </c>
      <c r="J236" s="36">
        <f>VLOOKUP(F236,全省决算数!$B:$C,2,0)</f>
        <v>25682</v>
      </c>
      <c r="K236" s="418">
        <f t="shared" si="22"/>
        <v>1.103</v>
      </c>
      <c r="L236" s="418">
        <f t="shared" si="25"/>
        <v>1.07</v>
      </c>
      <c r="M236" s="418">
        <f t="shared" si="23"/>
        <v>0.978</v>
      </c>
      <c r="N236" s="132">
        <f t="shared" si="20"/>
        <v>0.103</v>
      </c>
      <c r="O236" s="176" t="str">
        <f t="shared" si="21"/>
        <v>是</v>
      </c>
      <c r="P236" s="176" t="str">
        <f t="shared" si="24"/>
        <v>是</v>
      </c>
    </row>
    <row r="237" hidden="1" spans="1:16">
      <c r="A237" s="171" t="s">
        <v>135</v>
      </c>
      <c r="B237" s="172" t="s">
        <v>135</v>
      </c>
      <c r="C237" s="172" t="s">
        <v>505</v>
      </c>
      <c r="D237" s="173" t="s">
        <v>507</v>
      </c>
      <c r="E237" s="172" t="s">
        <v>147</v>
      </c>
      <c r="F237" s="42" t="s">
        <v>141</v>
      </c>
      <c r="G237" s="36">
        <f>VLOOKUP(D237,全省上年决算数!$D$4:$G$1301,4)</f>
        <v>10861</v>
      </c>
      <c r="H237" s="36">
        <f>IFERROR(VLOOKUP(D237,全省预算!D:I,5,0),)</f>
        <v>11400</v>
      </c>
      <c r="I237" s="36"/>
      <c r="J237" s="36">
        <f>SUMIF(全省决算数!A236:A1616,D237:D1533,全省决算数!C236:C1616)</f>
        <v>14209</v>
      </c>
      <c r="K237" s="175">
        <f t="shared" si="22"/>
        <v>1.31</v>
      </c>
      <c r="L237" s="175">
        <f t="shared" si="25"/>
        <v>1.25</v>
      </c>
      <c r="M237" s="175">
        <f t="shared" si="23"/>
        <v>0</v>
      </c>
      <c r="N237" s="132">
        <f t="shared" si="20"/>
        <v>0.308</v>
      </c>
      <c r="O237" s="176" t="str">
        <f t="shared" si="21"/>
        <v>是</v>
      </c>
      <c r="P237" s="176" t="str">
        <f t="shared" si="24"/>
        <v>否</v>
      </c>
    </row>
    <row r="238" hidden="1" spans="1:16">
      <c r="A238" s="171" t="s">
        <v>135</v>
      </c>
      <c r="B238" s="172" t="s">
        <v>135</v>
      </c>
      <c r="C238" s="172" t="s">
        <v>505</v>
      </c>
      <c r="D238" s="173" t="s">
        <v>508</v>
      </c>
      <c r="E238" s="172" t="s">
        <v>147</v>
      </c>
      <c r="F238" s="42" t="s">
        <v>143</v>
      </c>
      <c r="G238" s="36">
        <f>VLOOKUP(D238,全省上年决算数!$D$4:$G$1301,4)</f>
        <v>4791</v>
      </c>
      <c r="H238" s="36">
        <f>IFERROR(VLOOKUP(D238,全省预算!D:I,5,0),)</f>
        <v>4900</v>
      </c>
      <c r="I238" s="36"/>
      <c r="J238" s="36">
        <f>SUMIF(全省决算数!A237:A1617,D238:D1534,全省决算数!C237:C1617)</f>
        <v>4697</v>
      </c>
      <c r="K238" s="175">
        <f t="shared" si="22"/>
        <v>0.98</v>
      </c>
      <c r="L238" s="175">
        <f t="shared" si="25"/>
        <v>0.96</v>
      </c>
      <c r="M238" s="175">
        <f t="shared" si="23"/>
        <v>0</v>
      </c>
      <c r="N238" s="132">
        <f t="shared" si="20"/>
        <v>-0.02</v>
      </c>
      <c r="O238" s="176" t="str">
        <f t="shared" si="21"/>
        <v>是</v>
      </c>
      <c r="P238" s="176" t="str">
        <f t="shared" si="24"/>
        <v>否</v>
      </c>
    </row>
    <row r="239" hidden="1" spans="1:16">
      <c r="A239" s="171" t="s">
        <v>135</v>
      </c>
      <c r="B239" s="172" t="s">
        <v>135</v>
      </c>
      <c r="C239" s="172" t="s">
        <v>505</v>
      </c>
      <c r="D239" s="173" t="s">
        <v>509</v>
      </c>
      <c r="E239" s="172" t="s">
        <v>147</v>
      </c>
      <c r="F239" s="42" t="s">
        <v>145</v>
      </c>
      <c r="G239" s="36">
        <f>VLOOKUP(D239,全省上年决算数!$D$4:$G$1301,4)</f>
        <v>0</v>
      </c>
      <c r="H239" s="36">
        <f>IFERROR(VLOOKUP(D239,全省预算!D:I,5,0),)</f>
        <v>0</v>
      </c>
      <c r="I239" s="36"/>
      <c r="J239" s="36">
        <f>SUMIF(全省决算数!A238:A1618,D239:D1535,全省决算数!C238:C1618)</f>
        <v>0</v>
      </c>
      <c r="K239" s="175"/>
      <c r="L239" s="175"/>
      <c r="M239" s="175">
        <f t="shared" si="23"/>
        <v>0</v>
      </c>
      <c r="N239" s="132" t="str">
        <f t="shared" si="20"/>
        <v/>
      </c>
      <c r="O239" s="176" t="str">
        <f t="shared" si="21"/>
        <v>否</v>
      </c>
      <c r="P239" s="176" t="str">
        <f t="shared" si="24"/>
        <v>否</v>
      </c>
    </row>
    <row r="240" hidden="1" spans="1:16">
      <c r="A240" s="171" t="s">
        <v>135</v>
      </c>
      <c r="B240" s="172" t="s">
        <v>135</v>
      </c>
      <c r="C240" s="172" t="s">
        <v>505</v>
      </c>
      <c r="D240" s="173" t="s">
        <v>510</v>
      </c>
      <c r="E240" s="172" t="s">
        <v>147</v>
      </c>
      <c r="F240" s="42" t="s">
        <v>160</v>
      </c>
      <c r="G240" s="36">
        <f>VLOOKUP(D240,全省上年决算数!$D$4:$G$1301,4)</f>
        <v>16</v>
      </c>
      <c r="H240" s="36">
        <f>IFERROR(VLOOKUP(D240,全省预算!D:I,5,0),)</f>
        <v>17</v>
      </c>
      <c r="I240" s="36"/>
      <c r="J240" s="36">
        <f>SUMIF(全省决算数!A239:A1619,D240:D1536,全省决算数!C239:C1619)</f>
        <v>63</v>
      </c>
      <c r="K240" s="175">
        <f t="shared" si="22"/>
        <v>3.94</v>
      </c>
      <c r="L240" s="175">
        <f t="shared" si="25"/>
        <v>3.71</v>
      </c>
      <c r="M240" s="175">
        <f t="shared" si="23"/>
        <v>0</v>
      </c>
      <c r="N240" s="132">
        <f t="shared" si="20"/>
        <v>2.938</v>
      </c>
      <c r="O240" s="176" t="str">
        <f t="shared" si="21"/>
        <v>是</v>
      </c>
      <c r="P240" s="176" t="str">
        <f t="shared" si="24"/>
        <v>否</v>
      </c>
    </row>
    <row r="241" hidden="1" spans="1:16">
      <c r="A241" s="171" t="s">
        <v>135</v>
      </c>
      <c r="B241" s="172"/>
      <c r="C241" s="172" t="s">
        <v>505</v>
      </c>
      <c r="D241" s="173" t="s">
        <v>511</v>
      </c>
      <c r="E241" s="172" t="s">
        <v>147</v>
      </c>
      <c r="F241" s="42" t="s">
        <v>512</v>
      </c>
      <c r="G241" s="36">
        <f>VLOOKUP(D241,全省上年决算数!$D$4:$G$1301,4)</f>
        <v>7606</v>
      </c>
      <c r="H241" s="36">
        <f>IFERROR(VLOOKUP(D241,全省预算!D:I,5,0),)</f>
        <v>7683</v>
      </c>
      <c r="I241" s="36"/>
      <c r="J241" s="36">
        <f>SUMIF(全省决算数!A240:A1620,D241:D1537,全省决算数!C240:C1620)</f>
        <v>6713</v>
      </c>
      <c r="K241" s="175">
        <f t="shared" si="22"/>
        <v>0.88</v>
      </c>
      <c r="L241" s="175">
        <f t="shared" si="25"/>
        <v>0.87</v>
      </c>
      <c r="M241" s="175">
        <f t="shared" si="23"/>
        <v>0</v>
      </c>
      <c r="N241" s="132">
        <f t="shared" si="20"/>
        <v>-0.117</v>
      </c>
      <c r="O241" s="176" t="str">
        <f t="shared" si="21"/>
        <v>是</v>
      </c>
      <c r="P241" s="176" t="str">
        <f t="shared" si="24"/>
        <v>否</v>
      </c>
    </row>
    <row r="242" ht="21.95" customHeight="1" spans="1:16">
      <c r="A242" s="171" t="s">
        <v>135</v>
      </c>
      <c r="B242" s="465" t="s">
        <v>136</v>
      </c>
      <c r="C242" s="172"/>
      <c r="D242" s="173" t="s">
        <v>513</v>
      </c>
      <c r="E242" s="172"/>
      <c r="F242" s="42" t="s">
        <v>514</v>
      </c>
      <c r="G242" s="36">
        <f>SUMIF($C243:$C$1301,$D242,$G243:$G$1301)</f>
        <v>740</v>
      </c>
      <c r="H242" s="36">
        <f>VLOOKUP(F242,全省预算!$F:$H,3,0)</f>
        <v>770</v>
      </c>
      <c r="I242" s="36">
        <f>VLOOKUP(D242,全省调整!A:I,3,0)</f>
        <v>1112</v>
      </c>
      <c r="J242" s="36">
        <f>VLOOKUP(F242,全省决算数!$B:$C,2,0)</f>
        <v>1095</v>
      </c>
      <c r="K242" s="418">
        <f t="shared" si="22"/>
        <v>1.48</v>
      </c>
      <c r="L242" s="418">
        <f t="shared" si="25"/>
        <v>1.422</v>
      </c>
      <c r="M242" s="418">
        <f t="shared" si="23"/>
        <v>0.985</v>
      </c>
      <c r="N242" s="129">
        <f t="shared" si="20"/>
        <v>0.48</v>
      </c>
      <c r="O242" s="176" t="str">
        <f t="shared" si="21"/>
        <v>是</v>
      </c>
      <c r="P242" s="176" t="str">
        <f t="shared" si="24"/>
        <v>是</v>
      </c>
    </row>
    <row r="243" hidden="1" spans="1:16">
      <c r="A243" s="171" t="s">
        <v>135</v>
      </c>
      <c r="B243" s="172" t="s">
        <v>135</v>
      </c>
      <c r="C243" s="172" t="s">
        <v>513</v>
      </c>
      <c r="D243" s="173" t="s">
        <v>515</v>
      </c>
      <c r="E243" s="172" t="s">
        <v>147</v>
      </c>
      <c r="F243" s="42" t="s">
        <v>141</v>
      </c>
      <c r="G243" s="36">
        <f>VLOOKUP(D243,全省上年决算数!$D$4:$G$1301,4)</f>
        <v>406</v>
      </c>
      <c r="H243" s="36">
        <f>IFERROR(VLOOKUP(D243,全省预算!D:I,5,0),)</f>
        <v>430</v>
      </c>
      <c r="I243" s="36"/>
      <c r="J243" s="36">
        <f>SUMIF(全省决算数!A242:A1622,D243:D1539,全省决算数!C242:C1622)</f>
        <v>689</v>
      </c>
      <c r="K243" s="175">
        <f t="shared" si="22"/>
        <v>1.7</v>
      </c>
      <c r="L243" s="175">
        <f t="shared" si="25"/>
        <v>1.6</v>
      </c>
      <c r="M243" s="175">
        <f t="shared" si="23"/>
        <v>0</v>
      </c>
      <c r="N243" s="132">
        <f t="shared" si="20"/>
        <v>0.697</v>
      </c>
      <c r="O243" s="176" t="str">
        <f t="shared" si="21"/>
        <v>是</v>
      </c>
      <c r="P243" s="176" t="str">
        <f t="shared" si="24"/>
        <v>否</v>
      </c>
    </row>
    <row r="244" hidden="1" spans="1:16">
      <c r="A244" s="171" t="s">
        <v>135</v>
      </c>
      <c r="B244" s="172" t="s">
        <v>135</v>
      </c>
      <c r="C244" s="172" t="s">
        <v>513</v>
      </c>
      <c r="D244" s="173" t="s">
        <v>516</v>
      </c>
      <c r="E244" s="172" t="s">
        <v>147</v>
      </c>
      <c r="F244" s="42" t="s">
        <v>143</v>
      </c>
      <c r="G244" s="36">
        <f>VLOOKUP(D244,全省上年决算数!$D$4:$G$1301,4)</f>
        <v>145</v>
      </c>
      <c r="H244" s="36">
        <f>IFERROR(VLOOKUP(D244,全省预算!D:I,5,0),)</f>
        <v>150</v>
      </c>
      <c r="I244" s="36"/>
      <c r="J244" s="36">
        <f>SUMIF(全省决算数!A243:A1623,D244:D1540,全省决算数!C243:C1623)</f>
        <v>172</v>
      </c>
      <c r="K244" s="175">
        <f t="shared" si="22"/>
        <v>1.19</v>
      </c>
      <c r="L244" s="175">
        <f t="shared" si="25"/>
        <v>1.15</v>
      </c>
      <c r="M244" s="175">
        <f t="shared" si="23"/>
        <v>0</v>
      </c>
      <c r="N244" s="132">
        <f t="shared" si="20"/>
        <v>0.186</v>
      </c>
      <c r="O244" s="176" t="str">
        <f t="shared" si="21"/>
        <v>是</v>
      </c>
      <c r="P244" s="176" t="str">
        <f t="shared" si="24"/>
        <v>否</v>
      </c>
    </row>
    <row r="245" hidden="1" spans="1:16">
      <c r="A245" s="171" t="s">
        <v>135</v>
      </c>
      <c r="B245" s="172" t="s">
        <v>135</v>
      </c>
      <c r="C245" s="172" t="s">
        <v>513</v>
      </c>
      <c r="D245" s="173" t="s">
        <v>517</v>
      </c>
      <c r="E245" s="172" t="s">
        <v>147</v>
      </c>
      <c r="F245" s="42" t="s">
        <v>145</v>
      </c>
      <c r="G245" s="36">
        <f>VLOOKUP(D245,全省上年决算数!$D$4:$G$1301,4)</f>
        <v>3</v>
      </c>
      <c r="H245" s="36">
        <f>IFERROR(VLOOKUP(D245,全省预算!D:I,5,0),)</f>
        <v>0</v>
      </c>
      <c r="I245" s="36"/>
      <c r="J245" s="36">
        <f>SUMIF(全省决算数!A244:A1624,D245:D1541,全省决算数!C244:C1624)</f>
        <v>4</v>
      </c>
      <c r="K245" s="175">
        <f t="shared" si="22"/>
        <v>1.33</v>
      </c>
      <c r="L245" s="175"/>
      <c r="M245" s="175">
        <f t="shared" si="23"/>
        <v>0</v>
      </c>
      <c r="N245" s="132">
        <f t="shared" ref="N245:N308" si="26">IF(ISERROR(J245/G245-1),"",J245/G245-1)</f>
        <v>0.333</v>
      </c>
      <c r="O245" s="176" t="str">
        <f t="shared" si="21"/>
        <v>是</v>
      </c>
      <c r="P245" s="176" t="str">
        <f t="shared" si="24"/>
        <v>否</v>
      </c>
    </row>
    <row r="246" hidden="1" spans="1:16">
      <c r="A246" s="171" t="s">
        <v>135</v>
      </c>
      <c r="B246" s="172" t="s">
        <v>135</v>
      </c>
      <c r="C246" s="172" t="s">
        <v>513</v>
      </c>
      <c r="D246" s="173" t="s">
        <v>518</v>
      </c>
      <c r="E246" s="172" t="s">
        <v>147</v>
      </c>
      <c r="F246" s="42" t="s">
        <v>160</v>
      </c>
      <c r="G246" s="36">
        <f>VLOOKUP(D246,全省上年决算数!$D$4:$G$1301,4)</f>
        <v>0</v>
      </c>
      <c r="H246" s="36">
        <f>IFERROR(VLOOKUP(D246,全省预算!D:I,5,0),)</f>
        <v>0</v>
      </c>
      <c r="I246" s="36"/>
      <c r="J246" s="36">
        <f>SUMIF(全省决算数!A245:A1625,D246:D1542,全省决算数!C245:C1625)</f>
        <v>3</v>
      </c>
      <c r="K246" s="175"/>
      <c r="L246" s="175"/>
      <c r="M246" s="175">
        <f t="shared" si="23"/>
        <v>0</v>
      </c>
      <c r="N246" s="132" t="str">
        <f t="shared" si="26"/>
        <v/>
      </c>
      <c r="O246" s="176" t="str">
        <f t="shared" si="21"/>
        <v>是</v>
      </c>
      <c r="P246" s="176" t="str">
        <f t="shared" si="24"/>
        <v>否</v>
      </c>
    </row>
    <row r="247" hidden="1" spans="1:16">
      <c r="A247" s="171" t="s">
        <v>135</v>
      </c>
      <c r="B247" s="172"/>
      <c r="C247" s="172" t="s">
        <v>513</v>
      </c>
      <c r="D247" s="173" t="s">
        <v>519</v>
      </c>
      <c r="E247" s="172" t="s">
        <v>147</v>
      </c>
      <c r="F247" s="42" t="s">
        <v>520</v>
      </c>
      <c r="G247" s="36">
        <f>VLOOKUP(D247,全省上年决算数!$D$4:$G$1301,4)</f>
        <v>186</v>
      </c>
      <c r="H247" s="36">
        <f>IFERROR(VLOOKUP(D247,全省预算!D:I,5,0),)</f>
        <v>190</v>
      </c>
      <c r="I247" s="36"/>
      <c r="J247" s="36">
        <f>SUMIF(全省决算数!A246:A1626,D247:D1543,全省决算数!C246:C1626)</f>
        <v>227</v>
      </c>
      <c r="K247" s="175">
        <f t="shared" si="22"/>
        <v>1.22</v>
      </c>
      <c r="L247" s="175">
        <f t="shared" si="25"/>
        <v>1.19</v>
      </c>
      <c r="M247" s="175">
        <f t="shared" si="23"/>
        <v>0</v>
      </c>
      <c r="N247" s="132">
        <f t="shared" si="26"/>
        <v>0.22</v>
      </c>
      <c r="O247" s="176" t="str">
        <f t="shared" si="21"/>
        <v>是</v>
      </c>
      <c r="P247" s="176" t="str">
        <f t="shared" si="24"/>
        <v>否</v>
      </c>
    </row>
    <row r="248" ht="21.95" customHeight="1" spans="1:16">
      <c r="A248" s="171" t="s">
        <v>135</v>
      </c>
      <c r="B248" s="172" t="s">
        <v>136</v>
      </c>
      <c r="C248" s="172"/>
      <c r="D248" s="173" t="s">
        <v>521</v>
      </c>
      <c r="E248" s="172"/>
      <c r="F248" s="42" t="s">
        <v>522</v>
      </c>
      <c r="G248" s="36">
        <f>SUMIF($C249:$C$1301,$D248,$G249:$G$1301)</f>
        <v>53601</v>
      </c>
      <c r="H248" s="36">
        <f>VLOOKUP(F248,全省预算!$F:$H,3,0)</f>
        <v>55000</v>
      </c>
      <c r="I248" s="36">
        <f>IFERROR(VLOOKUP(D248,全省调整!A:I,3,0),)</f>
        <v>52114</v>
      </c>
      <c r="J248" s="36">
        <f>VLOOKUP(F248,全省决算数!$B:$C,2,0)</f>
        <v>51466</v>
      </c>
      <c r="K248" s="418">
        <f t="shared" si="22"/>
        <v>0.96</v>
      </c>
      <c r="L248" s="418">
        <f t="shared" si="25"/>
        <v>0.936</v>
      </c>
      <c r="M248" s="418">
        <f t="shared" si="23"/>
        <v>0.988</v>
      </c>
      <c r="N248" s="132">
        <f t="shared" si="26"/>
        <v>-0.04</v>
      </c>
      <c r="O248" s="176" t="str">
        <f t="shared" si="21"/>
        <v>是</v>
      </c>
      <c r="P248" s="176" t="str">
        <f t="shared" si="24"/>
        <v>是</v>
      </c>
    </row>
    <row r="249" hidden="1" spans="1:16">
      <c r="A249" s="171" t="s">
        <v>135</v>
      </c>
      <c r="B249" s="172" t="s">
        <v>135</v>
      </c>
      <c r="C249" s="172" t="s">
        <v>521</v>
      </c>
      <c r="D249" s="173" t="s">
        <v>523</v>
      </c>
      <c r="E249" s="172" t="s">
        <v>147</v>
      </c>
      <c r="F249" s="42" t="s">
        <v>141</v>
      </c>
      <c r="G249" s="36">
        <f>VLOOKUP(D249,全省上年决算数!$D$4:$G$1301,4)</f>
        <v>18534</v>
      </c>
      <c r="H249" s="36">
        <f>IFERROR(VLOOKUP(D249,全省预算!D:I,5,0),)</f>
        <v>19500</v>
      </c>
      <c r="I249" s="36"/>
      <c r="J249" s="36">
        <f>SUMIF(全省决算数!A248:A1628,D249:D1545,全省决算数!C248:C1628)</f>
        <v>24195</v>
      </c>
      <c r="K249" s="175">
        <f t="shared" si="22"/>
        <v>1.31</v>
      </c>
      <c r="L249" s="175">
        <f t="shared" si="25"/>
        <v>1.24</v>
      </c>
      <c r="M249" s="175">
        <f t="shared" si="23"/>
        <v>0</v>
      </c>
      <c r="N249" s="132">
        <f t="shared" si="26"/>
        <v>0.305</v>
      </c>
      <c r="O249" s="176" t="str">
        <f t="shared" si="21"/>
        <v>是</v>
      </c>
      <c r="P249" s="176" t="str">
        <f t="shared" si="24"/>
        <v>否</v>
      </c>
    </row>
    <row r="250" hidden="1" spans="1:16">
      <c r="A250" s="171" t="s">
        <v>135</v>
      </c>
      <c r="B250" s="172" t="s">
        <v>135</v>
      </c>
      <c r="C250" s="172" t="s">
        <v>521</v>
      </c>
      <c r="D250" s="173" t="s">
        <v>524</v>
      </c>
      <c r="E250" s="172" t="s">
        <v>147</v>
      </c>
      <c r="F250" s="42" t="s">
        <v>143</v>
      </c>
      <c r="G250" s="36">
        <f>VLOOKUP(D250,全省上年决算数!$D$4:$G$1301,4)</f>
        <v>10003</v>
      </c>
      <c r="H250" s="36">
        <f>IFERROR(VLOOKUP(D250,全省预算!D:I,5,0),)</f>
        <v>10140</v>
      </c>
      <c r="I250" s="36"/>
      <c r="J250" s="36">
        <f>SUMIF(全省决算数!A249:A1629,D250:D1546,全省决算数!C249:C1629)</f>
        <v>8238</v>
      </c>
      <c r="K250" s="175">
        <f t="shared" si="22"/>
        <v>0.82</v>
      </c>
      <c r="L250" s="175">
        <f t="shared" si="25"/>
        <v>0.81</v>
      </c>
      <c r="M250" s="175">
        <f t="shared" si="23"/>
        <v>0</v>
      </c>
      <c r="N250" s="132">
        <f t="shared" si="26"/>
        <v>-0.176</v>
      </c>
      <c r="O250" s="176" t="str">
        <f t="shared" si="21"/>
        <v>是</v>
      </c>
      <c r="P250" s="176" t="str">
        <f t="shared" si="24"/>
        <v>否</v>
      </c>
    </row>
    <row r="251" hidden="1" spans="1:16">
      <c r="A251" s="171" t="s">
        <v>135</v>
      </c>
      <c r="B251" s="172" t="s">
        <v>135</v>
      </c>
      <c r="C251" s="172" t="s">
        <v>521</v>
      </c>
      <c r="D251" s="173" t="s">
        <v>525</v>
      </c>
      <c r="E251" s="172" t="s">
        <v>147</v>
      </c>
      <c r="F251" s="42" t="s">
        <v>145</v>
      </c>
      <c r="G251" s="36">
        <f>VLOOKUP(D251,全省上年决算数!$D$4:$G$1301,4)</f>
        <v>17</v>
      </c>
      <c r="H251" s="36">
        <f>IFERROR(VLOOKUP(D251,全省预算!D:I,5,0),)</f>
        <v>18</v>
      </c>
      <c r="I251" s="36"/>
      <c r="J251" s="36">
        <f>SUMIF(全省决算数!A250:A1630,D251:D1547,全省决算数!C250:C1630)</f>
        <v>6</v>
      </c>
      <c r="K251" s="175">
        <f t="shared" si="22"/>
        <v>0.35</v>
      </c>
      <c r="L251" s="175">
        <f t="shared" si="25"/>
        <v>0.33</v>
      </c>
      <c r="M251" s="175">
        <f t="shared" si="23"/>
        <v>0</v>
      </c>
      <c r="N251" s="132">
        <f t="shared" si="26"/>
        <v>-0.647</v>
      </c>
      <c r="O251" s="176" t="str">
        <f t="shared" si="21"/>
        <v>是</v>
      </c>
      <c r="P251" s="176" t="str">
        <f t="shared" si="24"/>
        <v>否</v>
      </c>
    </row>
    <row r="252" hidden="1" spans="1:16">
      <c r="A252" s="171" t="s">
        <v>135</v>
      </c>
      <c r="B252" s="172" t="s">
        <v>135</v>
      </c>
      <c r="C252" s="172" t="s">
        <v>521</v>
      </c>
      <c r="D252" s="173" t="s">
        <v>526</v>
      </c>
      <c r="E252" s="172" t="s">
        <v>147</v>
      </c>
      <c r="F252" s="42" t="s">
        <v>160</v>
      </c>
      <c r="G252" s="36">
        <f>VLOOKUP(D252,全省上年决算数!$D$4:$G$1301,4)</f>
        <v>177</v>
      </c>
      <c r="H252" s="36">
        <f>IFERROR(VLOOKUP(D252,全省预算!D:I,5,0),)</f>
        <v>183</v>
      </c>
      <c r="I252" s="36"/>
      <c r="J252" s="36">
        <f>SUMIF(全省决算数!A251:A1631,D252:D1548,全省决算数!C251:C1631)</f>
        <v>234</v>
      </c>
      <c r="K252" s="175">
        <f t="shared" si="22"/>
        <v>1.32</v>
      </c>
      <c r="L252" s="175">
        <f t="shared" si="25"/>
        <v>1.28</v>
      </c>
      <c r="M252" s="175">
        <f t="shared" si="23"/>
        <v>0</v>
      </c>
      <c r="N252" s="132">
        <f t="shared" si="26"/>
        <v>0.322</v>
      </c>
      <c r="O252" s="176" t="str">
        <f t="shared" si="21"/>
        <v>是</v>
      </c>
      <c r="P252" s="176" t="str">
        <f t="shared" si="24"/>
        <v>否</v>
      </c>
    </row>
    <row r="253" hidden="1" spans="1:16">
      <c r="A253" s="171" t="s">
        <v>135</v>
      </c>
      <c r="B253" s="172"/>
      <c r="C253" s="172" t="s">
        <v>521</v>
      </c>
      <c r="D253" s="173" t="s">
        <v>527</v>
      </c>
      <c r="E253" s="172" t="s">
        <v>147</v>
      </c>
      <c r="F253" s="42" t="s">
        <v>528</v>
      </c>
      <c r="G253" s="36">
        <f>VLOOKUP(D253,全省上年决算数!$D$4:$G$1301,4)</f>
        <v>24870</v>
      </c>
      <c r="H253" s="36">
        <f>IFERROR(VLOOKUP(D253,全省预算!D:I,5,0),)</f>
        <v>25159</v>
      </c>
      <c r="I253" s="36"/>
      <c r="J253" s="36">
        <f>SUMIF(全省决算数!A252:A1632,D253:D1549,全省决算数!C252:C1632)</f>
        <v>18793</v>
      </c>
      <c r="K253" s="175">
        <f t="shared" si="22"/>
        <v>0.76</v>
      </c>
      <c r="L253" s="175">
        <f t="shared" si="25"/>
        <v>0.75</v>
      </c>
      <c r="M253" s="175">
        <f t="shared" si="23"/>
        <v>0</v>
      </c>
      <c r="N253" s="132">
        <f t="shared" si="26"/>
        <v>-0.244</v>
      </c>
      <c r="O253" s="176" t="str">
        <f t="shared" si="21"/>
        <v>是</v>
      </c>
      <c r="P253" s="176" t="str">
        <f t="shared" si="24"/>
        <v>否</v>
      </c>
    </row>
    <row r="254" ht="21.95" customHeight="1" spans="1:16">
      <c r="A254" s="171" t="s">
        <v>135</v>
      </c>
      <c r="B254" s="172" t="s">
        <v>136</v>
      </c>
      <c r="C254" s="172"/>
      <c r="D254" s="173" t="s">
        <v>529</v>
      </c>
      <c r="E254" s="172"/>
      <c r="F254" s="42" t="s">
        <v>530</v>
      </c>
      <c r="G254" s="36">
        <f>SUMIF($C255:$C$1301,$D254,$G255:$G$1301)</f>
        <v>672486</v>
      </c>
      <c r="H254" s="36">
        <f>VLOOKUP(F254,全省预算!$F:$H,3,0)</f>
        <v>690530</v>
      </c>
      <c r="I254" s="36">
        <f>IFERROR(VLOOKUP(D254,全省调整!A:I,3,0),)</f>
        <v>486353</v>
      </c>
      <c r="J254" s="36">
        <f>VLOOKUP(F254,全省决算数!$B:$C,2,0)</f>
        <v>437079</v>
      </c>
      <c r="K254" s="418">
        <f t="shared" si="22"/>
        <v>0.65</v>
      </c>
      <c r="L254" s="418">
        <f t="shared" si="25"/>
        <v>0.633</v>
      </c>
      <c r="M254" s="418">
        <f t="shared" si="23"/>
        <v>0.899</v>
      </c>
      <c r="N254" s="132">
        <f t="shared" si="26"/>
        <v>-0.35</v>
      </c>
      <c r="O254" s="176" t="str">
        <f t="shared" si="21"/>
        <v>是</v>
      </c>
      <c r="P254" s="176" t="str">
        <f t="shared" si="24"/>
        <v>是</v>
      </c>
    </row>
    <row r="255" hidden="1" spans="1:16">
      <c r="A255" s="171" t="s">
        <v>135</v>
      </c>
      <c r="B255" s="172"/>
      <c r="C255" s="172" t="s">
        <v>529</v>
      </c>
      <c r="D255" s="173" t="s">
        <v>531</v>
      </c>
      <c r="E255" s="172" t="s">
        <v>147</v>
      </c>
      <c r="F255" s="42" t="s">
        <v>532</v>
      </c>
      <c r="G255" s="36">
        <f>VLOOKUP(D255,全省上年决算数!$D$4:$G$1301,4)</f>
        <v>168</v>
      </c>
      <c r="H255" s="36">
        <f>IFERROR(VLOOKUP(D255,全省预算!D:I,5,0),)</f>
        <v>170</v>
      </c>
      <c r="I255" s="36"/>
      <c r="J255" s="36">
        <f>SUMIF(全省决算数!A254:A1634,D255:D1551,全省决算数!C254:C1634)</f>
        <v>181</v>
      </c>
      <c r="K255" s="175">
        <f t="shared" si="22"/>
        <v>1.08</v>
      </c>
      <c r="L255" s="175">
        <f t="shared" si="25"/>
        <v>1.06</v>
      </c>
      <c r="M255" s="175">
        <f t="shared" si="23"/>
        <v>0</v>
      </c>
      <c r="N255" s="132">
        <f t="shared" si="26"/>
        <v>0.077</v>
      </c>
      <c r="O255" s="176" t="str">
        <f t="shared" si="21"/>
        <v>是</v>
      </c>
      <c r="P255" s="176" t="str">
        <f t="shared" si="24"/>
        <v>否</v>
      </c>
    </row>
    <row r="256" hidden="1" spans="1:16">
      <c r="A256" s="171"/>
      <c r="B256" s="172" t="s">
        <v>135</v>
      </c>
      <c r="C256" s="172" t="s">
        <v>529</v>
      </c>
      <c r="D256" s="173" t="s">
        <v>533</v>
      </c>
      <c r="E256" s="172" t="s">
        <v>147</v>
      </c>
      <c r="F256" s="42" t="s">
        <v>534</v>
      </c>
      <c r="G256" s="36">
        <f>VLOOKUP(D256,全省上年决算数!$D$4:$G$1301,4)</f>
        <v>672318</v>
      </c>
      <c r="H256" s="36">
        <f>IFERROR(VLOOKUP(D256,全省预算!D:I,5,0),)</f>
        <v>690360</v>
      </c>
      <c r="I256" s="36"/>
      <c r="J256" s="36">
        <f>SUMIF(全省决算数!A255:A1635,D256:D1552,全省决算数!C255:C1635)</f>
        <v>436898</v>
      </c>
      <c r="K256" s="175">
        <f t="shared" si="22"/>
        <v>0.65</v>
      </c>
      <c r="L256" s="175">
        <f t="shared" si="25"/>
        <v>0.63</v>
      </c>
      <c r="M256" s="175">
        <f t="shared" si="23"/>
        <v>0</v>
      </c>
      <c r="N256" s="132">
        <f t="shared" si="26"/>
        <v>-0.35</v>
      </c>
      <c r="O256" s="176" t="str">
        <f t="shared" si="21"/>
        <v>是</v>
      </c>
      <c r="P256" s="176" t="str">
        <f t="shared" si="24"/>
        <v>否</v>
      </c>
    </row>
    <row r="257" ht="21.95" customHeight="1" spans="1:16">
      <c r="A257" s="171" t="s">
        <v>134</v>
      </c>
      <c r="B257" s="172"/>
      <c r="C257" s="172" t="s">
        <v>135</v>
      </c>
      <c r="D257" s="173" t="s">
        <v>535</v>
      </c>
      <c r="E257" s="172"/>
      <c r="F257" s="43" t="s">
        <v>536</v>
      </c>
      <c r="G257" s="174">
        <f>SUMIF($B258:$B$1301,$D257,$G258:$G$1301)</f>
        <v>303</v>
      </c>
      <c r="H257" s="174">
        <f>VLOOKUP(F257,全省预算!$F:$H,3,0)</f>
        <v>310</v>
      </c>
      <c r="I257" s="174">
        <f>SUMIF($B258:$B$1301,$D257,$I258:$I$1301)</f>
        <v>905</v>
      </c>
      <c r="J257" s="174">
        <f>VLOOKUP(F257,全省决算数!$B:$C,2,0)</f>
        <v>848</v>
      </c>
      <c r="K257" s="416">
        <f t="shared" si="22"/>
        <v>2.799</v>
      </c>
      <c r="L257" s="416">
        <f t="shared" si="25"/>
        <v>2.735</v>
      </c>
      <c r="M257" s="416">
        <f t="shared" si="23"/>
        <v>0.937</v>
      </c>
      <c r="N257" s="129">
        <f t="shared" si="26"/>
        <v>1.799</v>
      </c>
      <c r="O257" s="176" t="str">
        <f t="shared" si="21"/>
        <v>是</v>
      </c>
      <c r="P257" s="176" t="str">
        <f t="shared" si="24"/>
        <v>是</v>
      </c>
    </row>
    <row r="258" ht="21.95" customHeight="1" spans="1:16">
      <c r="A258" s="171"/>
      <c r="B258" s="172" t="s">
        <v>535</v>
      </c>
      <c r="C258" s="172" t="s">
        <v>135</v>
      </c>
      <c r="D258" s="173" t="s">
        <v>537</v>
      </c>
      <c r="E258" s="172" t="s">
        <v>147</v>
      </c>
      <c r="F258" s="42" t="s">
        <v>538</v>
      </c>
      <c r="G258" s="36">
        <f>VLOOKUP(D258,全省上年决算数!$D$4:$G$1301,4)</f>
        <v>0</v>
      </c>
      <c r="H258" s="36">
        <f>IFERROR(VLOOKUP(D258,全省预算!D:I,5,0),)</f>
        <v>0</v>
      </c>
      <c r="I258" s="36">
        <f>IFERROR(VLOOKUP(D258,全省调整!A:I,3,0),)</f>
        <v>905</v>
      </c>
      <c r="J258" s="36">
        <f>SUMIF(全省决算数!A257:A1637,D258:D1554,全省决算数!C257:C1637)</f>
        <v>0</v>
      </c>
      <c r="K258" s="418"/>
      <c r="L258" s="418"/>
      <c r="M258" s="418">
        <f t="shared" si="23"/>
        <v>0</v>
      </c>
      <c r="N258" s="129" t="str">
        <f t="shared" si="26"/>
        <v/>
      </c>
      <c r="O258" s="176" t="str">
        <f t="shared" si="21"/>
        <v>是</v>
      </c>
      <c r="P258" s="176" t="str">
        <f t="shared" si="24"/>
        <v>是</v>
      </c>
    </row>
    <row r="259" ht="21.95" customHeight="1" spans="1:16">
      <c r="A259" s="171"/>
      <c r="B259" s="465" t="s">
        <v>535</v>
      </c>
      <c r="C259" s="172" t="s">
        <v>135</v>
      </c>
      <c r="D259" s="173" t="s">
        <v>539</v>
      </c>
      <c r="E259" s="172" t="s">
        <v>147</v>
      </c>
      <c r="F259" s="42" t="s">
        <v>540</v>
      </c>
      <c r="G259" s="36">
        <f>VLOOKUP(D259,全省上年决算数!$D$4:$G$1301,4)</f>
        <v>303</v>
      </c>
      <c r="H259" s="36">
        <f>IFERROR(VLOOKUP(D259,全省预算!D:I,5,0),)</f>
        <v>310</v>
      </c>
      <c r="I259" s="36">
        <f>IFERROR(VLOOKUP(D259,全省调整!A:I,3,0),)</f>
        <v>0</v>
      </c>
      <c r="J259" s="36">
        <f>SUMIF(全省决算数!A258:A1638,D259:D1555,全省决算数!C258:C1638)</f>
        <v>103</v>
      </c>
      <c r="K259" s="418">
        <f t="shared" si="22"/>
        <v>0.34</v>
      </c>
      <c r="L259" s="418">
        <f t="shared" si="25"/>
        <v>0.332</v>
      </c>
      <c r="M259" s="418">
        <f t="shared" si="23"/>
        <v>0</v>
      </c>
      <c r="N259" s="132">
        <f t="shared" si="26"/>
        <v>-0.66</v>
      </c>
      <c r="O259" s="176" t="str">
        <f t="shared" si="21"/>
        <v>是</v>
      </c>
      <c r="P259" s="176" t="str">
        <f t="shared" si="24"/>
        <v>是</v>
      </c>
    </row>
    <row r="260" ht="21.95" customHeight="1" spans="1:16">
      <c r="A260" s="171" t="s">
        <v>134</v>
      </c>
      <c r="B260" s="172"/>
      <c r="C260" s="172" t="s">
        <v>135</v>
      </c>
      <c r="D260" s="464" t="s">
        <v>541</v>
      </c>
      <c r="E260" s="172"/>
      <c r="F260" s="43" t="s">
        <v>542</v>
      </c>
      <c r="G260" s="174">
        <f>SUMIF($B261:$B$1301,$D260,$G261:$G$1301)</f>
        <v>94089</v>
      </c>
      <c r="H260" s="174">
        <f>VLOOKUP(F260,全省预算!$F:$H,3,0)</f>
        <v>95800</v>
      </c>
      <c r="I260" s="174">
        <f>SUMIF($B261:$B$1301,$D260,$I261:$I$1301)</f>
        <v>76312</v>
      </c>
      <c r="J260" s="174">
        <f>VLOOKUP(F260,全省决算数!$B:$C,2,0)</f>
        <v>70621</v>
      </c>
      <c r="K260" s="416">
        <f t="shared" si="22"/>
        <v>0.751</v>
      </c>
      <c r="L260" s="416">
        <f t="shared" si="25"/>
        <v>0.737</v>
      </c>
      <c r="M260" s="416">
        <f t="shared" si="23"/>
        <v>0.925</v>
      </c>
      <c r="N260" s="129">
        <f t="shared" si="26"/>
        <v>-0.249</v>
      </c>
      <c r="O260" s="176" t="str">
        <f t="shared" ref="O260:O323" si="27">IF(F260&lt;&gt;"",IF(SUM(G260:J260)&lt;&gt;0,"是","否"),"空")</f>
        <v>是</v>
      </c>
      <c r="P260" s="176" t="str">
        <f t="shared" si="24"/>
        <v>是</v>
      </c>
    </row>
    <row r="261" ht="21.95" customHeight="1" spans="1:16">
      <c r="A261" s="171" t="s">
        <v>135</v>
      </c>
      <c r="B261" s="172" t="s">
        <v>541</v>
      </c>
      <c r="C261" s="172" t="s">
        <v>135</v>
      </c>
      <c r="D261" s="173" t="s">
        <v>543</v>
      </c>
      <c r="E261" s="172"/>
      <c r="F261" s="42" t="s">
        <v>544</v>
      </c>
      <c r="G261" s="36">
        <f>SUMIF($C262:$C$1301,$D261,$G262:$G$1301)</f>
        <v>63596</v>
      </c>
      <c r="H261" s="36">
        <f>VLOOKUP(F261,全省预算!$F:$H,3,0)</f>
        <v>65700</v>
      </c>
      <c r="I261" s="36">
        <f>IFERROR(VLOOKUP(D261,全省调整!A:I,3,0),)</f>
        <v>76312</v>
      </c>
      <c r="J261" s="36">
        <f>VLOOKUP(F261,全省决算数!$B:$C,2,0)</f>
        <v>48368</v>
      </c>
      <c r="K261" s="418">
        <f t="shared" ref="K261:K324" si="28">J261/G261</f>
        <v>0.761</v>
      </c>
      <c r="L261" s="418">
        <f t="shared" si="25"/>
        <v>0.736</v>
      </c>
      <c r="M261" s="418">
        <f t="shared" ref="M261:M324" si="29">IFERROR(J261/I261,0)</f>
        <v>0.634</v>
      </c>
      <c r="N261" s="132">
        <f t="shared" si="26"/>
        <v>-0.239</v>
      </c>
      <c r="O261" s="176" t="str">
        <f t="shared" si="27"/>
        <v>是</v>
      </c>
      <c r="P261" s="176" t="str">
        <f t="shared" ref="P261:P324" si="30">IF(C261&lt;&gt;"","否","是")</f>
        <v>是</v>
      </c>
    </row>
    <row r="262" hidden="1" spans="1:16">
      <c r="A262" s="171" t="s">
        <v>135</v>
      </c>
      <c r="B262" s="172"/>
      <c r="C262" s="465" t="s">
        <v>543</v>
      </c>
      <c r="D262" s="173" t="s">
        <v>545</v>
      </c>
      <c r="E262" s="172" t="s">
        <v>147</v>
      </c>
      <c r="F262" s="42" t="s">
        <v>546</v>
      </c>
      <c r="G262" s="36">
        <f>VLOOKUP(D262,全省上年决算数!$D$4:$G$1301,4)</f>
        <v>3272</v>
      </c>
      <c r="H262" s="36">
        <f>IFERROR(VLOOKUP(D262,全省预算!D:I,5,0),)</f>
        <v>3360</v>
      </c>
      <c r="I262" s="36"/>
      <c r="J262" s="36">
        <f>SUMIF(全省决算数!A261:A1641,D262:D1558,全省决算数!C261:C1641)</f>
        <v>3239</v>
      </c>
      <c r="K262" s="175">
        <f t="shared" si="28"/>
        <v>0.99</v>
      </c>
      <c r="L262" s="175">
        <f t="shared" ref="L262:L325" si="31">J262/H262</f>
        <v>0.96</v>
      </c>
      <c r="M262" s="175">
        <f t="shared" si="29"/>
        <v>0</v>
      </c>
      <c r="N262" s="132">
        <f t="shared" si="26"/>
        <v>-0.01</v>
      </c>
      <c r="O262" s="176" t="str">
        <f t="shared" si="27"/>
        <v>是</v>
      </c>
      <c r="P262" s="176" t="str">
        <f t="shared" si="30"/>
        <v>否</v>
      </c>
    </row>
    <row r="263" hidden="1" spans="1:16">
      <c r="A263" s="171" t="s">
        <v>135</v>
      </c>
      <c r="B263" s="172" t="s">
        <v>135</v>
      </c>
      <c r="C263" s="172" t="s">
        <v>543</v>
      </c>
      <c r="D263" s="173" t="s">
        <v>547</v>
      </c>
      <c r="E263" s="172" t="s">
        <v>147</v>
      </c>
      <c r="F263" s="42" t="s">
        <v>548</v>
      </c>
      <c r="G263" s="36">
        <f>VLOOKUP(D263,全省上年决算数!$D$4:$G$1301,4)</f>
        <v>174</v>
      </c>
      <c r="H263" s="36">
        <f>IFERROR(VLOOKUP(D263,全省预算!D:I,5,0),)</f>
        <v>34</v>
      </c>
      <c r="I263" s="36"/>
      <c r="J263" s="36">
        <f>SUMIF(全省决算数!A262:A1642,D263:D1559,全省决算数!C262:C1642)</f>
        <v>28</v>
      </c>
      <c r="K263" s="175">
        <f t="shared" si="28"/>
        <v>0.16</v>
      </c>
      <c r="L263" s="175">
        <f t="shared" si="31"/>
        <v>0.82</v>
      </c>
      <c r="M263" s="175">
        <f t="shared" si="29"/>
        <v>0</v>
      </c>
      <c r="N263" s="132">
        <f t="shared" si="26"/>
        <v>-0.839</v>
      </c>
      <c r="O263" s="176" t="str">
        <f t="shared" si="27"/>
        <v>是</v>
      </c>
      <c r="P263" s="176" t="str">
        <f t="shared" si="30"/>
        <v>否</v>
      </c>
    </row>
    <row r="264" hidden="1" spans="1:16">
      <c r="A264" s="171" t="s">
        <v>135</v>
      </c>
      <c r="B264" s="172" t="s">
        <v>135</v>
      </c>
      <c r="C264" s="172" t="s">
        <v>543</v>
      </c>
      <c r="D264" s="173" t="s">
        <v>549</v>
      </c>
      <c r="E264" s="172" t="s">
        <v>147</v>
      </c>
      <c r="F264" s="42" t="s">
        <v>550</v>
      </c>
      <c r="G264" s="36">
        <f>VLOOKUP(D264,全省上年决算数!$D$4:$G$1301,4)</f>
        <v>24022</v>
      </c>
      <c r="H264" s="36">
        <f>IFERROR(VLOOKUP(D264,全省预算!D:I,5,0),)</f>
        <v>24600</v>
      </c>
      <c r="I264" s="36"/>
      <c r="J264" s="36">
        <f>SUMIF(全省决算数!A263:A1643,D264:D1560,全省决算数!C263:C1643)</f>
        <v>10874</v>
      </c>
      <c r="K264" s="175">
        <f t="shared" si="28"/>
        <v>0.45</v>
      </c>
      <c r="L264" s="175">
        <f t="shared" si="31"/>
        <v>0.44</v>
      </c>
      <c r="M264" s="175">
        <f t="shared" si="29"/>
        <v>0</v>
      </c>
      <c r="N264" s="132">
        <f t="shared" si="26"/>
        <v>-0.547</v>
      </c>
      <c r="O264" s="176" t="str">
        <f t="shared" si="27"/>
        <v>是</v>
      </c>
      <c r="P264" s="176" t="str">
        <f t="shared" si="30"/>
        <v>否</v>
      </c>
    </row>
    <row r="265" hidden="1" spans="1:16">
      <c r="A265" s="171" t="s">
        <v>135</v>
      </c>
      <c r="B265" s="172" t="s">
        <v>135</v>
      </c>
      <c r="C265" s="172" t="s">
        <v>543</v>
      </c>
      <c r="D265" s="173" t="s">
        <v>551</v>
      </c>
      <c r="E265" s="172" t="s">
        <v>147</v>
      </c>
      <c r="F265" s="42" t="s">
        <v>552</v>
      </c>
      <c r="G265" s="36">
        <f>VLOOKUP(D265,全省上年决算数!$D$4:$G$1301,4)</f>
        <v>53</v>
      </c>
      <c r="H265" s="36">
        <f>IFERROR(VLOOKUP(D265,全省预算!D:I,5,0),)</f>
        <v>56</v>
      </c>
      <c r="I265" s="36"/>
      <c r="J265" s="36">
        <f>SUMIF(全省决算数!A264:A1644,D265:D1561,全省决算数!C264:C1644)</f>
        <v>45</v>
      </c>
      <c r="K265" s="175">
        <f t="shared" si="28"/>
        <v>0.85</v>
      </c>
      <c r="L265" s="175">
        <f t="shared" si="31"/>
        <v>0.8</v>
      </c>
      <c r="M265" s="175">
        <f t="shared" si="29"/>
        <v>0</v>
      </c>
      <c r="N265" s="132">
        <f t="shared" si="26"/>
        <v>-0.151</v>
      </c>
      <c r="O265" s="176" t="str">
        <f t="shared" si="27"/>
        <v>是</v>
      </c>
      <c r="P265" s="176" t="str">
        <f t="shared" si="30"/>
        <v>否</v>
      </c>
    </row>
    <row r="266" hidden="1" spans="1:16">
      <c r="A266" s="171" t="s">
        <v>135</v>
      </c>
      <c r="B266" s="172" t="s">
        <v>135</v>
      </c>
      <c r="C266" s="172" t="s">
        <v>543</v>
      </c>
      <c r="D266" s="173" t="s">
        <v>553</v>
      </c>
      <c r="E266" s="172" t="s">
        <v>147</v>
      </c>
      <c r="F266" s="42" t="s">
        <v>554</v>
      </c>
      <c r="G266" s="36">
        <f>VLOOKUP(D266,全省上年决算数!$D$4:$G$1301,4)</f>
        <v>340</v>
      </c>
      <c r="H266" s="36">
        <f>IFERROR(VLOOKUP(D266,全省预算!D:I,5,0),)</f>
        <v>350</v>
      </c>
      <c r="I266" s="36"/>
      <c r="J266" s="36">
        <f>SUMIF(全省决算数!A265:A1645,D266:D1562,全省决算数!C265:C1645)</f>
        <v>289</v>
      </c>
      <c r="K266" s="175">
        <f t="shared" si="28"/>
        <v>0.85</v>
      </c>
      <c r="L266" s="175">
        <f t="shared" si="31"/>
        <v>0.83</v>
      </c>
      <c r="M266" s="175">
        <f t="shared" si="29"/>
        <v>0</v>
      </c>
      <c r="N266" s="132">
        <f t="shared" si="26"/>
        <v>-0.15</v>
      </c>
      <c r="O266" s="176" t="str">
        <f t="shared" si="27"/>
        <v>是</v>
      </c>
      <c r="P266" s="176" t="str">
        <f t="shared" si="30"/>
        <v>否</v>
      </c>
    </row>
    <row r="267" hidden="1" spans="1:16">
      <c r="A267" s="171" t="s">
        <v>135</v>
      </c>
      <c r="B267" s="172" t="s">
        <v>135</v>
      </c>
      <c r="C267" s="172" t="s">
        <v>543</v>
      </c>
      <c r="D267" s="173" t="s">
        <v>555</v>
      </c>
      <c r="E267" s="172" t="s">
        <v>147</v>
      </c>
      <c r="F267" s="42" t="s">
        <v>556</v>
      </c>
      <c r="G267" s="36">
        <f>VLOOKUP(D267,全省上年决算数!$D$4:$G$1301,4)</f>
        <v>2706</v>
      </c>
      <c r="H267" s="36">
        <f>IFERROR(VLOOKUP(D267,全省预算!D:I,5,0),)</f>
        <v>3000</v>
      </c>
      <c r="I267" s="36"/>
      <c r="J267" s="36">
        <f>SUMIF(全省决算数!A266:A1646,D267:D1563,全省决算数!C266:C1646)</f>
        <v>2656</v>
      </c>
      <c r="K267" s="175">
        <f t="shared" si="28"/>
        <v>0.98</v>
      </c>
      <c r="L267" s="175">
        <f t="shared" si="31"/>
        <v>0.89</v>
      </c>
      <c r="M267" s="175">
        <f t="shared" si="29"/>
        <v>0</v>
      </c>
      <c r="N267" s="132">
        <f t="shared" si="26"/>
        <v>-0.018</v>
      </c>
      <c r="O267" s="176" t="str">
        <f t="shared" si="27"/>
        <v>是</v>
      </c>
      <c r="P267" s="176" t="str">
        <f t="shared" si="30"/>
        <v>否</v>
      </c>
    </row>
    <row r="268" hidden="1" spans="1:16">
      <c r="A268" s="171" t="s">
        <v>135</v>
      </c>
      <c r="B268" s="172" t="s">
        <v>135</v>
      </c>
      <c r="C268" s="172" t="s">
        <v>543</v>
      </c>
      <c r="D268" s="173" t="s">
        <v>557</v>
      </c>
      <c r="E268" s="172" t="s">
        <v>147</v>
      </c>
      <c r="F268" s="42" t="s">
        <v>558</v>
      </c>
      <c r="G268" s="36">
        <f>VLOOKUP(D268,全省上年决算数!$D$4:$G$1301,4)</f>
        <v>29789</v>
      </c>
      <c r="H268" s="36">
        <f>IFERROR(VLOOKUP(D268,全省预算!D:I,5,0),)</f>
        <v>31000</v>
      </c>
      <c r="I268" s="36"/>
      <c r="J268" s="36">
        <f>SUMIF(全省决算数!A267:A1647,D268:D1564,全省决算数!C267:C1647)</f>
        <v>28189</v>
      </c>
      <c r="K268" s="175">
        <f t="shared" si="28"/>
        <v>0.95</v>
      </c>
      <c r="L268" s="175">
        <f t="shared" si="31"/>
        <v>0.91</v>
      </c>
      <c r="M268" s="175">
        <f t="shared" si="29"/>
        <v>0</v>
      </c>
      <c r="N268" s="132">
        <f t="shared" si="26"/>
        <v>-0.054</v>
      </c>
      <c r="O268" s="176" t="str">
        <f t="shared" si="27"/>
        <v>是</v>
      </c>
      <c r="P268" s="176" t="str">
        <f t="shared" si="30"/>
        <v>否</v>
      </c>
    </row>
    <row r="269" hidden="1" spans="1:16">
      <c r="A269" s="171" t="s">
        <v>135</v>
      </c>
      <c r="B269" s="172"/>
      <c r="C269" s="172" t="s">
        <v>543</v>
      </c>
      <c r="D269" s="173" t="s">
        <v>559</v>
      </c>
      <c r="E269" s="172" t="s">
        <v>147</v>
      </c>
      <c r="F269" s="42" t="s">
        <v>560</v>
      </c>
      <c r="G269" s="36">
        <f>VLOOKUP(D269,全省上年决算数!$D$4:$G$1301,4)</f>
        <v>3240</v>
      </c>
      <c r="H269" s="36">
        <f>IFERROR(VLOOKUP(D269,全省预算!D:I,5,0),)</f>
        <v>3300</v>
      </c>
      <c r="I269" s="36"/>
      <c r="J269" s="36">
        <f>SUMIF(全省决算数!A268:A1648,D269:D1565,全省决算数!C268:C1648)</f>
        <v>3048</v>
      </c>
      <c r="K269" s="175">
        <f t="shared" si="28"/>
        <v>0.94</v>
      </c>
      <c r="L269" s="175">
        <f t="shared" si="31"/>
        <v>0.92</v>
      </c>
      <c r="M269" s="175">
        <f t="shared" si="29"/>
        <v>0</v>
      </c>
      <c r="N269" s="132">
        <f t="shared" si="26"/>
        <v>-0.059</v>
      </c>
      <c r="O269" s="176" t="str">
        <f t="shared" si="27"/>
        <v>是</v>
      </c>
      <c r="P269" s="176" t="str">
        <f t="shared" si="30"/>
        <v>否</v>
      </c>
    </row>
    <row r="270" hidden="1" spans="1:16">
      <c r="A270" s="171"/>
      <c r="B270" s="465" t="s">
        <v>541</v>
      </c>
      <c r="C270" s="172" t="s">
        <v>135</v>
      </c>
      <c r="D270" s="173" t="s">
        <v>561</v>
      </c>
      <c r="E270" s="172" t="s">
        <v>147</v>
      </c>
      <c r="F270" s="42" t="s">
        <v>562</v>
      </c>
      <c r="G270" s="36">
        <f>VLOOKUP(D270,全省上年决算数!$D$4:$G$1301,4)</f>
        <v>30493</v>
      </c>
      <c r="H270" s="36">
        <f>IFERROR(VLOOKUP(D270,全省预算!D:I,5,0),)</f>
        <v>30100</v>
      </c>
      <c r="I270" s="36">
        <f>IFERROR(VLOOKUP(D270,全省调整!A:I,3,0),)</f>
        <v>0</v>
      </c>
      <c r="J270" s="36">
        <f>SUMIF(全省决算数!A269:A1649,D270:D1566,全省决算数!C269:C1649)</f>
        <v>22253</v>
      </c>
      <c r="K270" s="418">
        <f t="shared" si="28"/>
        <v>0.73</v>
      </c>
      <c r="L270" s="418">
        <f t="shared" si="31"/>
        <v>0.739</v>
      </c>
      <c r="M270" s="418">
        <f t="shared" si="29"/>
        <v>0</v>
      </c>
      <c r="N270" s="132">
        <f t="shared" si="26"/>
        <v>-0.27</v>
      </c>
      <c r="O270" s="176" t="str">
        <f t="shared" si="27"/>
        <v>是</v>
      </c>
      <c r="P270" s="176" t="str">
        <f t="shared" si="30"/>
        <v>是</v>
      </c>
    </row>
    <row r="271" ht="21.95" customHeight="1" spans="1:16">
      <c r="A271" s="171" t="s">
        <v>134</v>
      </c>
      <c r="B271" s="172"/>
      <c r="C271" s="172" t="s">
        <v>135</v>
      </c>
      <c r="D271" s="173" t="s">
        <v>563</v>
      </c>
      <c r="E271" s="172" t="s">
        <v>135</v>
      </c>
      <c r="F271" s="43" t="s">
        <v>564</v>
      </c>
      <c r="G271" s="174">
        <f>SUMIF($B272:$B$1301,$D271,$G272:$G$1301)</f>
        <v>2196626</v>
      </c>
      <c r="H271" s="174">
        <f>VLOOKUP(F271,全省预算!$F:$H,3,0)</f>
        <v>2263000</v>
      </c>
      <c r="I271" s="174">
        <f>SUMIF($B272:$B$1301,$D271,$I272:$I$1301)</f>
        <v>2487820</v>
      </c>
      <c r="J271" s="174">
        <f>VLOOKUP(F271,全省决算数!$B:$C,2,0)</f>
        <v>2425373</v>
      </c>
      <c r="K271" s="416">
        <f t="shared" si="28"/>
        <v>1.104</v>
      </c>
      <c r="L271" s="416">
        <f t="shared" si="31"/>
        <v>1.072</v>
      </c>
      <c r="M271" s="416">
        <f t="shared" si="29"/>
        <v>0.975</v>
      </c>
      <c r="N271" s="129">
        <f t="shared" si="26"/>
        <v>0.104</v>
      </c>
      <c r="O271" s="176" t="str">
        <f t="shared" si="27"/>
        <v>是</v>
      </c>
      <c r="P271" s="176" t="str">
        <f t="shared" si="30"/>
        <v>是</v>
      </c>
    </row>
    <row r="272" ht="21.95" customHeight="1" spans="1:16">
      <c r="A272" s="171" t="s">
        <v>135</v>
      </c>
      <c r="B272" s="465" t="s">
        <v>563</v>
      </c>
      <c r="C272" s="172"/>
      <c r="D272" s="173" t="s">
        <v>565</v>
      </c>
      <c r="E272" s="172"/>
      <c r="F272" s="42" t="s">
        <v>566</v>
      </c>
      <c r="G272" s="36">
        <f>SUMIF($C273:$C$1301,$D272,$G273:$G$1301)</f>
        <v>184655</v>
      </c>
      <c r="H272" s="36">
        <f>VLOOKUP(F272,全省预算!$F:$H,3,0)</f>
        <v>189500</v>
      </c>
      <c r="I272" s="36">
        <f>IFERROR(VLOOKUP(D272,全省调整!A:I,3,0),)</f>
        <v>183525</v>
      </c>
      <c r="J272" s="36">
        <f>VLOOKUP(F272,全省决算数!$B:$C,2,0)</f>
        <v>182193</v>
      </c>
      <c r="K272" s="418">
        <f t="shared" si="28"/>
        <v>0.987</v>
      </c>
      <c r="L272" s="418">
        <f t="shared" si="31"/>
        <v>0.961</v>
      </c>
      <c r="M272" s="418">
        <f t="shared" si="29"/>
        <v>0.993</v>
      </c>
      <c r="N272" s="132">
        <f t="shared" si="26"/>
        <v>-0.013</v>
      </c>
      <c r="O272" s="176" t="str">
        <f t="shared" si="27"/>
        <v>是</v>
      </c>
      <c r="P272" s="176" t="str">
        <f t="shared" si="30"/>
        <v>是</v>
      </c>
    </row>
    <row r="273" hidden="1" spans="1:16">
      <c r="A273" s="171" t="s">
        <v>135</v>
      </c>
      <c r="B273" s="172" t="s">
        <v>135</v>
      </c>
      <c r="C273" s="172" t="s">
        <v>565</v>
      </c>
      <c r="D273" s="173" t="s">
        <v>567</v>
      </c>
      <c r="E273" s="172" t="s">
        <v>147</v>
      </c>
      <c r="F273" s="32" t="s">
        <v>568</v>
      </c>
      <c r="G273" s="36">
        <f>VLOOKUP(D273,全省上年决算数!$D$4:$G$1301,4)</f>
        <v>21230</v>
      </c>
      <c r="H273" s="36">
        <f>IFERROR(VLOOKUP(D273,全省预算!D:I,5,0),)</f>
        <v>22000</v>
      </c>
      <c r="I273" s="36"/>
      <c r="J273" s="36">
        <f>SUMIF(全省决算数!A272:A1652,D273:D1569,全省决算数!C272:C1652)</f>
        <v>21595</v>
      </c>
      <c r="K273" s="175">
        <f t="shared" si="28"/>
        <v>1.02</v>
      </c>
      <c r="L273" s="175">
        <f t="shared" si="31"/>
        <v>0.98</v>
      </c>
      <c r="M273" s="175">
        <f t="shared" si="29"/>
        <v>0</v>
      </c>
      <c r="N273" s="132">
        <f t="shared" si="26"/>
        <v>0.017</v>
      </c>
      <c r="O273" s="176" t="str">
        <f t="shared" si="27"/>
        <v>是</v>
      </c>
      <c r="P273" s="176" t="str">
        <f t="shared" si="30"/>
        <v>否</v>
      </c>
    </row>
    <row r="274" hidden="1" spans="1:16">
      <c r="A274" s="171" t="s">
        <v>135</v>
      </c>
      <c r="B274" s="172" t="s">
        <v>135</v>
      </c>
      <c r="C274" s="172" t="s">
        <v>565</v>
      </c>
      <c r="D274" s="173" t="s">
        <v>569</v>
      </c>
      <c r="E274" s="172" t="s">
        <v>147</v>
      </c>
      <c r="F274" s="42" t="s">
        <v>570</v>
      </c>
      <c r="G274" s="36">
        <f>VLOOKUP(D274,全省上年决算数!$D$4:$G$1301,4)</f>
        <v>39533</v>
      </c>
      <c r="H274" s="36">
        <f>IFERROR(VLOOKUP(D274,全省预算!D:I,5,0),)</f>
        <v>40700</v>
      </c>
      <c r="I274" s="36"/>
      <c r="J274" s="36">
        <f>SUMIF(全省决算数!A273:A1653,D274:D1570,全省决算数!C273:C1653)</f>
        <v>29002</v>
      </c>
      <c r="K274" s="175">
        <f t="shared" si="28"/>
        <v>0.73</v>
      </c>
      <c r="L274" s="175">
        <f t="shared" si="31"/>
        <v>0.71</v>
      </c>
      <c r="M274" s="175">
        <f t="shared" si="29"/>
        <v>0</v>
      </c>
      <c r="N274" s="132">
        <f t="shared" si="26"/>
        <v>-0.266</v>
      </c>
      <c r="O274" s="176" t="str">
        <f t="shared" si="27"/>
        <v>是</v>
      </c>
      <c r="P274" s="176" t="str">
        <f t="shared" si="30"/>
        <v>否</v>
      </c>
    </row>
    <row r="275" hidden="1" spans="1:16">
      <c r="A275" s="171" t="s">
        <v>135</v>
      </c>
      <c r="B275" s="172" t="s">
        <v>135</v>
      </c>
      <c r="C275" s="172" t="s">
        <v>565</v>
      </c>
      <c r="D275" s="173" t="s">
        <v>571</v>
      </c>
      <c r="E275" s="172" t="s">
        <v>147</v>
      </c>
      <c r="F275" s="42" t="s">
        <v>572</v>
      </c>
      <c r="G275" s="36">
        <f>VLOOKUP(D275,全省上年决算数!$D$4:$G$1301,4)</f>
        <v>108936</v>
      </c>
      <c r="H275" s="36">
        <f>IFERROR(VLOOKUP(D275,全省预算!D:I,5,0),)</f>
        <v>111500</v>
      </c>
      <c r="I275" s="36"/>
      <c r="J275" s="36">
        <f>SUMIF(全省决算数!A274:A1654,D275:D1571,全省决算数!C274:C1654)</f>
        <v>100995</v>
      </c>
      <c r="K275" s="175">
        <f t="shared" si="28"/>
        <v>0.93</v>
      </c>
      <c r="L275" s="175">
        <f t="shared" si="31"/>
        <v>0.91</v>
      </c>
      <c r="M275" s="175">
        <f t="shared" si="29"/>
        <v>0</v>
      </c>
      <c r="N275" s="132">
        <f t="shared" si="26"/>
        <v>-0.073</v>
      </c>
      <c r="O275" s="176" t="str">
        <f t="shared" si="27"/>
        <v>是</v>
      </c>
      <c r="P275" s="176" t="str">
        <f t="shared" si="30"/>
        <v>否</v>
      </c>
    </row>
    <row r="276" hidden="1" spans="1:16">
      <c r="A276" s="171" t="s">
        <v>135</v>
      </c>
      <c r="B276" s="172" t="s">
        <v>135</v>
      </c>
      <c r="C276" s="172" t="s">
        <v>565</v>
      </c>
      <c r="D276" s="173" t="s">
        <v>573</v>
      </c>
      <c r="E276" s="172" t="s">
        <v>147</v>
      </c>
      <c r="F276" s="32" t="s">
        <v>574</v>
      </c>
      <c r="G276" s="36">
        <f>VLOOKUP(D276,全省上年决算数!$D$4:$G$1301,4)</f>
        <v>2549</v>
      </c>
      <c r="H276" s="36">
        <f>IFERROR(VLOOKUP(D276,全省预算!D:I,5,0),)</f>
        <v>2600</v>
      </c>
      <c r="I276" s="36"/>
      <c r="J276" s="36">
        <f>SUMIF(全省决算数!A275:A1655,D276:D1572,全省决算数!C275:C1655)</f>
        <v>2019</v>
      </c>
      <c r="K276" s="175">
        <f t="shared" si="28"/>
        <v>0.79</v>
      </c>
      <c r="L276" s="175">
        <f t="shared" si="31"/>
        <v>0.78</v>
      </c>
      <c r="M276" s="175">
        <f t="shared" si="29"/>
        <v>0</v>
      </c>
      <c r="N276" s="132">
        <f t="shared" si="26"/>
        <v>-0.208</v>
      </c>
      <c r="O276" s="176" t="str">
        <f t="shared" si="27"/>
        <v>是</v>
      </c>
      <c r="P276" s="176" t="str">
        <f t="shared" si="30"/>
        <v>否</v>
      </c>
    </row>
    <row r="277" hidden="1" spans="1:16">
      <c r="A277" s="171" t="s">
        <v>135</v>
      </c>
      <c r="B277" s="172" t="s">
        <v>135</v>
      </c>
      <c r="C277" s="172" t="s">
        <v>565</v>
      </c>
      <c r="D277" s="173" t="s">
        <v>575</v>
      </c>
      <c r="E277" s="172" t="s">
        <v>147</v>
      </c>
      <c r="F277" s="42" t="s">
        <v>576</v>
      </c>
      <c r="G277" s="36">
        <f>VLOOKUP(D277,全省上年决算数!$D$4:$G$1301,4)</f>
        <v>82</v>
      </c>
      <c r="H277" s="36">
        <f>IFERROR(VLOOKUP(D277,全省预算!D:I,5,0),)</f>
        <v>85</v>
      </c>
      <c r="I277" s="36"/>
      <c r="J277" s="36">
        <f>SUMIF(全省决算数!A276:A1656,D277:D1573,全省决算数!C276:C1656)</f>
        <v>82</v>
      </c>
      <c r="K277" s="175">
        <f t="shared" si="28"/>
        <v>1</v>
      </c>
      <c r="L277" s="175">
        <f t="shared" si="31"/>
        <v>0.96</v>
      </c>
      <c r="M277" s="175">
        <f t="shared" si="29"/>
        <v>0</v>
      </c>
      <c r="N277" s="132">
        <f t="shared" si="26"/>
        <v>0</v>
      </c>
      <c r="O277" s="176" t="str">
        <f t="shared" si="27"/>
        <v>是</v>
      </c>
      <c r="P277" s="176" t="str">
        <f t="shared" si="30"/>
        <v>否</v>
      </c>
    </row>
    <row r="278" hidden="1" spans="1:16">
      <c r="A278" s="171" t="s">
        <v>135</v>
      </c>
      <c r="B278" s="172" t="s">
        <v>135</v>
      </c>
      <c r="C278" s="172" t="s">
        <v>565</v>
      </c>
      <c r="D278" s="173" t="s">
        <v>577</v>
      </c>
      <c r="E278" s="172" t="s">
        <v>147</v>
      </c>
      <c r="F278" s="42" t="s">
        <v>578</v>
      </c>
      <c r="G278" s="36">
        <f>VLOOKUP(D278,全省上年决算数!$D$4:$G$1301,4)</f>
        <v>9319</v>
      </c>
      <c r="H278" s="36">
        <f>IFERROR(VLOOKUP(D278,全省预算!D:I,5,0),)</f>
        <v>9500</v>
      </c>
      <c r="I278" s="36"/>
      <c r="J278" s="36">
        <f>SUMIF(全省决算数!A277:A1657,D278:D1574,全省决算数!C277:C1657)</f>
        <v>26561</v>
      </c>
      <c r="K278" s="175">
        <f t="shared" si="28"/>
        <v>2.85</v>
      </c>
      <c r="L278" s="175">
        <f t="shared" si="31"/>
        <v>2.8</v>
      </c>
      <c r="M278" s="175">
        <f t="shared" si="29"/>
        <v>0</v>
      </c>
      <c r="N278" s="132">
        <f t="shared" si="26"/>
        <v>1.85</v>
      </c>
      <c r="O278" s="176" t="str">
        <f t="shared" si="27"/>
        <v>是</v>
      </c>
      <c r="P278" s="176" t="str">
        <f t="shared" si="30"/>
        <v>否</v>
      </c>
    </row>
    <row r="279" hidden="1" spans="1:16">
      <c r="A279" s="171" t="s">
        <v>135</v>
      </c>
      <c r="B279" s="172" t="s">
        <v>135</v>
      </c>
      <c r="C279" s="172" t="s">
        <v>565</v>
      </c>
      <c r="D279" s="173" t="s">
        <v>579</v>
      </c>
      <c r="E279" s="172" t="s">
        <v>147</v>
      </c>
      <c r="F279" s="42" t="s">
        <v>580</v>
      </c>
      <c r="G279" s="36">
        <f>VLOOKUP(D279,全省上年决算数!$D$4:$G$1301,4)</f>
        <v>0</v>
      </c>
      <c r="H279" s="36">
        <f>IFERROR(VLOOKUP(D279,全省预算!D:I,5,0),)</f>
        <v>0</v>
      </c>
      <c r="I279" s="36"/>
      <c r="J279" s="36">
        <f>SUMIF(全省决算数!A278:A1658,D279:D1575,全省决算数!C278:C1658)</f>
        <v>0</v>
      </c>
      <c r="K279" s="175"/>
      <c r="L279" s="175"/>
      <c r="M279" s="175">
        <f t="shared" si="29"/>
        <v>0</v>
      </c>
      <c r="N279" s="132" t="str">
        <f t="shared" si="26"/>
        <v/>
      </c>
      <c r="O279" s="176" t="str">
        <f t="shared" si="27"/>
        <v>否</v>
      </c>
      <c r="P279" s="176" t="str">
        <f t="shared" si="30"/>
        <v>否</v>
      </c>
    </row>
    <row r="280" hidden="1" spans="1:16">
      <c r="A280" s="171" t="s">
        <v>135</v>
      </c>
      <c r="B280" s="172" t="s">
        <v>135</v>
      </c>
      <c r="C280" s="172" t="s">
        <v>565</v>
      </c>
      <c r="D280" s="173" t="s">
        <v>581</v>
      </c>
      <c r="E280" s="172" t="s">
        <v>147</v>
      </c>
      <c r="F280" s="42" t="s">
        <v>582</v>
      </c>
      <c r="G280" s="36">
        <f>VLOOKUP(D280,全省上年决算数!$D$4:$G$1301,4)</f>
        <v>3</v>
      </c>
      <c r="H280" s="36">
        <f>IFERROR(VLOOKUP(D280,全省预算!D:I,5,0),)</f>
        <v>0</v>
      </c>
      <c r="I280" s="36"/>
      <c r="J280" s="36">
        <f>SUMIF(全省决算数!A279:A1659,D280:D1576,全省决算数!C279:C1659)</f>
        <v>1</v>
      </c>
      <c r="K280" s="175">
        <f t="shared" si="28"/>
        <v>0.33</v>
      </c>
      <c r="L280" s="175"/>
      <c r="M280" s="175">
        <f t="shared" si="29"/>
        <v>0</v>
      </c>
      <c r="N280" s="132">
        <f t="shared" si="26"/>
        <v>-0.667</v>
      </c>
      <c r="O280" s="176" t="str">
        <f t="shared" si="27"/>
        <v>是</v>
      </c>
      <c r="P280" s="176" t="str">
        <f t="shared" si="30"/>
        <v>否</v>
      </c>
    </row>
    <row r="281" hidden="1" spans="1:16">
      <c r="A281" s="171" t="s">
        <v>135</v>
      </c>
      <c r="B281" s="172"/>
      <c r="C281" s="172" t="s">
        <v>565</v>
      </c>
      <c r="D281" s="464" t="s">
        <v>583</v>
      </c>
      <c r="E281" s="172" t="s">
        <v>147</v>
      </c>
      <c r="F281" s="42" t="s">
        <v>584</v>
      </c>
      <c r="G281" s="36">
        <f>VLOOKUP(D281,全省上年决算数!$D$4:$G$1301,4)</f>
        <v>0</v>
      </c>
      <c r="H281" s="36">
        <f>IFERROR(VLOOKUP(D281,全省预算!D:I,5,0),)</f>
        <v>0</v>
      </c>
      <c r="I281" s="36"/>
      <c r="J281" s="36">
        <f>SUMIF(全省决算数!A280:A1660,D281:D1577,全省决算数!C280:C1660)</f>
        <v>0</v>
      </c>
      <c r="K281" s="175"/>
      <c r="L281" s="175"/>
      <c r="M281" s="175">
        <f t="shared" si="29"/>
        <v>0</v>
      </c>
      <c r="N281" s="132" t="str">
        <f t="shared" si="26"/>
        <v/>
      </c>
      <c r="O281" s="176" t="str">
        <f t="shared" si="27"/>
        <v>否</v>
      </c>
      <c r="P281" s="176" t="str">
        <f t="shared" si="30"/>
        <v>否</v>
      </c>
    </row>
    <row r="282" hidden="1" spans="1:16">
      <c r="A282" s="171" t="s">
        <v>135</v>
      </c>
      <c r="B282" s="172"/>
      <c r="C282" s="172" t="s">
        <v>565</v>
      </c>
      <c r="D282" s="464" t="s">
        <v>585</v>
      </c>
      <c r="E282" s="172" t="s">
        <v>147</v>
      </c>
      <c r="F282" s="42" t="s">
        <v>586</v>
      </c>
      <c r="G282" s="36">
        <f>VLOOKUP(D282,全省上年决算数!$D$4:$G$1301,4)</f>
        <v>3003</v>
      </c>
      <c r="H282" s="36">
        <f>IFERROR(VLOOKUP(D282,全省预算!D:I,5,0),)</f>
        <v>3115</v>
      </c>
      <c r="I282" s="36"/>
      <c r="J282" s="36">
        <f>SUMIF(全省决算数!A281:A1661,D282:D1578,全省决算数!C281:C1661)</f>
        <v>1938</v>
      </c>
      <c r="K282" s="175">
        <f t="shared" si="28"/>
        <v>0.65</v>
      </c>
      <c r="L282" s="175">
        <f t="shared" si="31"/>
        <v>0.62</v>
      </c>
      <c r="M282" s="175">
        <f t="shared" si="29"/>
        <v>0</v>
      </c>
      <c r="N282" s="132">
        <f t="shared" si="26"/>
        <v>-0.355</v>
      </c>
      <c r="O282" s="176" t="str">
        <f t="shared" si="27"/>
        <v>是</v>
      </c>
      <c r="P282" s="176" t="str">
        <f t="shared" si="30"/>
        <v>否</v>
      </c>
    </row>
    <row r="283" ht="21.95" customHeight="1" spans="1:16">
      <c r="A283" s="171" t="s">
        <v>135</v>
      </c>
      <c r="B283" s="465" t="s">
        <v>563</v>
      </c>
      <c r="C283" s="172"/>
      <c r="D283" s="173" t="s">
        <v>587</v>
      </c>
      <c r="E283" s="172"/>
      <c r="F283" s="42" t="s">
        <v>588</v>
      </c>
      <c r="G283" s="36">
        <f>SUMIF($C284:$C$1301,$D283,$G284:$G$1301)</f>
        <v>1255598</v>
      </c>
      <c r="H283" s="36">
        <f>VLOOKUP(F283,全省预算!$F:$H,3,0)</f>
        <v>1294000</v>
      </c>
      <c r="I283" s="36">
        <f>IFERROR(VLOOKUP(D283,全省调整!A:I,3,0),)</f>
        <v>1418388</v>
      </c>
      <c r="J283" s="36">
        <f>VLOOKUP(F283,全省决算数!$B:$C,2,0)</f>
        <v>1380290</v>
      </c>
      <c r="K283" s="418">
        <f t="shared" si="28"/>
        <v>1.099</v>
      </c>
      <c r="L283" s="418">
        <f t="shared" si="31"/>
        <v>1.067</v>
      </c>
      <c r="M283" s="418">
        <f t="shared" si="29"/>
        <v>0.973</v>
      </c>
      <c r="N283" s="132">
        <f t="shared" si="26"/>
        <v>0.099</v>
      </c>
      <c r="O283" s="176" t="str">
        <f t="shared" si="27"/>
        <v>是</v>
      </c>
      <c r="P283" s="176" t="str">
        <f t="shared" si="30"/>
        <v>是</v>
      </c>
    </row>
    <row r="284" hidden="1" spans="1:16">
      <c r="A284" s="171" t="s">
        <v>135</v>
      </c>
      <c r="B284" s="172" t="s">
        <v>135</v>
      </c>
      <c r="C284" s="172" t="s">
        <v>587</v>
      </c>
      <c r="D284" s="173" t="s">
        <v>589</v>
      </c>
      <c r="E284" s="172" t="s">
        <v>147</v>
      </c>
      <c r="F284" s="42" t="s">
        <v>141</v>
      </c>
      <c r="G284" s="36">
        <f>VLOOKUP(D284,全省上年决算数!$D$4:$G$1301,4)</f>
        <v>561009</v>
      </c>
      <c r="H284" s="36">
        <f>IFERROR(VLOOKUP(D284,全省预算!D:I,5,0),)</f>
        <v>586000</v>
      </c>
      <c r="I284" s="36"/>
      <c r="J284" s="36">
        <f>SUMIF(全省决算数!A283:A1663,D284:D1580,全省决算数!C283:C1663)</f>
        <v>693318</v>
      </c>
      <c r="K284" s="175">
        <f t="shared" si="28"/>
        <v>1.24</v>
      </c>
      <c r="L284" s="175">
        <f t="shared" si="31"/>
        <v>1.18</v>
      </c>
      <c r="M284" s="175">
        <f t="shared" si="29"/>
        <v>0</v>
      </c>
      <c r="N284" s="132">
        <f t="shared" si="26"/>
        <v>0.236</v>
      </c>
      <c r="O284" s="176" t="str">
        <f t="shared" si="27"/>
        <v>是</v>
      </c>
      <c r="P284" s="176" t="str">
        <f t="shared" si="30"/>
        <v>否</v>
      </c>
    </row>
    <row r="285" hidden="1" spans="1:16">
      <c r="A285" s="171" t="s">
        <v>135</v>
      </c>
      <c r="B285" s="172" t="s">
        <v>135</v>
      </c>
      <c r="C285" s="172" t="s">
        <v>587</v>
      </c>
      <c r="D285" s="173" t="s">
        <v>590</v>
      </c>
      <c r="E285" s="172" t="s">
        <v>147</v>
      </c>
      <c r="F285" s="42" t="s">
        <v>143</v>
      </c>
      <c r="G285" s="36">
        <f>VLOOKUP(D285,全省上年决算数!$D$4:$G$1301,4)</f>
        <v>69236</v>
      </c>
      <c r="H285" s="36">
        <f>IFERROR(VLOOKUP(D285,全省预算!D:I,5,0),)</f>
        <v>71000</v>
      </c>
      <c r="I285" s="36"/>
      <c r="J285" s="36">
        <f>SUMIF(全省决算数!A284:A1664,D285:D1581,全省决算数!C284:C1664)</f>
        <v>86701</v>
      </c>
      <c r="K285" s="175">
        <f t="shared" si="28"/>
        <v>1.25</v>
      </c>
      <c r="L285" s="175">
        <f t="shared" si="31"/>
        <v>1.22</v>
      </c>
      <c r="M285" s="175">
        <f t="shared" si="29"/>
        <v>0</v>
      </c>
      <c r="N285" s="132">
        <f t="shared" si="26"/>
        <v>0.252</v>
      </c>
      <c r="O285" s="176" t="str">
        <f t="shared" si="27"/>
        <v>是</v>
      </c>
      <c r="P285" s="176" t="str">
        <f t="shared" si="30"/>
        <v>否</v>
      </c>
    </row>
    <row r="286" hidden="1" spans="1:16">
      <c r="A286" s="171" t="s">
        <v>135</v>
      </c>
      <c r="B286" s="172" t="s">
        <v>135</v>
      </c>
      <c r="C286" s="172" t="s">
        <v>587</v>
      </c>
      <c r="D286" s="173" t="s">
        <v>591</v>
      </c>
      <c r="E286" s="172" t="s">
        <v>147</v>
      </c>
      <c r="F286" s="42" t="s">
        <v>145</v>
      </c>
      <c r="G286" s="36">
        <f>VLOOKUP(D286,全省上年决算数!$D$4:$G$1301,4)</f>
        <v>12</v>
      </c>
      <c r="H286" s="36">
        <f>IFERROR(VLOOKUP(D286,全省预算!D:I,5,0),)</f>
        <v>13</v>
      </c>
      <c r="I286" s="36"/>
      <c r="J286" s="36">
        <f>SUMIF(全省决算数!A285:A1665,D286:D1582,全省决算数!C285:C1665)</f>
        <v>164</v>
      </c>
      <c r="K286" s="175">
        <f t="shared" si="28"/>
        <v>13.67</v>
      </c>
      <c r="L286" s="175">
        <f t="shared" si="31"/>
        <v>12.62</v>
      </c>
      <c r="M286" s="175">
        <f t="shared" si="29"/>
        <v>0</v>
      </c>
      <c r="N286" s="132">
        <f t="shared" si="26"/>
        <v>12.667</v>
      </c>
      <c r="O286" s="176" t="str">
        <f t="shared" si="27"/>
        <v>是</v>
      </c>
      <c r="P286" s="176" t="str">
        <f t="shared" si="30"/>
        <v>否</v>
      </c>
    </row>
    <row r="287" hidden="1" spans="1:16">
      <c r="A287" s="171" t="s">
        <v>135</v>
      </c>
      <c r="B287" s="172" t="s">
        <v>135</v>
      </c>
      <c r="C287" s="172" t="s">
        <v>587</v>
      </c>
      <c r="D287" s="173" t="s">
        <v>592</v>
      </c>
      <c r="E287" s="172" t="s">
        <v>147</v>
      </c>
      <c r="F287" s="32" t="s">
        <v>593</v>
      </c>
      <c r="G287" s="36">
        <f>VLOOKUP(D287,全省上年决算数!$D$4:$G$1301,4)</f>
        <v>102224</v>
      </c>
      <c r="H287" s="36">
        <f>IFERROR(VLOOKUP(D287,全省预算!D:I,5,0),)</f>
        <v>104920</v>
      </c>
      <c r="I287" s="36"/>
      <c r="J287" s="36">
        <f>SUMIF(全省决算数!A286:A1666,D287:D1583,全省决算数!C286:C1666)</f>
        <v>94906</v>
      </c>
      <c r="K287" s="175">
        <f t="shared" si="28"/>
        <v>0.93</v>
      </c>
      <c r="L287" s="175">
        <f t="shared" si="31"/>
        <v>0.9</v>
      </c>
      <c r="M287" s="175">
        <f t="shared" si="29"/>
        <v>0</v>
      </c>
      <c r="N287" s="132">
        <f t="shared" si="26"/>
        <v>-0.072</v>
      </c>
      <c r="O287" s="176" t="str">
        <f t="shared" si="27"/>
        <v>是</v>
      </c>
      <c r="P287" s="176" t="str">
        <f t="shared" si="30"/>
        <v>否</v>
      </c>
    </row>
    <row r="288" hidden="1" spans="1:16">
      <c r="A288" s="171" t="s">
        <v>135</v>
      </c>
      <c r="B288" s="172" t="s">
        <v>135</v>
      </c>
      <c r="C288" s="172" t="s">
        <v>587</v>
      </c>
      <c r="D288" s="173" t="s">
        <v>594</v>
      </c>
      <c r="E288" s="172" t="s">
        <v>147</v>
      </c>
      <c r="F288" s="42" t="s">
        <v>595</v>
      </c>
      <c r="G288" s="36">
        <f>VLOOKUP(D288,全省上年决算数!$D$4:$G$1301,4)</f>
        <v>9329</v>
      </c>
      <c r="H288" s="36">
        <f>IFERROR(VLOOKUP(D288,全省预算!D:I,5,0),)</f>
        <v>9540</v>
      </c>
      <c r="I288" s="36"/>
      <c r="J288" s="36">
        <f>SUMIF(全省决算数!A287:A1667,D288:D1584,全省决算数!C287:C1667)</f>
        <v>8375</v>
      </c>
      <c r="K288" s="175">
        <f t="shared" si="28"/>
        <v>0.9</v>
      </c>
      <c r="L288" s="175">
        <f t="shared" si="31"/>
        <v>0.88</v>
      </c>
      <c r="M288" s="175">
        <f t="shared" si="29"/>
        <v>0</v>
      </c>
      <c r="N288" s="132">
        <f t="shared" si="26"/>
        <v>-0.102</v>
      </c>
      <c r="O288" s="176" t="str">
        <f t="shared" si="27"/>
        <v>是</v>
      </c>
      <c r="P288" s="176" t="str">
        <f t="shared" si="30"/>
        <v>否</v>
      </c>
    </row>
    <row r="289" hidden="1" spans="1:16">
      <c r="A289" s="171" t="s">
        <v>135</v>
      </c>
      <c r="B289" s="172" t="s">
        <v>135</v>
      </c>
      <c r="C289" s="172" t="s">
        <v>587</v>
      </c>
      <c r="D289" s="173" t="s">
        <v>596</v>
      </c>
      <c r="E289" s="172" t="s">
        <v>147</v>
      </c>
      <c r="F289" s="42" t="s">
        <v>597</v>
      </c>
      <c r="G289" s="36">
        <f>VLOOKUP(D289,全省上年决算数!$D$4:$G$1301,4)</f>
        <v>25037</v>
      </c>
      <c r="H289" s="36">
        <f>IFERROR(VLOOKUP(D289,全省预算!D:I,5,0),)</f>
        <v>25800</v>
      </c>
      <c r="I289" s="36"/>
      <c r="J289" s="36">
        <f>SUMIF(全省决算数!A288:A1668,D289:D1585,全省决算数!C288:C1668)</f>
        <v>22703</v>
      </c>
      <c r="K289" s="175">
        <f t="shared" si="28"/>
        <v>0.91</v>
      </c>
      <c r="L289" s="175">
        <f t="shared" si="31"/>
        <v>0.88</v>
      </c>
      <c r="M289" s="175">
        <f t="shared" si="29"/>
        <v>0</v>
      </c>
      <c r="N289" s="132">
        <f t="shared" si="26"/>
        <v>-0.093</v>
      </c>
      <c r="O289" s="176" t="str">
        <f t="shared" si="27"/>
        <v>是</v>
      </c>
      <c r="P289" s="176" t="str">
        <f t="shared" si="30"/>
        <v>否</v>
      </c>
    </row>
    <row r="290" hidden="1" spans="1:16">
      <c r="A290" s="171" t="s">
        <v>135</v>
      </c>
      <c r="B290" s="172" t="s">
        <v>135</v>
      </c>
      <c r="C290" s="172" t="s">
        <v>587</v>
      </c>
      <c r="D290" s="173" t="s">
        <v>598</v>
      </c>
      <c r="E290" s="172" t="s">
        <v>147</v>
      </c>
      <c r="F290" s="42" t="s">
        <v>599</v>
      </c>
      <c r="G290" s="36">
        <f>VLOOKUP(D290,全省上年决算数!$D$4:$G$1301,4)</f>
        <v>5539</v>
      </c>
      <c r="H290" s="36">
        <f>IFERROR(VLOOKUP(D290,全省预算!D:I,5,0),)</f>
        <v>5600</v>
      </c>
      <c r="I290" s="36"/>
      <c r="J290" s="36">
        <f>SUMIF(全省决算数!A289:A1669,D290:D1586,全省决算数!C289:C1669)</f>
        <v>3855</v>
      </c>
      <c r="K290" s="175">
        <f t="shared" si="28"/>
        <v>0.7</v>
      </c>
      <c r="L290" s="175">
        <f t="shared" si="31"/>
        <v>0.69</v>
      </c>
      <c r="M290" s="175">
        <f t="shared" si="29"/>
        <v>0</v>
      </c>
      <c r="N290" s="132">
        <f t="shared" si="26"/>
        <v>-0.304</v>
      </c>
      <c r="O290" s="176" t="str">
        <f t="shared" si="27"/>
        <v>是</v>
      </c>
      <c r="P290" s="176" t="str">
        <f t="shared" si="30"/>
        <v>否</v>
      </c>
    </row>
    <row r="291" hidden="1" spans="1:16">
      <c r="A291" s="171" t="s">
        <v>135</v>
      </c>
      <c r="B291" s="172" t="s">
        <v>135</v>
      </c>
      <c r="C291" s="172" t="s">
        <v>587</v>
      </c>
      <c r="D291" s="173" t="s">
        <v>600</v>
      </c>
      <c r="E291" s="172" t="s">
        <v>147</v>
      </c>
      <c r="F291" s="42" t="s">
        <v>601</v>
      </c>
      <c r="G291" s="36">
        <f>VLOOKUP(D291,全省上年决算数!$D$4:$G$1301,4)</f>
        <v>2938</v>
      </c>
      <c r="H291" s="36">
        <f>IFERROR(VLOOKUP(D291,全省预算!D:I,5,0),)</f>
        <v>5500</v>
      </c>
      <c r="I291" s="36"/>
      <c r="J291" s="36">
        <f>SUMIF(全省决算数!A290:A1670,D291:D1587,全省决算数!C290:C1670)</f>
        <v>7018</v>
      </c>
      <c r="K291" s="175">
        <f t="shared" si="28"/>
        <v>2.39</v>
      </c>
      <c r="L291" s="175">
        <f t="shared" si="31"/>
        <v>1.28</v>
      </c>
      <c r="M291" s="175">
        <f t="shared" si="29"/>
        <v>0</v>
      </c>
      <c r="N291" s="132">
        <f t="shared" si="26"/>
        <v>1.389</v>
      </c>
      <c r="O291" s="176" t="str">
        <f t="shared" si="27"/>
        <v>是</v>
      </c>
      <c r="P291" s="176" t="str">
        <f t="shared" si="30"/>
        <v>否</v>
      </c>
    </row>
    <row r="292" hidden="1" spans="1:16">
      <c r="A292" s="171" t="s">
        <v>135</v>
      </c>
      <c r="B292" s="172" t="s">
        <v>135</v>
      </c>
      <c r="C292" s="172" t="s">
        <v>587</v>
      </c>
      <c r="D292" s="173" t="s">
        <v>602</v>
      </c>
      <c r="E292" s="172" t="s">
        <v>147</v>
      </c>
      <c r="F292" s="42" t="s">
        <v>603</v>
      </c>
      <c r="G292" s="36">
        <f>VLOOKUP(D292,全省上年决算数!$D$4:$G$1301,4)</f>
        <v>2488</v>
      </c>
      <c r="H292" s="36">
        <f>IFERROR(VLOOKUP(D292,全省预算!D:I,5,0),)</f>
        <v>2550</v>
      </c>
      <c r="I292" s="36"/>
      <c r="J292" s="36">
        <f>SUMIF(全省决算数!A291:A1671,D292:D1588,全省决算数!C291:C1671)</f>
        <v>2904</v>
      </c>
      <c r="K292" s="175">
        <f t="shared" si="28"/>
        <v>1.17</v>
      </c>
      <c r="L292" s="175">
        <f t="shared" si="31"/>
        <v>1.14</v>
      </c>
      <c r="M292" s="175">
        <f t="shared" si="29"/>
        <v>0</v>
      </c>
      <c r="N292" s="132">
        <f t="shared" si="26"/>
        <v>0.167</v>
      </c>
      <c r="O292" s="176" t="str">
        <f t="shared" si="27"/>
        <v>是</v>
      </c>
      <c r="P292" s="176" t="str">
        <f t="shared" si="30"/>
        <v>否</v>
      </c>
    </row>
    <row r="293" hidden="1" spans="1:16">
      <c r="A293" s="171" t="s">
        <v>135</v>
      </c>
      <c r="B293" s="172" t="s">
        <v>135</v>
      </c>
      <c r="C293" s="172" t="s">
        <v>587</v>
      </c>
      <c r="D293" s="173" t="s">
        <v>604</v>
      </c>
      <c r="E293" s="172" t="s">
        <v>147</v>
      </c>
      <c r="F293" s="42" t="s">
        <v>605</v>
      </c>
      <c r="G293" s="36">
        <f>VLOOKUP(D293,全省上年决算数!$D$4:$G$1301,4)</f>
        <v>717</v>
      </c>
      <c r="H293" s="36">
        <f>IFERROR(VLOOKUP(D293,全省预算!D:I,5,0),)</f>
        <v>720</v>
      </c>
      <c r="I293" s="36"/>
      <c r="J293" s="36">
        <f>SUMIF(全省决算数!A292:A1672,D293:D1589,全省决算数!C292:C1672)</f>
        <v>594</v>
      </c>
      <c r="K293" s="175">
        <f t="shared" si="28"/>
        <v>0.83</v>
      </c>
      <c r="L293" s="175">
        <f t="shared" si="31"/>
        <v>0.83</v>
      </c>
      <c r="M293" s="175">
        <f t="shared" si="29"/>
        <v>0</v>
      </c>
      <c r="N293" s="132">
        <f t="shared" si="26"/>
        <v>-0.172</v>
      </c>
      <c r="O293" s="176" t="str">
        <f t="shared" si="27"/>
        <v>是</v>
      </c>
      <c r="P293" s="176" t="str">
        <f t="shared" si="30"/>
        <v>否</v>
      </c>
    </row>
    <row r="294" hidden="1" spans="1:16">
      <c r="A294" s="171" t="s">
        <v>135</v>
      </c>
      <c r="B294" s="172" t="s">
        <v>135</v>
      </c>
      <c r="C294" s="172" t="s">
        <v>587</v>
      </c>
      <c r="D294" s="173" t="s">
        <v>606</v>
      </c>
      <c r="E294" s="172" t="s">
        <v>147</v>
      </c>
      <c r="F294" s="42" t="s">
        <v>607</v>
      </c>
      <c r="G294" s="36">
        <f>VLOOKUP(D294,全省上年决算数!$D$4:$G$1301,4)</f>
        <v>78553</v>
      </c>
      <c r="H294" s="36">
        <f>IFERROR(VLOOKUP(D294,全省预算!D:I,5,0),)</f>
        <v>81000</v>
      </c>
      <c r="I294" s="36"/>
      <c r="J294" s="36">
        <f>SUMIF(全省决算数!A293:A1673,D294:D1590,全省决算数!C293:C1673)</f>
        <v>77642</v>
      </c>
      <c r="K294" s="175">
        <f t="shared" si="28"/>
        <v>0.99</v>
      </c>
      <c r="L294" s="175">
        <f t="shared" si="31"/>
        <v>0.96</v>
      </c>
      <c r="M294" s="175">
        <f t="shared" si="29"/>
        <v>0</v>
      </c>
      <c r="N294" s="132">
        <f t="shared" si="26"/>
        <v>-0.012</v>
      </c>
      <c r="O294" s="176" t="str">
        <f t="shared" si="27"/>
        <v>是</v>
      </c>
      <c r="P294" s="176" t="str">
        <f t="shared" si="30"/>
        <v>否</v>
      </c>
    </row>
    <row r="295" hidden="1" spans="1:16">
      <c r="A295" s="171" t="s">
        <v>135</v>
      </c>
      <c r="B295" s="172" t="s">
        <v>135</v>
      </c>
      <c r="C295" s="172" t="s">
        <v>587</v>
      </c>
      <c r="D295" s="173" t="s">
        <v>608</v>
      </c>
      <c r="E295" s="172" t="s">
        <v>147</v>
      </c>
      <c r="F295" s="42" t="s">
        <v>609</v>
      </c>
      <c r="G295" s="36">
        <f>VLOOKUP(D295,全省上年决算数!$D$4:$G$1301,4)</f>
        <v>158581</v>
      </c>
      <c r="H295" s="36">
        <f>IFERROR(VLOOKUP(D295,全省预算!D:I,5,0),)</f>
        <v>163000</v>
      </c>
      <c r="I295" s="36"/>
      <c r="J295" s="36">
        <f>SUMIF(全省决算数!A294:A1674,D295:D1591,全省决算数!C294:C1674)</f>
        <v>143116</v>
      </c>
      <c r="K295" s="175">
        <f t="shared" si="28"/>
        <v>0.9</v>
      </c>
      <c r="L295" s="175">
        <f t="shared" si="31"/>
        <v>0.88</v>
      </c>
      <c r="M295" s="175">
        <f t="shared" si="29"/>
        <v>0</v>
      </c>
      <c r="N295" s="132">
        <f t="shared" si="26"/>
        <v>-0.098</v>
      </c>
      <c r="O295" s="176" t="str">
        <f t="shared" si="27"/>
        <v>是</v>
      </c>
      <c r="P295" s="176" t="str">
        <f t="shared" si="30"/>
        <v>否</v>
      </c>
    </row>
    <row r="296" hidden="1" spans="1:16">
      <c r="A296" s="171" t="s">
        <v>135</v>
      </c>
      <c r="B296" s="172" t="s">
        <v>135</v>
      </c>
      <c r="C296" s="172" t="s">
        <v>587</v>
      </c>
      <c r="D296" s="173" t="s">
        <v>610</v>
      </c>
      <c r="E296" s="172" t="s">
        <v>147</v>
      </c>
      <c r="F296" s="42" t="s">
        <v>611</v>
      </c>
      <c r="G296" s="36">
        <f>VLOOKUP(D296,全省上年决算数!$D$4:$G$1301,4)</f>
        <v>5352</v>
      </c>
      <c r="H296" s="36">
        <f>IFERROR(VLOOKUP(D296,全省预算!D:I,5,0),)</f>
        <v>5300</v>
      </c>
      <c r="I296" s="36"/>
      <c r="J296" s="36">
        <f>SUMIF(全省决算数!A295:A1675,D296:D1592,全省决算数!C295:C1675)</f>
        <v>10815</v>
      </c>
      <c r="K296" s="175">
        <f t="shared" si="28"/>
        <v>2.02</v>
      </c>
      <c r="L296" s="175">
        <f t="shared" si="31"/>
        <v>2.04</v>
      </c>
      <c r="M296" s="175">
        <f t="shared" si="29"/>
        <v>0</v>
      </c>
      <c r="N296" s="132">
        <f t="shared" si="26"/>
        <v>1.021</v>
      </c>
      <c r="O296" s="176" t="str">
        <f t="shared" si="27"/>
        <v>是</v>
      </c>
      <c r="P296" s="176" t="str">
        <f t="shared" si="30"/>
        <v>否</v>
      </c>
    </row>
    <row r="297" hidden="1" spans="1:16">
      <c r="A297" s="171" t="s">
        <v>135</v>
      </c>
      <c r="B297" s="172" t="s">
        <v>135</v>
      </c>
      <c r="C297" s="172" t="s">
        <v>587</v>
      </c>
      <c r="D297" s="173" t="s">
        <v>612</v>
      </c>
      <c r="E297" s="172" t="s">
        <v>147</v>
      </c>
      <c r="F297" s="42" t="s">
        <v>613</v>
      </c>
      <c r="G297" s="36">
        <f>VLOOKUP(D297,全省上年决算数!$D$4:$G$1301,4)</f>
        <v>30016</v>
      </c>
      <c r="H297" s="36">
        <f>IFERROR(VLOOKUP(D297,全省预算!D:I,5,0),)</f>
        <v>30500</v>
      </c>
      <c r="I297" s="36"/>
      <c r="J297" s="36">
        <f>SUMIF(全省决算数!A296:A1676,D297:D1593,全省决算数!C296:C1676)</f>
        <v>14366</v>
      </c>
      <c r="K297" s="175">
        <f t="shared" si="28"/>
        <v>0.48</v>
      </c>
      <c r="L297" s="175">
        <f t="shared" si="31"/>
        <v>0.47</v>
      </c>
      <c r="M297" s="175">
        <f t="shared" si="29"/>
        <v>0</v>
      </c>
      <c r="N297" s="132">
        <f t="shared" si="26"/>
        <v>-0.521</v>
      </c>
      <c r="O297" s="176" t="str">
        <f t="shared" si="27"/>
        <v>是</v>
      </c>
      <c r="P297" s="176" t="str">
        <f t="shared" si="30"/>
        <v>否</v>
      </c>
    </row>
    <row r="298" hidden="1" spans="1:16">
      <c r="A298" s="171" t="s">
        <v>135</v>
      </c>
      <c r="B298" s="172" t="s">
        <v>135</v>
      </c>
      <c r="C298" s="172" t="s">
        <v>587</v>
      </c>
      <c r="D298" s="173" t="s">
        <v>614</v>
      </c>
      <c r="E298" s="172" t="s">
        <v>147</v>
      </c>
      <c r="F298" s="42" t="s">
        <v>615</v>
      </c>
      <c r="G298" s="36">
        <f>VLOOKUP(D298,全省上年决算数!$D$4:$G$1301,4)</f>
        <v>4912</v>
      </c>
      <c r="H298" s="36">
        <f>IFERROR(VLOOKUP(D298,全省预算!D:I,5,0),)</f>
        <v>5000</v>
      </c>
      <c r="I298" s="36"/>
      <c r="J298" s="36">
        <f>SUMIF(全省决算数!A297:A1677,D298:D1594,全省决算数!C297:C1677)</f>
        <v>4591</v>
      </c>
      <c r="K298" s="175">
        <f t="shared" si="28"/>
        <v>0.93</v>
      </c>
      <c r="L298" s="175">
        <f t="shared" si="31"/>
        <v>0.92</v>
      </c>
      <c r="M298" s="175">
        <f t="shared" si="29"/>
        <v>0</v>
      </c>
      <c r="N298" s="132">
        <f t="shared" si="26"/>
        <v>-0.065</v>
      </c>
      <c r="O298" s="176" t="str">
        <f t="shared" si="27"/>
        <v>是</v>
      </c>
      <c r="P298" s="176" t="str">
        <f t="shared" si="30"/>
        <v>否</v>
      </c>
    </row>
    <row r="299" hidden="1" spans="1:16">
      <c r="A299" s="171" t="s">
        <v>135</v>
      </c>
      <c r="B299" s="172" t="s">
        <v>135</v>
      </c>
      <c r="C299" s="172" t="s">
        <v>587</v>
      </c>
      <c r="D299" s="173" t="s">
        <v>616</v>
      </c>
      <c r="E299" s="172" t="s">
        <v>147</v>
      </c>
      <c r="F299" s="42" t="s">
        <v>617</v>
      </c>
      <c r="G299" s="36">
        <f>VLOOKUP(D299,全省上年决算数!$D$4:$G$1301,4)</f>
        <v>11091</v>
      </c>
      <c r="H299" s="36">
        <f>IFERROR(VLOOKUP(D299,全省预算!D:I,5,0),)</f>
        <v>11240</v>
      </c>
      <c r="I299" s="36"/>
      <c r="J299" s="36">
        <f>SUMIF(全省决算数!A298:A1678,D299:D1595,全省决算数!C298:C1678)</f>
        <v>13692</v>
      </c>
      <c r="K299" s="175">
        <f t="shared" si="28"/>
        <v>1.23</v>
      </c>
      <c r="L299" s="175">
        <f t="shared" si="31"/>
        <v>1.22</v>
      </c>
      <c r="M299" s="175">
        <f t="shared" si="29"/>
        <v>0</v>
      </c>
      <c r="N299" s="132">
        <f t="shared" si="26"/>
        <v>0.235</v>
      </c>
      <c r="O299" s="176" t="str">
        <f t="shared" si="27"/>
        <v>是</v>
      </c>
      <c r="P299" s="176" t="str">
        <f t="shared" si="30"/>
        <v>否</v>
      </c>
    </row>
    <row r="300" hidden="1" spans="1:16">
      <c r="A300" s="171" t="s">
        <v>135</v>
      </c>
      <c r="B300" s="172" t="s">
        <v>135</v>
      </c>
      <c r="C300" s="172" t="s">
        <v>587</v>
      </c>
      <c r="D300" s="173" t="s">
        <v>618</v>
      </c>
      <c r="E300" s="172" t="s">
        <v>147</v>
      </c>
      <c r="F300" s="42" t="s">
        <v>619</v>
      </c>
      <c r="G300" s="36">
        <f>VLOOKUP(D300,全省上年决算数!$D$4:$G$1301,4)</f>
        <v>39621</v>
      </c>
      <c r="H300" s="36">
        <f>IFERROR(VLOOKUP(D300,全省预算!D:I,5,0),)</f>
        <v>40000</v>
      </c>
      <c r="I300" s="36"/>
      <c r="J300" s="36">
        <f>SUMIF(全省决算数!A299:A1679,D300:D1596,全省决算数!C299:C1679)</f>
        <v>44384</v>
      </c>
      <c r="K300" s="175">
        <f t="shared" si="28"/>
        <v>1.12</v>
      </c>
      <c r="L300" s="175">
        <f t="shared" si="31"/>
        <v>1.11</v>
      </c>
      <c r="M300" s="175">
        <f t="shared" si="29"/>
        <v>0</v>
      </c>
      <c r="N300" s="132">
        <f t="shared" si="26"/>
        <v>0.12</v>
      </c>
      <c r="O300" s="176" t="str">
        <f t="shared" si="27"/>
        <v>是</v>
      </c>
      <c r="P300" s="176" t="str">
        <f t="shared" si="30"/>
        <v>否</v>
      </c>
    </row>
    <row r="301" hidden="1" spans="1:16">
      <c r="A301" s="171" t="s">
        <v>135</v>
      </c>
      <c r="B301" s="172" t="s">
        <v>135</v>
      </c>
      <c r="C301" s="172" t="s">
        <v>587</v>
      </c>
      <c r="D301" s="173" t="s">
        <v>620</v>
      </c>
      <c r="E301" s="172" t="s">
        <v>147</v>
      </c>
      <c r="F301" s="42" t="s">
        <v>621</v>
      </c>
      <c r="G301" s="36">
        <f>VLOOKUP(D301,全省上年决算数!$D$4:$G$1301,4)</f>
        <v>593</v>
      </c>
      <c r="H301" s="36">
        <f>IFERROR(VLOOKUP(D301,全省预算!D:I,5,0),)</f>
        <v>600</v>
      </c>
      <c r="I301" s="36"/>
      <c r="J301" s="36">
        <f>SUMIF(全省决算数!A300:A1680,D301:D1597,全省决算数!C300:C1680)</f>
        <v>561</v>
      </c>
      <c r="K301" s="175">
        <f t="shared" si="28"/>
        <v>0.95</v>
      </c>
      <c r="L301" s="175">
        <f t="shared" si="31"/>
        <v>0.94</v>
      </c>
      <c r="M301" s="175">
        <f t="shared" si="29"/>
        <v>0</v>
      </c>
      <c r="N301" s="132">
        <f t="shared" si="26"/>
        <v>-0.054</v>
      </c>
      <c r="O301" s="176" t="str">
        <f t="shared" si="27"/>
        <v>是</v>
      </c>
      <c r="P301" s="176" t="str">
        <f t="shared" si="30"/>
        <v>否</v>
      </c>
    </row>
    <row r="302" hidden="1" spans="1:16">
      <c r="A302" s="171" t="s">
        <v>135</v>
      </c>
      <c r="B302" s="172" t="s">
        <v>135</v>
      </c>
      <c r="C302" s="172" t="s">
        <v>587</v>
      </c>
      <c r="D302" s="173" t="s">
        <v>622</v>
      </c>
      <c r="E302" s="172" t="s">
        <v>147</v>
      </c>
      <c r="F302" s="42" t="s">
        <v>248</v>
      </c>
      <c r="G302" s="36">
        <f>VLOOKUP(D302,全省上年决算数!$D$4:$G$1301,4)</f>
        <v>21478</v>
      </c>
      <c r="H302" s="36">
        <f>IFERROR(VLOOKUP(D302,全省预算!D:I,5,0),)</f>
        <v>22000</v>
      </c>
      <c r="I302" s="36"/>
      <c r="J302" s="36">
        <f>SUMIF(全省决算数!A301:A1681,D302:D1598,全省决算数!C301:C1681)</f>
        <v>23988</v>
      </c>
      <c r="K302" s="175">
        <f t="shared" si="28"/>
        <v>1.12</v>
      </c>
      <c r="L302" s="175">
        <f t="shared" si="31"/>
        <v>1.09</v>
      </c>
      <c r="M302" s="175">
        <f t="shared" si="29"/>
        <v>0</v>
      </c>
      <c r="N302" s="132">
        <f t="shared" si="26"/>
        <v>0.117</v>
      </c>
      <c r="O302" s="176" t="str">
        <f t="shared" si="27"/>
        <v>是</v>
      </c>
      <c r="P302" s="176" t="str">
        <f t="shared" si="30"/>
        <v>否</v>
      </c>
    </row>
    <row r="303" hidden="1" spans="1:16">
      <c r="A303" s="171" t="s">
        <v>135</v>
      </c>
      <c r="B303" s="172" t="s">
        <v>135</v>
      </c>
      <c r="C303" s="172" t="s">
        <v>587</v>
      </c>
      <c r="D303" s="173" t="s">
        <v>623</v>
      </c>
      <c r="E303" s="172" t="s">
        <v>147</v>
      </c>
      <c r="F303" s="42" t="s">
        <v>160</v>
      </c>
      <c r="G303" s="36">
        <f>VLOOKUP(D303,全省上年决算数!$D$4:$G$1301,4)</f>
        <v>639</v>
      </c>
      <c r="H303" s="36">
        <f>IFERROR(VLOOKUP(D303,全省预算!D:I,5,0),)</f>
        <v>648</v>
      </c>
      <c r="I303" s="36"/>
      <c r="J303" s="36">
        <f>SUMIF(全省决算数!A302:A1682,D303:D1599,全省决算数!C302:C1682)</f>
        <v>770</v>
      </c>
      <c r="K303" s="175">
        <f t="shared" si="28"/>
        <v>1.21</v>
      </c>
      <c r="L303" s="175">
        <f t="shared" si="31"/>
        <v>1.19</v>
      </c>
      <c r="M303" s="175">
        <f t="shared" si="29"/>
        <v>0</v>
      </c>
      <c r="N303" s="132">
        <f t="shared" si="26"/>
        <v>0.205</v>
      </c>
      <c r="O303" s="176" t="str">
        <f t="shared" si="27"/>
        <v>是</v>
      </c>
      <c r="P303" s="176" t="str">
        <f t="shared" si="30"/>
        <v>否</v>
      </c>
    </row>
    <row r="304" hidden="1" spans="1:16">
      <c r="A304" s="171" t="s">
        <v>135</v>
      </c>
      <c r="B304" s="172"/>
      <c r="C304" s="172" t="s">
        <v>587</v>
      </c>
      <c r="D304" s="173" t="s">
        <v>624</v>
      </c>
      <c r="E304" s="172" t="s">
        <v>147</v>
      </c>
      <c r="F304" s="42" t="s">
        <v>625</v>
      </c>
      <c r="G304" s="36">
        <f>VLOOKUP(D304,全省上年决算数!$D$4:$G$1301,4)</f>
        <v>126233</v>
      </c>
      <c r="H304" s="36">
        <f>IFERROR(VLOOKUP(D304,全省预算!D:I,5,0),)</f>
        <v>123069</v>
      </c>
      <c r="I304" s="36"/>
      <c r="J304" s="36">
        <f>SUMIF(全省决算数!A303:A1683,D304:D1600,全省决算数!C303:C1683)</f>
        <v>125827</v>
      </c>
      <c r="K304" s="175">
        <f t="shared" si="28"/>
        <v>1</v>
      </c>
      <c r="L304" s="175">
        <f t="shared" si="31"/>
        <v>1.02</v>
      </c>
      <c r="M304" s="175">
        <f t="shared" si="29"/>
        <v>0</v>
      </c>
      <c r="N304" s="132">
        <f t="shared" si="26"/>
        <v>-0.003</v>
      </c>
      <c r="O304" s="176" t="str">
        <f t="shared" si="27"/>
        <v>是</v>
      </c>
      <c r="P304" s="176" t="str">
        <f t="shared" si="30"/>
        <v>否</v>
      </c>
    </row>
    <row r="305" ht="21.95" customHeight="1" spans="1:16">
      <c r="A305" s="171" t="s">
        <v>135</v>
      </c>
      <c r="B305" s="465" t="s">
        <v>563</v>
      </c>
      <c r="C305" s="172"/>
      <c r="D305" s="173" t="s">
        <v>626</v>
      </c>
      <c r="E305" s="172"/>
      <c r="F305" s="42" t="s">
        <v>627</v>
      </c>
      <c r="G305" s="36">
        <f>SUMIF($C306:$C$1301,$D305,$G306:$G$1301)</f>
        <v>32665</v>
      </c>
      <c r="H305" s="36">
        <f>VLOOKUP(F305,全省预算!$F:$H,3,0)</f>
        <v>34200</v>
      </c>
      <c r="I305" s="36">
        <f>IFERROR(VLOOKUP(D305,全省调整!A:I,3,0),)</f>
        <v>29843</v>
      </c>
      <c r="J305" s="36">
        <f>VLOOKUP(F305,全省决算数!$B:$C,2,0)</f>
        <v>29843</v>
      </c>
      <c r="K305" s="418">
        <f t="shared" si="28"/>
        <v>0.914</v>
      </c>
      <c r="L305" s="418">
        <f t="shared" si="31"/>
        <v>0.873</v>
      </c>
      <c r="M305" s="418">
        <f t="shared" si="29"/>
        <v>1</v>
      </c>
      <c r="N305" s="132">
        <f t="shared" si="26"/>
        <v>-0.086</v>
      </c>
      <c r="O305" s="176" t="str">
        <f t="shared" si="27"/>
        <v>是</v>
      </c>
      <c r="P305" s="176" t="str">
        <f t="shared" si="30"/>
        <v>是</v>
      </c>
    </row>
    <row r="306" hidden="1" spans="1:16">
      <c r="A306" s="171" t="s">
        <v>135</v>
      </c>
      <c r="B306" s="172" t="s">
        <v>135</v>
      </c>
      <c r="C306" s="172" t="s">
        <v>626</v>
      </c>
      <c r="D306" s="173" t="s">
        <v>628</v>
      </c>
      <c r="E306" s="172" t="s">
        <v>147</v>
      </c>
      <c r="F306" s="42" t="s">
        <v>141</v>
      </c>
      <c r="G306" s="36">
        <f>VLOOKUP(D306,全省上年决算数!$D$4:$G$1301,4)</f>
        <v>22383</v>
      </c>
      <c r="H306" s="36">
        <f>IFERROR(VLOOKUP(D306,全省预算!D:I,5,0),)</f>
        <v>23500</v>
      </c>
      <c r="I306" s="36"/>
      <c r="J306" s="36">
        <f>SUMIF(全省决算数!A305:A1685,D306:D1602,全省决算数!C305:C1685)</f>
        <v>21249</v>
      </c>
      <c r="K306" s="175">
        <f t="shared" si="28"/>
        <v>0.95</v>
      </c>
      <c r="L306" s="175">
        <f t="shared" si="31"/>
        <v>0.9</v>
      </c>
      <c r="M306" s="175">
        <f t="shared" si="29"/>
        <v>0</v>
      </c>
      <c r="N306" s="132">
        <f t="shared" si="26"/>
        <v>-0.051</v>
      </c>
      <c r="O306" s="176" t="str">
        <f t="shared" si="27"/>
        <v>是</v>
      </c>
      <c r="P306" s="176" t="str">
        <f t="shared" si="30"/>
        <v>否</v>
      </c>
    </row>
    <row r="307" hidden="1" spans="1:16">
      <c r="A307" s="171" t="s">
        <v>135</v>
      </c>
      <c r="B307" s="172" t="s">
        <v>135</v>
      </c>
      <c r="C307" s="172" t="s">
        <v>626</v>
      </c>
      <c r="D307" s="173" t="s">
        <v>629</v>
      </c>
      <c r="E307" s="172" t="s">
        <v>147</v>
      </c>
      <c r="F307" s="42" t="s">
        <v>143</v>
      </c>
      <c r="G307" s="36">
        <f>VLOOKUP(D307,全省上年决算数!$D$4:$G$1301,4)</f>
        <v>48</v>
      </c>
      <c r="H307" s="36">
        <f>IFERROR(VLOOKUP(D307,全省预算!D:I,5,0),)</f>
        <v>50</v>
      </c>
      <c r="I307" s="36"/>
      <c r="J307" s="36">
        <f>SUMIF(全省决算数!A306:A1686,D307:D1603,全省决算数!C306:C1686)</f>
        <v>269</v>
      </c>
      <c r="K307" s="175">
        <f t="shared" si="28"/>
        <v>5.6</v>
      </c>
      <c r="L307" s="175">
        <f t="shared" si="31"/>
        <v>5.38</v>
      </c>
      <c r="M307" s="175">
        <f t="shared" si="29"/>
        <v>0</v>
      </c>
      <c r="N307" s="132">
        <f t="shared" si="26"/>
        <v>4.604</v>
      </c>
      <c r="O307" s="176" t="str">
        <f t="shared" si="27"/>
        <v>是</v>
      </c>
      <c r="P307" s="176" t="str">
        <f t="shared" si="30"/>
        <v>否</v>
      </c>
    </row>
    <row r="308" hidden="1" spans="1:16">
      <c r="A308" s="171" t="s">
        <v>135</v>
      </c>
      <c r="B308" s="172" t="s">
        <v>135</v>
      </c>
      <c r="C308" s="172" t="s">
        <v>626</v>
      </c>
      <c r="D308" s="173" t="s">
        <v>630</v>
      </c>
      <c r="E308" s="172" t="s">
        <v>147</v>
      </c>
      <c r="F308" s="42" t="s">
        <v>145</v>
      </c>
      <c r="G308" s="36">
        <f>VLOOKUP(D308,全省上年决算数!$D$4:$G$1301,4)</f>
        <v>0</v>
      </c>
      <c r="H308" s="36">
        <f>IFERROR(VLOOKUP(D308,全省预算!D:I,5,0),)</f>
        <v>0</v>
      </c>
      <c r="I308" s="36"/>
      <c r="J308" s="36">
        <f>SUMIF(全省决算数!A307:A1687,D308:D1604,全省决算数!C307:C1687)</f>
        <v>0</v>
      </c>
      <c r="K308" s="175"/>
      <c r="L308" s="175"/>
      <c r="M308" s="175">
        <f t="shared" si="29"/>
        <v>0</v>
      </c>
      <c r="N308" s="132" t="str">
        <f t="shared" si="26"/>
        <v/>
      </c>
      <c r="O308" s="176" t="str">
        <f t="shared" si="27"/>
        <v>否</v>
      </c>
      <c r="P308" s="176" t="str">
        <f t="shared" si="30"/>
        <v>否</v>
      </c>
    </row>
    <row r="309" hidden="1" spans="1:16">
      <c r="A309" s="171" t="s">
        <v>135</v>
      </c>
      <c r="B309" s="172" t="s">
        <v>135</v>
      </c>
      <c r="C309" s="172" t="s">
        <v>626</v>
      </c>
      <c r="D309" s="173" t="s">
        <v>631</v>
      </c>
      <c r="E309" s="172" t="s">
        <v>147</v>
      </c>
      <c r="F309" s="42" t="s">
        <v>632</v>
      </c>
      <c r="G309" s="36">
        <f>VLOOKUP(D309,全省上年决算数!$D$4:$G$1301,4)</f>
        <v>4392</v>
      </c>
      <c r="H309" s="36">
        <f>IFERROR(VLOOKUP(D309,全省预算!D:I,5,0),)</f>
        <v>4450</v>
      </c>
      <c r="I309" s="36"/>
      <c r="J309" s="36">
        <f>SUMIF(全省决算数!A308:A1688,D309:D1605,全省决算数!C308:C1688)</f>
        <v>794</v>
      </c>
      <c r="K309" s="175">
        <f t="shared" si="28"/>
        <v>0.18</v>
      </c>
      <c r="L309" s="175">
        <f t="shared" si="31"/>
        <v>0.18</v>
      </c>
      <c r="M309" s="175">
        <f t="shared" si="29"/>
        <v>0</v>
      </c>
      <c r="N309" s="132">
        <f t="shared" ref="N309:N375" si="32">IF(ISERROR(J309/G309-1),"",J309/G309-1)</f>
        <v>-0.819</v>
      </c>
      <c r="O309" s="176" t="str">
        <f t="shared" si="27"/>
        <v>是</v>
      </c>
      <c r="P309" s="176" t="str">
        <f t="shared" si="30"/>
        <v>否</v>
      </c>
    </row>
    <row r="310" hidden="1" spans="1:16">
      <c r="A310" s="171" t="s">
        <v>135</v>
      </c>
      <c r="B310" s="172" t="s">
        <v>135</v>
      </c>
      <c r="C310" s="172" t="s">
        <v>626</v>
      </c>
      <c r="D310" s="173" t="s">
        <v>633</v>
      </c>
      <c r="E310" s="172" t="s">
        <v>147</v>
      </c>
      <c r="F310" s="42" t="s">
        <v>160</v>
      </c>
      <c r="G310" s="36">
        <f>VLOOKUP(D310,全省上年决算数!$D$4:$G$1301,4)</f>
        <v>120</v>
      </c>
      <c r="H310" s="36">
        <f>IFERROR(VLOOKUP(D310,全省预算!D:I,5,0),)</f>
        <v>125</v>
      </c>
      <c r="I310" s="36"/>
      <c r="J310" s="36">
        <f>SUMIF(全省决算数!A309:A1689,D310:D1606,全省决算数!C309:C1689)</f>
        <v>478</v>
      </c>
      <c r="K310" s="175">
        <f t="shared" si="28"/>
        <v>3.98</v>
      </c>
      <c r="L310" s="175">
        <f t="shared" si="31"/>
        <v>3.82</v>
      </c>
      <c r="M310" s="175">
        <f t="shared" si="29"/>
        <v>0</v>
      </c>
      <c r="N310" s="132">
        <f t="shared" si="32"/>
        <v>2.983</v>
      </c>
      <c r="O310" s="176" t="str">
        <f t="shared" si="27"/>
        <v>是</v>
      </c>
      <c r="P310" s="176" t="str">
        <f t="shared" si="30"/>
        <v>否</v>
      </c>
    </row>
    <row r="311" hidden="1" spans="1:16">
      <c r="A311" s="171" t="s">
        <v>135</v>
      </c>
      <c r="B311" s="172"/>
      <c r="C311" s="172" t="s">
        <v>626</v>
      </c>
      <c r="D311" s="173" t="s">
        <v>634</v>
      </c>
      <c r="E311" s="172" t="s">
        <v>147</v>
      </c>
      <c r="F311" s="42" t="s">
        <v>635</v>
      </c>
      <c r="G311" s="36">
        <f>VLOOKUP(D311,全省上年决算数!$D$4:$G$1301,4)</f>
        <v>5722</v>
      </c>
      <c r="H311" s="36">
        <f>IFERROR(VLOOKUP(D311,全省预算!D:I,5,0),)</f>
        <v>6075</v>
      </c>
      <c r="I311" s="36"/>
      <c r="J311" s="36">
        <f>SUMIF(全省决算数!A310:A1690,D311:D1607,全省决算数!C310:C1690)</f>
        <v>7053</v>
      </c>
      <c r="K311" s="175">
        <f t="shared" si="28"/>
        <v>1.23</v>
      </c>
      <c r="L311" s="175">
        <f t="shared" si="31"/>
        <v>1.16</v>
      </c>
      <c r="M311" s="175">
        <f t="shared" si="29"/>
        <v>0</v>
      </c>
      <c r="N311" s="132">
        <f t="shared" si="32"/>
        <v>0.233</v>
      </c>
      <c r="O311" s="176" t="str">
        <f t="shared" si="27"/>
        <v>是</v>
      </c>
      <c r="P311" s="176" t="str">
        <f t="shared" si="30"/>
        <v>否</v>
      </c>
    </row>
    <row r="312" ht="21.95" customHeight="1" spans="1:16">
      <c r="A312" s="171" t="s">
        <v>135</v>
      </c>
      <c r="B312" s="465" t="s">
        <v>563</v>
      </c>
      <c r="C312" s="172"/>
      <c r="D312" s="173" t="s">
        <v>636</v>
      </c>
      <c r="E312" s="172"/>
      <c r="F312" s="42" t="s">
        <v>637</v>
      </c>
      <c r="G312" s="36">
        <f>SUMIF($C313:$C$1301,$D312,$G313:$G$1301)</f>
        <v>151850</v>
      </c>
      <c r="H312" s="36">
        <f>VLOOKUP(F312,全省预算!$F:$H,3,0)</f>
        <v>155800</v>
      </c>
      <c r="I312" s="36">
        <f>IFERROR(VLOOKUP(D312,全省调整!A:I,3,0),)</f>
        <v>168252</v>
      </c>
      <c r="J312" s="36">
        <f>VLOOKUP(F312,全省决算数!$B:$C,2,0)</f>
        <v>164572</v>
      </c>
      <c r="K312" s="418">
        <f t="shared" si="28"/>
        <v>1.084</v>
      </c>
      <c r="L312" s="418">
        <f t="shared" si="31"/>
        <v>1.056</v>
      </c>
      <c r="M312" s="418">
        <f t="shared" si="29"/>
        <v>0.978</v>
      </c>
      <c r="N312" s="132">
        <f t="shared" si="32"/>
        <v>0.084</v>
      </c>
      <c r="O312" s="176" t="str">
        <f t="shared" si="27"/>
        <v>是</v>
      </c>
      <c r="P312" s="176" t="str">
        <f t="shared" si="30"/>
        <v>是</v>
      </c>
    </row>
    <row r="313" hidden="1" spans="1:16">
      <c r="A313" s="171" t="s">
        <v>135</v>
      </c>
      <c r="B313" s="172" t="s">
        <v>135</v>
      </c>
      <c r="C313" s="172" t="s">
        <v>636</v>
      </c>
      <c r="D313" s="173" t="s">
        <v>638</v>
      </c>
      <c r="E313" s="172" t="s">
        <v>147</v>
      </c>
      <c r="F313" s="42" t="s">
        <v>141</v>
      </c>
      <c r="G313" s="36">
        <f>VLOOKUP(D313,全省上年决算数!$D$4:$G$1301,4)</f>
        <v>76261</v>
      </c>
      <c r="H313" s="36">
        <f>IFERROR(VLOOKUP(D313,全省预算!D:I,5,0),)</f>
        <v>80000</v>
      </c>
      <c r="I313" s="36"/>
      <c r="J313" s="36">
        <f>SUMIF(全省决算数!A312:A1692,D313:D1609,全省决算数!C312:C1692)</f>
        <v>97015</v>
      </c>
      <c r="K313" s="175">
        <f t="shared" si="28"/>
        <v>1.27</v>
      </c>
      <c r="L313" s="175">
        <f t="shared" si="31"/>
        <v>1.21</v>
      </c>
      <c r="M313" s="175">
        <f t="shared" si="29"/>
        <v>0</v>
      </c>
      <c r="N313" s="132">
        <f t="shared" si="32"/>
        <v>0.272</v>
      </c>
      <c r="O313" s="176" t="str">
        <f t="shared" si="27"/>
        <v>是</v>
      </c>
      <c r="P313" s="176" t="str">
        <f t="shared" si="30"/>
        <v>否</v>
      </c>
    </row>
    <row r="314" hidden="1" spans="1:16">
      <c r="A314" s="171" t="s">
        <v>135</v>
      </c>
      <c r="B314" s="172" t="s">
        <v>135</v>
      </c>
      <c r="C314" s="172" t="s">
        <v>636</v>
      </c>
      <c r="D314" s="173" t="s">
        <v>639</v>
      </c>
      <c r="E314" s="172" t="s">
        <v>147</v>
      </c>
      <c r="F314" s="42" t="s">
        <v>143</v>
      </c>
      <c r="G314" s="36">
        <f>VLOOKUP(D314,全省上年决算数!$D$4:$G$1301,4)</f>
        <v>6420</v>
      </c>
      <c r="H314" s="36">
        <f>IFERROR(VLOOKUP(D314,全省预算!D:I,5,0),)</f>
        <v>6500</v>
      </c>
      <c r="I314" s="36"/>
      <c r="J314" s="36">
        <f>SUMIF(全省决算数!A313:A1693,D314:D1610,全省决算数!C313:C1693)</f>
        <v>7545</v>
      </c>
      <c r="K314" s="175">
        <f t="shared" si="28"/>
        <v>1.18</v>
      </c>
      <c r="L314" s="175">
        <f t="shared" si="31"/>
        <v>1.16</v>
      </c>
      <c r="M314" s="175">
        <f t="shared" si="29"/>
        <v>0</v>
      </c>
      <c r="N314" s="132">
        <f t="shared" si="32"/>
        <v>0.175</v>
      </c>
      <c r="O314" s="176" t="str">
        <f t="shared" si="27"/>
        <v>是</v>
      </c>
      <c r="P314" s="176" t="str">
        <f t="shared" si="30"/>
        <v>否</v>
      </c>
    </row>
    <row r="315" hidden="1" spans="1:16">
      <c r="A315" s="171" t="s">
        <v>135</v>
      </c>
      <c r="B315" s="172" t="s">
        <v>135</v>
      </c>
      <c r="C315" s="172" t="s">
        <v>636</v>
      </c>
      <c r="D315" s="173" t="s">
        <v>640</v>
      </c>
      <c r="E315" s="172" t="s">
        <v>147</v>
      </c>
      <c r="F315" s="42" t="s">
        <v>145</v>
      </c>
      <c r="G315" s="36">
        <f>VLOOKUP(D315,全省上年决算数!$D$4:$G$1301,4)</f>
        <v>25</v>
      </c>
      <c r="H315" s="36">
        <f>IFERROR(VLOOKUP(D315,全省预算!D:I,5,0),)</f>
        <v>140</v>
      </c>
      <c r="I315" s="36"/>
      <c r="J315" s="36">
        <f>SUMIF(全省决算数!A314:A1694,D315:D1611,全省决算数!C314:C1694)</f>
        <v>170</v>
      </c>
      <c r="K315" s="175">
        <f t="shared" si="28"/>
        <v>6.8</v>
      </c>
      <c r="L315" s="175">
        <f t="shared" si="31"/>
        <v>1.21</v>
      </c>
      <c r="M315" s="175">
        <f t="shared" si="29"/>
        <v>0</v>
      </c>
      <c r="N315" s="132">
        <f t="shared" si="32"/>
        <v>5.8</v>
      </c>
      <c r="O315" s="176" t="str">
        <f t="shared" si="27"/>
        <v>是</v>
      </c>
      <c r="P315" s="176" t="str">
        <f t="shared" si="30"/>
        <v>否</v>
      </c>
    </row>
    <row r="316" hidden="1" spans="1:16">
      <c r="A316" s="171" t="s">
        <v>135</v>
      </c>
      <c r="B316" s="172" t="s">
        <v>135</v>
      </c>
      <c r="C316" s="172" t="s">
        <v>636</v>
      </c>
      <c r="D316" s="173" t="s">
        <v>641</v>
      </c>
      <c r="E316" s="172" t="s">
        <v>147</v>
      </c>
      <c r="F316" s="42" t="s">
        <v>642</v>
      </c>
      <c r="G316" s="36">
        <f>VLOOKUP(D316,全省上年决算数!$D$4:$G$1301,4)</f>
        <v>11959</v>
      </c>
      <c r="H316" s="36">
        <f>IFERROR(VLOOKUP(D316,全省预算!D:I,5,0),)</f>
        <v>12400</v>
      </c>
      <c r="I316" s="36"/>
      <c r="J316" s="36">
        <f>SUMIF(全省决算数!A315:A1695,D316:D1612,全省决算数!C315:C1695)</f>
        <v>10698</v>
      </c>
      <c r="K316" s="175">
        <f t="shared" si="28"/>
        <v>0.89</v>
      </c>
      <c r="L316" s="175">
        <f t="shared" si="31"/>
        <v>0.86</v>
      </c>
      <c r="M316" s="175">
        <f t="shared" si="29"/>
        <v>0</v>
      </c>
      <c r="N316" s="132">
        <f t="shared" si="32"/>
        <v>-0.105</v>
      </c>
      <c r="O316" s="176" t="str">
        <f t="shared" si="27"/>
        <v>是</v>
      </c>
      <c r="P316" s="176" t="str">
        <f t="shared" si="30"/>
        <v>否</v>
      </c>
    </row>
    <row r="317" hidden="1" spans="1:16">
      <c r="A317" s="171" t="s">
        <v>135</v>
      </c>
      <c r="B317" s="172" t="s">
        <v>135</v>
      </c>
      <c r="C317" s="172" t="s">
        <v>636</v>
      </c>
      <c r="D317" s="173" t="s">
        <v>643</v>
      </c>
      <c r="E317" s="172" t="s">
        <v>147</v>
      </c>
      <c r="F317" s="42" t="s">
        <v>644</v>
      </c>
      <c r="G317" s="36">
        <f>VLOOKUP(D317,全省上年决算数!$D$4:$G$1301,4)</f>
        <v>5510</v>
      </c>
      <c r="H317" s="36">
        <f>IFERROR(VLOOKUP(D317,全省预算!D:I,5,0),)</f>
        <v>5700</v>
      </c>
      <c r="I317" s="36"/>
      <c r="J317" s="36">
        <f>SUMIF(全省决算数!A316:A1696,D317:D1613,全省决算数!C316:C1696)</f>
        <v>4945</v>
      </c>
      <c r="K317" s="175">
        <f t="shared" si="28"/>
        <v>0.9</v>
      </c>
      <c r="L317" s="175">
        <f t="shared" si="31"/>
        <v>0.87</v>
      </c>
      <c r="M317" s="175">
        <f t="shared" si="29"/>
        <v>0</v>
      </c>
      <c r="N317" s="132">
        <f t="shared" si="32"/>
        <v>-0.103</v>
      </c>
      <c r="O317" s="176" t="str">
        <f t="shared" si="27"/>
        <v>是</v>
      </c>
      <c r="P317" s="176" t="str">
        <f t="shared" si="30"/>
        <v>否</v>
      </c>
    </row>
    <row r="318" hidden="1" spans="1:16">
      <c r="A318" s="171" t="s">
        <v>135</v>
      </c>
      <c r="B318" s="172" t="s">
        <v>135</v>
      </c>
      <c r="C318" s="172" t="s">
        <v>636</v>
      </c>
      <c r="D318" s="173" t="s">
        <v>645</v>
      </c>
      <c r="E318" s="172" t="s">
        <v>147</v>
      </c>
      <c r="F318" s="42" t="s">
        <v>646</v>
      </c>
      <c r="G318" s="36">
        <f>VLOOKUP(D318,全省上年决算数!$D$4:$G$1301,4)</f>
        <v>3295</v>
      </c>
      <c r="H318" s="36">
        <f>IFERROR(VLOOKUP(D318,全省预算!D:I,5,0),)</f>
        <v>3300</v>
      </c>
      <c r="I318" s="36"/>
      <c r="J318" s="36">
        <f>SUMIF(全省决算数!A317:A1697,D318:D1614,全省决算数!C317:C1697)</f>
        <v>2781</v>
      </c>
      <c r="K318" s="175">
        <f t="shared" si="28"/>
        <v>0.84</v>
      </c>
      <c r="L318" s="175">
        <f t="shared" si="31"/>
        <v>0.84</v>
      </c>
      <c r="M318" s="175">
        <f t="shared" si="29"/>
        <v>0</v>
      </c>
      <c r="N318" s="132">
        <f t="shared" si="32"/>
        <v>-0.156</v>
      </c>
      <c r="O318" s="176" t="str">
        <f t="shared" si="27"/>
        <v>是</v>
      </c>
      <c r="P318" s="176" t="str">
        <f t="shared" si="30"/>
        <v>否</v>
      </c>
    </row>
    <row r="319" hidden="1" spans="1:16">
      <c r="A319" s="171" t="s">
        <v>135</v>
      </c>
      <c r="B319" s="172" t="s">
        <v>135</v>
      </c>
      <c r="C319" s="172" t="s">
        <v>636</v>
      </c>
      <c r="D319" s="173" t="s">
        <v>647</v>
      </c>
      <c r="E319" s="172" t="s">
        <v>147</v>
      </c>
      <c r="F319" s="42" t="s">
        <v>648</v>
      </c>
      <c r="G319" s="36">
        <f>VLOOKUP(D319,全省上年决算数!$D$4:$G$1301,4)</f>
        <v>1856</v>
      </c>
      <c r="H319" s="36">
        <f>IFERROR(VLOOKUP(D319,全省预算!D:I,5,0),)</f>
        <v>1900</v>
      </c>
      <c r="I319" s="36"/>
      <c r="J319" s="36">
        <f>SUMIF(全省决算数!A318:A1698,D319:D1615,全省决算数!C318:C1698)</f>
        <v>1608</v>
      </c>
      <c r="K319" s="175">
        <f t="shared" si="28"/>
        <v>0.87</v>
      </c>
      <c r="L319" s="175">
        <f t="shared" si="31"/>
        <v>0.85</v>
      </c>
      <c r="M319" s="175">
        <f t="shared" si="29"/>
        <v>0</v>
      </c>
      <c r="N319" s="132">
        <f t="shared" si="32"/>
        <v>-0.134</v>
      </c>
      <c r="O319" s="176" t="str">
        <f t="shared" si="27"/>
        <v>是</v>
      </c>
      <c r="P319" s="176" t="str">
        <f t="shared" si="30"/>
        <v>否</v>
      </c>
    </row>
    <row r="320" hidden="1" spans="1:16">
      <c r="A320" s="171" t="s">
        <v>135</v>
      </c>
      <c r="B320" s="172" t="s">
        <v>135</v>
      </c>
      <c r="C320" s="172" t="s">
        <v>636</v>
      </c>
      <c r="D320" s="173" t="s">
        <v>649</v>
      </c>
      <c r="E320" s="172" t="s">
        <v>147</v>
      </c>
      <c r="F320" s="42" t="s">
        <v>650</v>
      </c>
      <c r="G320" s="36">
        <f>VLOOKUP(D320,全省上年决算数!$D$4:$G$1301,4)</f>
        <v>1684</v>
      </c>
      <c r="H320" s="36">
        <f>IFERROR(VLOOKUP(D320,全省预算!D:I,5,0),)</f>
        <v>1700</v>
      </c>
      <c r="I320" s="36"/>
      <c r="J320" s="36">
        <f>SUMIF(全省决算数!A319:A1699,D320:D1616,全省决算数!C319:C1699)</f>
        <v>1521</v>
      </c>
      <c r="K320" s="175">
        <f t="shared" si="28"/>
        <v>0.9</v>
      </c>
      <c r="L320" s="175">
        <f t="shared" si="31"/>
        <v>0.89</v>
      </c>
      <c r="M320" s="175">
        <f t="shared" si="29"/>
        <v>0</v>
      </c>
      <c r="N320" s="132">
        <f t="shared" si="32"/>
        <v>-0.097</v>
      </c>
      <c r="O320" s="176" t="str">
        <f t="shared" si="27"/>
        <v>是</v>
      </c>
      <c r="P320" s="176" t="str">
        <f t="shared" si="30"/>
        <v>否</v>
      </c>
    </row>
    <row r="321" hidden="1" spans="1:16">
      <c r="A321" s="171" t="s">
        <v>135</v>
      </c>
      <c r="B321" s="172" t="s">
        <v>135</v>
      </c>
      <c r="C321" s="172" t="s">
        <v>636</v>
      </c>
      <c r="D321" s="173" t="s">
        <v>651</v>
      </c>
      <c r="E321" s="172" t="s">
        <v>147</v>
      </c>
      <c r="F321" s="42" t="s">
        <v>652</v>
      </c>
      <c r="G321" s="36">
        <f>VLOOKUP(D321,全省上年决算数!$D$4:$G$1301,4)</f>
        <v>18131</v>
      </c>
      <c r="H321" s="36">
        <f>IFERROR(VLOOKUP(D321,全省预算!D:I,5,0),)</f>
        <v>17400</v>
      </c>
      <c r="I321" s="36"/>
      <c r="J321" s="36">
        <f>SUMIF(全省决算数!A320:A1700,D321:D1617,全省决算数!C320:C1700)</f>
        <v>15746</v>
      </c>
      <c r="K321" s="175">
        <f t="shared" si="28"/>
        <v>0.87</v>
      </c>
      <c r="L321" s="175">
        <f t="shared" si="31"/>
        <v>0.9</v>
      </c>
      <c r="M321" s="175">
        <f t="shared" si="29"/>
        <v>0</v>
      </c>
      <c r="N321" s="132">
        <f t="shared" si="32"/>
        <v>-0.132</v>
      </c>
      <c r="O321" s="176" t="str">
        <f t="shared" si="27"/>
        <v>是</v>
      </c>
      <c r="P321" s="176" t="str">
        <f t="shared" si="30"/>
        <v>否</v>
      </c>
    </row>
    <row r="322" hidden="1" spans="1:16">
      <c r="A322" s="171" t="s">
        <v>135</v>
      </c>
      <c r="B322" s="172" t="s">
        <v>135</v>
      </c>
      <c r="C322" s="172" t="s">
        <v>636</v>
      </c>
      <c r="D322" s="173" t="s">
        <v>653</v>
      </c>
      <c r="E322" s="172" t="s">
        <v>147</v>
      </c>
      <c r="F322" s="42" t="s">
        <v>160</v>
      </c>
      <c r="G322" s="36">
        <f>VLOOKUP(D322,全省上年决算数!$D$4:$G$1301,4)</f>
        <v>55</v>
      </c>
      <c r="H322" s="36">
        <f>IFERROR(VLOOKUP(D322,全省预算!D:I,5,0),)</f>
        <v>57</v>
      </c>
      <c r="I322" s="36"/>
      <c r="J322" s="36">
        <f>SUMIF(全省决算数!A321:A1701,D322:D1618,全省决算数!C321:C1701)</f>
        <v>58</v>
      </c>
      <c r="K322" s="175">
        <f t="shared" si="28"/>
        <v>1.05</v>
      </c>
      <c r="L322" s="175">
        <f t="shared" si="31"/>
        <v>1.02</v>
      </c>
      <c r="M322" s="175">
        <f t="shared" si="29"/>
        <v>0</v>
      </c>
      <c r="N322" s="132">
        <f t="shared" si="32"/>
        <v>0.055</v>
      </c>
      <c r="O322" s="176" t="str">
        <f t="shared" si="27"/>
        <v>是</v>
      </c>
      <c r="P322" s="176" t="str">
        <f t="shared" si="30"/>
        <v>否</v>
      </c>
    </row>
    <row r="323" hidden="1" spans="1:16">
      <c r="A323" s="171" t="s">
        <v>135</v>
      </c>
      <c r="B323" s="172"/>
      <c r="C323" s="172" t="s">
        <v>636</v>
      </c>
      <c r="D323" s="173" t="s">
        <v>654</v>
      </c>
      <c r="E323" s="172" t="s">
        <v>147</v>
      </c>
      <c r="F323" s="42" t="s">
        <v>655</v>
      </c>
      <c r="G323" s="36">
        <f>VLOOKUP(D323,全省上年决算数!$D$4:$G$1301,4)</f>
        <v>26654</v>
      </c>
      <c r="H323" s="36">
        <f>IFERROR(VLOOKUP(D323,全省预算!D:I,5,0),)</f>
        <v>26703</v>
      </c>
      <c r="I323" s="36"/>
      <c r="J323" s="36">
        <f>SUMIF(全省决算数!A322:A1702,D323:D1619,全省决算数!C322:C1702)</f>
        <v>22485</v>
      </c>
      <c r="K323" s="175">
        <f t="shared" si="28"/>
        <v>0.84</v>
      </c>
      <c r="L323" s="175">
        <f t="shared" si="31"/>
        <v>0.84</v>
      </c>
      <c r="M323" s="175">
        <f t="shared" si="29"/>
        <v>0</v>
      </c>
      <c r="N323" s="132">
        <f t="shared" si="32"/>
        <v>-0.156</v>
      </c>
      <c r="O323" s="176" t="str">
        <f t="shared" si="27"/>
        <v>是</v>
      </c>
      <c r="P323" s="176" t="str">
        <f t="shared" si="30"/>
        <v>否</v>
      </c>
    </row>
    <row r="324" ht="21.95" customHeight="1" spans="1:16">
      <c r="A324" s="171" t="s">
        <v>135</v>
      </c>
      <c r="B324" s="465" t="s">
        <v>563</v>
      </c>
      <c r="C324" s="172"/>
      <c r="D324" s="173" t="s">
        <v>656</v>
      </c>
      <c r="E324" s="172"/>
      <c r="F324" s="42" t="s">
        <v>657</v>
      </c>
      <c r="G324" s="36">
        <f>SUMIF($C325:$C$1301,$D324,$G325:$G$1301)</f>
        <v>203840</v>
      </c>
      <c r="H324" s="36">
        <f>VLOOKUP(F324,全省预算!$F:$H,3,0)</f>
        <v>209500</v>
      </c>
      <c r="I324" s="36">
        <f>IFERROR(VLOOKUP(D324,全省调整!A:I,3,0),)</f>
        <v>239520</v>
      </c>
      <c r="J324" s="36">
        <f>VLOOKUP(F324,全省决算数!$B:$C,2,0)</f>
        <v>233948</v>
      </c>
      <c r="K324" s="418">
        <f t="shared" si="28"/>
        <v>1.148</v>
      </c>
      <c r="L324" s="418">
        <f t="shared" si="31"/>
        <v>1.117</v>
      </c>
      <c r="M324" s="418">
        <f t="shared" si="29"/>
        <v>0.977</v>
      </c>
      <c r="N324" s="132">
        <f t="shared" si="32"/>
        <v>0.148</v>
      </c>
      <c r="O324" s="176" t="str">
        <f t="shared" ref="O324:O387" si="33">IF(F324&lt;&gt;"",IF(SUM(G324:J324)&lt;&gt;0,"是","否"),"空")</f>
        <v>是</v>
      </c>
      <c r="P324" s="176" t="str">
        <f t="shared" si="30"/>
        <v>是</v>
      </c>
    </row>
    <row r="325" hidden="1" spans="1:16">
      <c r="A325" s="171" t="s">
        <v>135</v>
      </c>
      <c r="B325" s="172" t="s">
        <v>135</v>
      </c>
      <c r="C325" s="172" t="s">
        <v>656</v>
      </c>
      <c r="D325" s="173" t="s">
        <v>658</v>
      </c>
      <c r="E325" s="172" t="s">
        <v>147</v>
      </c>
      <c r="F325" s="42" t="s">
        <v>141</v>
      </c>
      <c r="G325" s="36">
        <f>VLOOKUP(D325,全省上年决算数!$D$4:$G$1301,4)</f>
        <v>93131</v>
      </c>
      <c r="H325" s="36">
        <f>IFERROR(VLOOKUP(D325,全省预算!D:I,5,0),)</f>
        <v>97500</v>
      </c>
      <c r="I325" s="36"/>
      <c r="J325" s="36">
        <f>SUMIF(全省决算数!A324:A1704,D325:D1621,全省决算数!C324:C1704)</f>
        <v>113241</v>
      </c>
      <c r="K325" s="175">
        <f t="shared" ref="K325:K388" si="34">J325/G325</f>
        <v>1.22</v>
      </c>
      <c r="L325" s="175">
        <f t="shared" si="31"/>
        <v>1.16</v>
      </c>
      <c r="M325" s="175">
        <f t="shared" ref="M325:M388" si="35">IFERROR(J325/I325,0)</f>
        <v>0</v>
      </c>
      <c r="N325" s="132">
        <f t="shared" si="32"/>
        <v>0.216</v>
      </c>
      <c r="O325" s="176" t="str">
        <f t="shared" si="33"/>
        <v>是</v>
      </c>
      <c r="P325" s="176" t="str">
        <f t="shared" ref="P325:P388" si="36">IF(C325&lt;&gt;"","否","是")</f>
        <v>否</v>
      </c>
    </row>
    <row r="326" hidden="1" spans="1:16">
      <c r="A326" s="171" t="s">
        <v>135</v>
      </c>
      <c r="B326" s="172" t="s">
        <v>135</v>
      </c>
      <c r="C326" s="172" t="s">
        <v>656</v>
      </c>
      <c r="D326" s="173" t="s">
        <v>659</v>
      </c>
      <c r="E326" s="172" t="s">
        <v>147</v>
      </c>
      <c r="F326" s="42" t="s">
        <v>143</v>
      </c>
      <c r="G326" s="36">
        <f>VLOOKUP(D326,全省上年决算数!$D$4:$G$1301,4)</f>
        <v>10794</v>
      </c>
      <c r="H326" s="36">
        <f>IFERROR(VLOOKUP(D326,全省预算!D:I,5,0),)</f>
        <v>11000</v>
      </c>
      <c r="I326" s="36"/>
      <c r="J326" s="36">
        <f>SUMIF(全省决算数!A325:A1705,D326:D1622,全省决算数!C325:C1705)</f>
        <v>13491</v>
      </c>
      <c r="K326" s="175">
        <f t="shared" si="34"/>
        <v>1.25</v>
      </c>
      <c r="L326" s="175">
        <f t="shared" ref="L326:L389" si="37">J326/H326</f>
        <v>1.23</v>
      </c>
      <c r="M326" s="175">
        <f t="shared" si="35"/>
        <v>0</v>
      </c>
      <c r="N326" s="132">
        <f t="shared" si="32"/>
        <v>0.25</v>
      </c>
      <c r="O326" s="176" t="str">
        <f t="shared" si="33"/>
        <v>是</v>
      </c>
      <c r="P326" s="176" t="str">
        <f t="shared" si="36"/>
        <v>否</v>
      </c>
    </row>
    <row r="327" hidden="1" spans="1:16">
      <c r="A327" s="171" t="s">
        <v>135</v>
      </c>
      <c r="B327" s="172" t="s">
        <v>135</v>
      </c>
      <c r="C327" s="172" t="s">
        <v>656</v>
      </c>
      <c r="D327" s="173" t="s">
        <v>660</v>
      </c>
      <c r="E327" s="172" t="s">
        <v>147</v>
      </c>
      <c r="F327" s="42" t="s">
        <v>145</v>
      </c>
      <c r="G327" s="36">
        <f>VLOOKUP(D327,全省上年决算数!$D$4:$G$1301,4)</f>
        <v>0</v>
      </c>
      <c r="H327" s="36">
        <f>IFERROR(VLOOKUP(D327,全省预算!D:I,5,0),)</f>
        <v>0</v>
      </c>
      <c r="I327" s="36"/>
      <c r="J327" s="36">
        <f>SUMIF(全省决算数!A326:A1706,D327:D1623,全省决算数!C326:C1706)</f>
        <v>0</v>
      </c>
      <c r="K327" s="175"/>
      <c r="L327" s="175"/>
      <c r="M327" s="175">
        <f t="shared" si="35"/>
        <v>0</v>
      </c>
      <c r="N327" s="132" t="str">
        <f t="shared" si="32"/>
        <v/>
      </c>
      <c r="O327" s="176" t="str">
        <f t="shared" si="33"/>
        <v>否</v>
      </c>
      <c r="P327" s="176" t="str">
        <f t="shared" si="36"/>
        <v>否</v>
      </c>
    </row>
    <row r="328" hidden="1" spans="1:16">
      <c r="A328" s="171" t="s">
        <v>135</v>
      </c>
      <c r="B328" s="172" t="s">
        <v>135</v>
      </c>
      <c r="C328" s="172" t="s">
        <v>656</v>
      </c>
      <c r="D328" s="173" t="s">
        <v>661</v>
      </c>
      <c r="E328" s="172" t="s">
        <v>147</v>
      </c>
      <c r="F328" s="42" t="s">
        <v>662</v>
      </c>
      <c r="G328" s="36">
        <f>VLOOKUP(D328,全省上年决算数!$D$4:$G$1301,4)</f>
        <v>28004</v>
      </c>
      <c r="H328" s="36">
        <f>IFERROR(VLOOKUP(D328,全省预算!D:I,5,0),)</f>
        <v>29000</v>
      </c>
      <c r="I328" s="36"/>
      <c r="J328" s="36">
        <f>SUMIF(全省决算数!A327:A1707,D328:D1624,全省决算数!C327:C1707)</f>
        <v>26187</v>
      </c>
      <c r="K328" s="175">
        <f t="shared" si="34"/>
        <v>0.94</v>
      </c>
      <c r="L328" s="175">
        <f t="shared" si="37"/>
        <v>0.9</v>
      </c>
      <c r="M328" s="175">
        <f t="shared" si="35"/>
        <v>0</v>
      </c>
      <c r="N328" s="132">
        <f t="shared" si="32"/>
        <v>-0.065</v>
      </c>
      <c r="O328" s="176" t="str">
        <f t="shared" si="33"/>
        <v>是</v>
      </c>
      <c r="P328" s="176" t="str">
        <f t="shared" si="36"/>
        <v>否</v>
      </c>
    </row>
    <row r="329" hidden="1" spans="1:16">
      <c r="A329" s="171" t="s">
        <v>135</v>
      </c>
      <c r="B329" s="172" t="s">
        <v>135</v>
      </c>
      <c r="C329" s="172" t="s">
        <v>656</v>
      </c>
      <c r="D329" s="173" t="s">
        <v>663</v>
      </c>
      <c r="E329" s="172" t="s">
        <v>147</v>
      </c>
      <c r="F329" s="42" t="s">
        <v>664</v>
      </c>
      <c r="G329" s="36">
        <f>VLOOKUP(D329,全省上年决算数!$D$4:$G$1301,4)</f>
        <v>10367</v>
      </c>
      <c r="H329" s="36">
        <f>IFERROR(VLOOKUP(D329,全省预算!D:I,5,0),)</f>
        <v>10500</v>
      </c>
      <c r="I329" s="36"/>
      <c r="J329" s="36">
        <f>SUMIF(全省决算数!A328:A1708,D329:D1625,全省决算数!C328:C1708)</f>
        <v>10363</v>
      </c>
      <c r="K329" s="175">
        <f t="shared" si="34"/>
        <v>1</v>
      </c>
      <c r="L329" s="175">
        <f t="shared" si="37"/>
        <v>0.99</v>
      </c>
      <c r="M329" s="175">
        <f t="shared" si="35"/>
        <v>0</v>
      </c>
      <c r="N329" s="132">
        <f t="shared" si="32"/>
        <v>0</v>
      </c>
      <c r="O329" s="176" t="str">
        <f t="shared" si="33"/>
        <v>是</v>
      </c>
      <c r="P329" s="176" t="str">
        <f t="shared" si="36"/>
        <v>否</v>
      </c>
    </row>
    <row r="330" hidden="1" spans="1:16">
      <c r="A330" s="171" t="s">
        <v>135</v>
      </c>
      <c r="B330" s="172" t="s">
        <v>135</v>
      </c>
      <c r="C330" s="172" t="s">
        <v>656</v>
      </c>
      <c r="D330" s="173" t="s">
        <v>665</v>
      </c>
      <c r="E330" s="172" t="s">
        <v>147</v>
      </c>
      <c r="F330" s="42" t="s">
        <v>666</v>
      </c>
      <c r="G330" s="36">
        <f>VLOOKUP(D330,全省上年决算数!$D$4:$G$1301,4)</f>
        <v>27926</v>
      </c>
      <c r="H330" s="36">
        <f>IFERROR(VLOOKUP(D330,全省预算!D:I,5,0),)</f>
        <v>27500</v>
      </c>
      <c r="I330" s="36"/>
      <c r="J330" s="36">
        <f>SUMIF(全省决算数!A329:A1709,D330:D1626,全省决算数!C329:C1709)</f>
        <v>37043</v>
      </c>
      <c r="K330" s="175">
        <f t="shared" si="34"/>
        <v>1.33</v>
      </c>
      <c r="L330" s="175">
        <f t="shared" si="37"/>
        <v>1.35</v>
      </c>
      <c r="M330" s="175">
        <f t="shared" si="35"/>
        <v>0</v>
      </c>
      <c r="N330" s="132">
        <f t="shared" si="32"/>
        <v>0.326</v>
      </c>
      <c r="O330" s="176" t="str">
        <f t="shared" si="33"/>
        <v>是</v>
      </c>
      <c r="P330" s="176" t="str">
        <f t="shared" si="36"/>
        <v>否</v>
      </c>
    </row>
    <row r="331" hidden="1" spans="1:16">
      <c r="A331" s="171" t="s">
        <v>135</v>
      </c>
      <c r="B331" s="172" t="s">
        <v>135</v>
      </c>
      <c r="C331" s="172" t="s">
        <v>656</v>
      </c>
      <c r="D331" s="173" t="s">
        <v>667</v>
      </c>
      <c r="E331" s="172" t="s">
        <v>147</v>
      </c>
      <c r="F331" s="42" t="s">
        <v>160</v>
      </c>
      <c r="G331" s="36">
        <f>VLOOKUP(D331,全省上年决算数!$D$4:$G$1301,4)</f>
        <v>40</v>
      </c>
      <c r="H331" s="36">
        <f>IFERROR(VLOOKUP(D331,全省预算!D:I,5,0),)</f>
        <v>41</v>
      </c>
      <c r="I331" s="36"/>
      <c r="J331" s="36">
        <f>SUMIF(全省决算数!A330:A1710,D331:D1627,全省决算数!C330:C1710)</f>
        <v>41</v>
      </c>
      <c r="K331" s="175">
        <f t="shared" si="34"/>
        <v>1.03</v>
      </c>
      <c r="L331" s="175">
        <f t="shared" si="37"/>
        <v>1</v>
      </c>
      <c r="M331" s="175">
        <f t="shared" si="35"/>
        <v>0</v>
      </c>
      <c r="N331" s="132">
        <f t="shared" si="32"/>
        <v>0.025</v>
      </c>
      <c r="O331" s="176" t="str">
        <f t="shared" si="33"/>
        <v>是</v>
      </c>
      <c r="P331" s="176" t="str">
        <f t="shared" si="36"/>
        <v>否</v>
      </c>
    </row>
    <row r="332" hidden="1" spans="1:16">
      <c r="A332" s="171" t="s">
        <v>135</v>
      </c>
      <c r="B332" s="172"/>
      <c r="C332" s="172" t="s">
        <v>656</v>
      </c>
      <c r="D332" s="173" t="s">
        <v>668</v>
      </c>
      <c r="E332" s="172" t="s">
        <v>147</v>
      </c>
      <c r="F332" s="42" t="s">
        <v>669</v>
      </c>
      <c r="G332" s="36">
        <f>VLOOKUP(D332,全省上年决算数!$D$4:$G$1301,4)</f>
        <v>33578</v>
      </c>
      <c r="H332" s="36">
        <f>IFERROR(VLOOKUP(D332,全省预算!D:I,5,0),)</f>
        <v>33959</v>
      </c>
      <c r="I332" s="36"/>
      <c r="J332" s="36">
        <f>SUMIF(全省决算数!A331:A1711,D332:D1628,全省决算数!C331:C1711)</f>
        <v>33582</v>
      </c>
      <c r="K332" s="175">
        <f t="shared" si="34"/>
        <v>1</v>
      </c>
      <c r="L332" s="175">
        <f t="shared" si="37"/>
        <v>0.99</v>
      </c>
      <c r="M332" s="175">
        <f t="shared" si="35"/>
        <v>0</v>
      </c>
      <c r="N332" s="132">
        <f t="shared" si="32"/>
        <v>0</v>
      </c>
      <c r="O332" s="176" t="str">
        <f t="shared" si="33"/>
        <v>是</v>
      </c>
      <c r="P332" s="176" t="str">
        <f t="shared" si="36"/>
        <v>否</v>
      </c>
    </row>
    <row r="333" ht="21.95" customHeight="1" spans="1:16">
      <c r="A333" s="171" t="s">
        <v>135</v>
      </c>
      <c r="B333" s="465" t="s">
        <v>563</v>
      </c>
      <c r="C333" s="172"/>
      <c r="D333" s="173" t="s">
        <v>670</v>
      </c>
      <c r="E333" s="172"/>
      <c r="F333" s="42" t="s">
        <v>671</v>
      </c>
      <c r="G333" s="36">
        <f>SUMIF($C334:$C$1301,$D333,$G334:$G$1301)</f>
        <v>93343</v>
      </c>
      <c r="H333" s="36">
        <f>VLOOKUP(F333,全省预算!$F:$H,3,0)</f>
        <v>96200</v>
      </c>
      <c r="I333" s="36">
        <f>IFERROR(VLOOKUP(D333,全省调整!A:I,3,0),)</f>
        <v>102749</v>
      </c>
      <c r="J333" s="36">
        <f>VLOOKUP(F333,全省决算数!$B:$C,2,0)</f>
        <v>102182</v>
      </c>
      <c r="K333" s="418">
        <f t="shared" si="34"/>
        <v>1.095</v>
      </c>
      <c r="L333" s="418">
        <f t="shared" si="37"/>
        <v>1.062</v>
      </c>
      <c r="M333" s="418">
        <f t="shared" si="35"/>
        <v>0.994</v>
      </c>
      <c r="N333" s="132">
        <f t="shared" si="32"/>
        <v>0.095</v>
      </c>
      <c r="O333" s="176" t="str">
        <f t="shared" si="33"/>
        <v>是</v>
      </c>
      <c r="P333" s="176" t="str">
        <f t="shared" si="36"/>
        <v>是</v>
      </c>
    </row>
    <row r="334" hidden="1" spans="1:16">
      <c r="A334" s="171" t="s">
        <v>135</v>
      </c>
      <c r="B334" s="172" t="s">
        <v>135</v>
      </c>
      <c r="C334" s="172" t="s">
        <v>670</v>
      </c>
      <c r="D334" s="173" t="s">
        <v>672</v>
      </c>
      <c r="E334" s="172" t="s">
        <v>147</v>
      </c>
      <c r="F334" s="42" t="s">
        <v>141</v>
      </c>
      <c r="G334" s="36">
        <f>VLOOKUP(D334,全省上年决算数!$D$4:$G$1301,4)</f>
        <v>43959</v>
      </c>
      <c r="H334" s="36">
        <f>IFERROR(VLOOKUP(D334,全省预算!D:I,5,0),)</f>
        <v>46000</v>
      </c>
      <c r="I334" s="36"/>
      <c r="J334" s="36">
        <f>SUMIF(全省决算数!A333:A1713,D334:D1630,全省决算数!C333:C1713)</f>
        <v>58221</v>
      </c>
      <c r="K334" s="175">
        <f t="shared" si="34"/>
        <v>1.32</v>
      </c>
      <c r="L334" s="175">
        <f t="shared" si="37"/>
        <v>1.27</v>
      </c>
      <c r="M334" s="175">
        <f t="shared" si="35"/>
        <v>0</v>
      </c>
      <c r="N334" s="132">
        <f t="shared" si="32"/>
        <v>0.324</v>
      </c>
      <c r="O334" s="176" t="str">
        <f t="shared" si="33"/>
        <v>是</v>
      </c>
      <c r="P334" s="176" t="str">
        <f t="shared" si="36"/>
        <v>否</v>
      </c>
    </row>
    <row r="335" hidden="1" spans="1:16">
      <c r="A335" s="171" t="s">
        <v>135</v>
      </c>
      <c r="B335" s="172" t="s">
        <v>135</v>
      </c>
      <c r="C335" s="172" t="s">
        <v>670</v>
      </c>
      <c r="D335" s="173" t="s">
        <v>673</v>
      </c>
      <c r="E335" s="172" t="s">
        <v>147</v>
      </c>
      <c r="F335" s="42" t="s">
        <v>143</v>
      </c>
      <c r="G335" s="36">
        <f>VLOOKUP(D335,全省上年决算数!$D$4:$G$1301,4)</f>
        <v>8528</v>
      </c>
      <c r="H335" s="36">
        <f>IFERROR(VLOOKUP(D335,全省预算!D:I,5,0),)</f>
        <v>8630</v>
      </c>
      <c r="I335" s="36"/>
      <c r="J335" s="36">
        <f>SUMIF(全省决算数!A334:A1714,D335:D1631,全省决算数!C334:C1714)</f>
        <v>7783</v>
      </c>
      <c r="K335" s="175">
        <f t="shared" si="34"/>
        <v>0.91</v>
      </c>
      <c r="L335" s="175">
        <f t="shared" si="37"/>
        <v>0.9</v>
      </c>
      <c r="M335" s="175">
        <f t="shared" si="35"/>
        <v>0</v>
      </c>
      <c r="N335" s="132">
        <f t="shared" si="32"/>
        <v>-0.087</v>
      </c>
      <c r="O335" s="176" t="str">
        <f t="shared" si="33"/>
        <v>是</v>
      </c>
      <c r="P335" s="176" t="str">
        <f t="shared" si="36"/>
        <v>否</v>
      </c>
    </row>
    <row r="336" hidden="1" spans="1:16">
      <c r="A336" s="171" t="s">
        <v>135</v>
      </c>
      <c r="B336" s="172" t="s">
        <v>135</v>
      </c>
      <c r="C336" s="172" t="s">
        <v>670</v>
      </c>
      <c r="D336" s="173" t="s">
        <v>674</v>
      </c>
      <c r="E336" s="172" t="s">
        <v>147</v>
      </c>
      <c r="F336" s="42" t="s">
        <v>145</v>
      </c>
      <c r="G336" s="36">
        <f>VLOOKUP(D336,全省上年决算数!$D$4:$G$1301,4)</f>
        <v>0</v>
      </c>
      <c r="H336" s="36">
        <f>IFERROR(VLOOKUP(D336,全省预算!D:I,5,0),)</f>
        <v>0</v>
      </c>
      <c r="I336" s="36"/>
      <c r="J336" s="36">
        <f>SUMIF(全省决算数!A335:A1715,D336:D1632,全省决算数!C335:C1715)</f>
        <v>1</v>
      </c>
      <c r="K336" s="175"/>
      <c r="L336" s="175"/>
      <c r="M336" s="175">
        <f t="shared" si="35"/>
        <v>0</v>
      </c>
      <c r="N336" s="132" t="str">
        <f t="shared" si="32"/>
        <v/>
      </c>
      <c r="O336" s="176" t="str">
        <f t="shared" si="33"/>
        <v>是</v>
      </c>
      <c r="P336" s="176" t="str">
        <f t="shared" si="36"/>
        <v>否</v>
      </c>
    </row>
    <row r="337" hidden="1" spans="1:16">
      <c r="A337" s="171" t="s">
        <v>135</v>
      </c>
      <c r="B337" s="172" t="s">
        <v>135</v>
      </c>
      <c r="C337" s="172" t="s">
        <v>670</v>
      </c>
      <c r="D337" s="173" t="s">
        <v>675</v>
      </c>
      <c r="E337" s="172" t="s">
        <v>147</v>
      </c>
      <c r="F337" s="42" t="s">
        <v>676</v>
      </c>
      <c r="G337" s="36">
        <f>VLOOKUP(D337,全省上年决算数!$D$4:$G$1301,4)</f>
        <v>11759</v>
      </c>
      <c r="H337" s="36">
        <f>IFERROR(VLOOKUP(D337,全省预算!D:I,5,0),)</f>
        <v>12100</v>
      </c>
      <c r="I337" s="36"/>
      <c r="J337" s="36">
        <f>SUMIF(全省决算数!A336:A1716,D337:D1633,全省决算数!C336:C1716)</f>
        <v>13147</v>
      </c>
      <c r="K337" s="175">
        <f t="shared" si="34"/>
        <v>1.12</v>
      </c>
      <c r="L337" s="175">
        <f t="shared" si="37"/>
        <v>1.09</v>
      </c>
      <c r="M337" s="175">
        <f t="shared" si="35"/>
        <v>0</v>
      </c>
      <c r="N337" s="132">
        <f t="shared" si="32"/>
        <v>0.118</v>
      </c>
      <c r="O337" s="176" t="str">
        <f t="shared" si="33"/>
        <v>是</v>
      </c>
      <c r="P337" s="176" t="str">
        <f t="shared" si="36"/>
        <v>否</v>
      </c>
    </row>
    <row r="338" hidden="1" spans="1:16">
      <c r="A338" s="171" t="s">
        <v>135</v>
      </c>
      <c r="B338" s="172" t="s">
        <v>135</v>
      </c>
      <c r="C338" s="172" t="s">
        <v>670</v>
      </c>
      <c r="D338" s="173" t="s">
        <v>677</v>
      </c>
      <c r="E338" s="172" t="s">
        <v>147</v>
      </c>
      <c r="F338" s="42" t="s">
        <v>678</v>
      </c>
      <c r="G338" s="36">
        <f>VLOOKUP(D338,全省上年决算数!$D$4:$G$1301,4)</f>
        <v>5628</v>
      </c>
      <c r="H338" s="36">
        <f>IFERROR(VLOOKUP(D338,全省预算!D:I,5,0),)</f>
        <v>5800</v>
      </c>
      <c r="I338" s="36"/>
      <c r="J338" s="36">
        <f>SUMIF(全省决算数!A337:A1717,D338:D1634,全省决算数!C337:C1717)</f>
        <v>5540</v>
      </c>
      <c r="K338" s="175">
        <f t="shared" si="34"/>
        <v>0.98</v>
      </c>
      <c r="L338" s="175">
        <f t="shared" si="37"/>
        <v>0.96</v>
      </c>
      <c r="M338" s="175">
        <f t="shared" si="35"/>
        <v>0</v>
      </c>
      <c r="N338" s="132">
        <f t="shared" si="32"/>
        <v>-0.016</v>
      </c>
      <c r="O338" s="176" t="str">
        <f t="shared" si="33"/>
        <v>是</v>
      </c>
      <c r="P338" s="176" t="str">
        <f t="shared" si="36"/>
        <v>否</v>
      </c>
    </row>
    <row r="339" hidden="1" spans="1:16">
      <c r="A339" s="171" t="s">
        <v>135</v>
      </c>
      <c r="B339" s="172" t="s">
        <v>135</v>
      </c>
      <c r="C339" s="172" t="s">
        <v>670</v>
      </c>
      <c r="D339" s="173" t="s">
        <v>679</v>
      </c>
      <c r="E339" s="172" t="s">
        <v>147</v>
      </c>
      <c r="F339" s="42" t="s">
        <v>680</v>
      </c>
      <c r="G339" s="36">
        <f>VLOOKUP(D339,全省上年决算数!$D$4:$G$1301,4)</f>
        <v>1486</v>
      </c>
      <c r="H339" s="36">
        <f>IFERROR(VLOOKUP(D339,全省预算!D:I,5,0),)</f>
        <v>1520</v>
      </c>
      <c r="I339" s="36"/>
      <c r="J339" s="36">
        <f>SUMIF(全省决算数!A338:A1718,D339:D1635,全省决算数!C338:C1718)</f>
        <v>1872</v>
      </c>
      <c r="K339" s="175">
        <f t="shared" si="34"/>
        <v>1.26</v>
      </c>
      <c r="L339" s="175">
        <f t="shared" si="37"/>
        <v>1.23</v>
      </c>
      <c r="M339" s="175">
        <f t="shared" si="35"/>
        <v>0</v>
      </c>
      <c r="N339" s="132">
        <f t="shared" si="32"/>
        <v>0.26</v>
      </c>
      <c r="O339" s="176" t="str">
        <f t="shared" si="33"/>
        <v>是</v>
      </c>
      <c r="P339" s="176" t="str">
        <f t="shared" si="36"/>
        <v>否</v>
      </c>
    </row>
    <row r="340" hidden="1" spans="1:16">
      <c r="A340" s="171" t="s">
        <v>135</v>
      </c>
      <c r="B340" s="172" t="s">
        <v>135</v>
      </c>
      <c r="C340" s="172" t="s">
        <v>670</v>
      </c>
      <c r="D340" s="173" t="s">
        <v>681</v>
      </c>
      <c r="E340" s="172" t="s">
        <v>147</v>
      </c>
      <c r="F340" s="42" t="s">
        <v>682</v>
      </c>
      <c r="G340" s="36">
        <f>VLOOKUP(D340,全省上年决算数!$D$4:$G$1301,4)</f>
        <v>4273</v>
      </c>
      <c r="H340" s="36">
        <f>IFERROR(VLOOKUP(D340,全省预算!D:I,5,0),)</f>
        <v>4400</v>
      </c>
      <c r="I340" s="36"/>
      <c r="J340" s="36">
        <f>SUMIF(全省决算数!A339:A1719,D340:D1636,全省决算数!C339:C1719)</f>
        <v>4498</v>
      </c>
      <c r="K340" s="175">
        <f t="shared" si="34"/>
        <v>1.05</v>
      </c>
      <c r="L340" s="175">
        <f t="shared" si="37"/>
        <v>1.02</v>
      </c>
      <c r="M340" s="175">
        <f t="shared" si="35"/>
        <v>0</v>
      </c>
      <c r="N340" s="132">
        <f t="shared" si="32"/>
        <v>0.053</v>
      </c>
      <c r="O340" s="176" t="str">
        <f t="shared" si="33"/>
        <v>是</v>
      </c>
      <c r="P340" s="176" t="str">
        <f t="shared" si="36"/>
        <v>否</v>
      </c>
    </row>
    <row r="341" hidden="1" spans="1:16">
      <c r="A341" s="171" t="s">
        <v>135</v>
      </c>
      <c r="B341" s="172" t="s">
        <v>135</v>
      </c>
      <c r="C341" s="172" t="s">
        <v>670</v>
      </c>
      <c r="D341" s="173" t="s">
        <v>683</v>
      </c>
      <c r="E341" s="172" t="s">
        <v>147</v>
      </c>
      <c r="F341" s="42" t="s">
        <v>684</v>
      </c>
      <c r="G341" s="36">
        <f>VLOOKUP(D341,全省上年决算数!$D$4:$G$1301,4)</f>
        <v>238</v>
      </c>
      <c r="H341" s="36">
        <f>IFERROR(VLOOKUP(D341,全省预算!D:I,5,0),)</f>
        <v>245</v>
      </c>
      <c r="I341" s="36"/>
      <c r="J341" s="36">
        <f>SUMIF(全省决算数!A340:A1720,D341:D1637,全省决算数!C340:C1720)</f>
        <v>248</v>
      </c>
      <c r="K341" s="175">
        <f t="shared" si="34"/>
        <v>1.04</v>
      </c>
      <c r="L341" s="175">
        <f t="shared" si="37"/>
        <v>1.01</v>
      </c>
      <c r="M341" s="175">
        <f t="shared" si="35"/>
        <v>0</v>
      </c>
      <c r="N341" s="132">
        <f t="shared" si="32"/>
        <v>0.042</v>
      </c>
      <c r="O341" s="176" t="str">
        <f t="shared" si="33"/>
        <v>是</v>
      </c>
      <c r="P341" s="176" t="str">
        <f t="shared" si="36"/>
        <v>否</v>
      </c>
    </row>
    <row r="342" hidden="1" spans="1:16">
      <c r="A342" s="171" t="s">
        <v>135</v>
      </c>
      <c r="B342" s="172" t="s">
        <v>135</v>
      </c>
      <c r="C342" s="172" t="s">
        <v>670</v>
      </c>
      <c r="D342" s="173" t="s">
        <v>685</v>
      </c>
      <c r="E342" s="172" t="s">
        <v>147</v>
      </c>
      <c r="F342" s="42" t="s">
        <v>686</v>
      </c>
      <c r="G342" s="36">
        <f>VLOOKUP(D342,全省上年决算数!$D$4:$G$1301,4)</f>
        <v>68</v>
      </c>
      <c r="H342" s="36">
        <f>IFERROR(VLOOKUP(D342,全省预算!D:I,5,0),)</f>
        <v>70</v>
      </c>
      <c r="I342" s="36"/>
      <c r="J342" s="36">
        <f>SUMIF(全省决算数!A341:A1721,D342:D1638,全省决算数!C341:C1721)</f>
        <v>146</v>
      </c>
      <c r="K342" s="175">
        <f t="shared" si="34"/>
        <v>2.15</v>
      </c>
      <c r="L342" s="175">
        <f t="shared" si="37"/>
        <v>2.09</v>
      </c>
      <c r="M342" s="175">
        <f t="shared" si="35"/>
        <v>0</v>
      </c>
      <c r="N342" s="132">
        <f t="shared" si="32"/>
        <v>1.147</v>
      </c>
      <c r="O342" s="176" t="str">
        <f t="shared" si="33"/>
        <v>是</v>
      </c>
      <c r="P342" s="176" t="str">
        <f t="shared" si="36"/>
        <v>否</v>
      </c>
    </row>
    <row r="343" hidden="1" spans="1:16">
      <c r="A343" s="171" t="s">
        <v>135</v>
      </c>
      <c r="B343" s="172" t="s">
        <v>135</v>
      </c>
      <c r="C343" s="172" t="s">
        <v>670</v>
      </c>
      <c r="D343" s="173" t="s">
        <v>687</v>
      </c>
      <c r="E343" s="172" t="s">
        <v>147</v>
      </c>
      <c r="F343" s="42" t="s">
        <v>160</v>
      </c>
      <c r="G343" s="36">
        <f>VLOOKUP(D343,全省上年决算数!$D$4:$G$1301,4)</f>
        <v>859</v>
      </c>
      <c r="H343" s="36">
        <f>IFERROR(VLOOKUP(D343,全省预算!D:I,5,0),)</f>
        <v>850</v>
      </c>
      <c r="I343" s="36"/>
      <c r="J343" s="36">
        <f>SUMIF(全省决算数!A342:A1722,D343:D1639,全省决算数!C342:C1722)</f>
        <v>1122</v>
      </c>
      <c r="K343" s="175">
        <f t="shared" si="34"/>
        <v>1.31</v>
      </c>
      <c r="L343" s="175">
        <f t="shared" si="37"/>
        <v>1.32</v>
      </c>
      <c r="M343" s="175">
        <f t="shared" si="35"/>
        <v>0</v>
      </c>
      <c r="N343" s="132">
        <f t="shared" si="32"/>
        <v>0.306</v>
      </c>
      <c r="O343" s="176" t="str">
        <f t="shared" si="33"/>
        <v>是</v>
      </c>
      <c r="P343" s="176" t="str">
        <f t="shared" si="36"/>
        <v>否</v>
      </c>
    </row>
    <row r="344" hidden="1" spans="1:16">
      <c r="A344" s="171" t="s">
        <v>135</v>
      </c>
      <c r="B344" s="172"/>
      <c r="C344" s="172" t="s">
        <v>670</v>
      </c>
      <c r="D344" s="173" t="s">
        <v>688</v>
      </c>
      <c r="E344" s="172" t="s">
        <v>147</v>
      </c>
      <c r="F344" s="42" t="s">
        <v>689</v>
      </c>
      <c r="G344" s="36">
        <f>VLOOKUP(D344,全省上年决算数!$D$4:$G$1301,4)</f>
        <v>16545</v>
      </c>
      <c r="H344" s="36">
        <f>IFERROR(VLOOKUP(D344,全省预算!D:I,5,0),)</f>
        <v>16585</v>
      </c>
      <c r="I344" s="36"/>
      <c r="J344" s="36">
        <f>SUMIF(全省决算数!A343:A1723,D344:D1640,全省决算数!C343:C1723)</f>
        <v>9604</v>
      </c>
      <c r="K344" s="175">
        <f t="shared" si="34"/>
        <v>0.58</v>
      </c>
      <c r="L344" s="175">
        <f t="shared" si="37"/>
        <v>0.58</v>
      </c>
      <c r="M344" s="175">
        <f t="shared" si="35"/>
        <v>0</v>
      </c>
      <c r="N344" s="132">
        <f t="shared" si="32"/>
        <v>-0.42</v>
      </c>
      <c r="O344" s="176" t="str">
        <f t="shared" si="33"/>
        <v>是</v>
      </c>
      <c r="P344" s="176" t="str">
        <f t="shared" si="36"/>
        <v>否</v>
      </c>
    </row>
    <row r="345" ht="21.95" customHeight="1" spans="1:16">
      <c r="A345" s="171" t="s">
        <v>135</v>
      </c>
      <c r="B345" s="465" t="s">
        <v>563</v>
      </c>
      <c r="C345" s="172"/>
      <c r="D345" s="173" t="s">
        <v>690</v>
      </c>
      <c r="E345" s="172"/>
      <c r="F345" s="42" t="s">
        <v>691</v>
      </c>
      <c r="G345" s="36">
        <f>SUMIF($C346:$C$1301,$D345,$G346:$G$1301)</f>
        <v>205573</v>
      </c>
      <c r="H345" s="36">
        <f>VLOOKUP(F345,全省预算!$F:$H,3,0)</f>
        <v>212400</v>
      </c>
      <c r="I345" s="36">
        <f>IFERROR(VLOOKUP(D345,全省调整!A:I,3,0),)</f>
        <v>226138</v>
      </c>
      <c r="J345" s="36">
        <f>VLOOKUP(F345,全省决算数!$B:$C,2,0)</f>
        <v>221117</v>
      </c>
      <c r="K345" s="418">
        <f t="shared" si="34"/>
        <v>1.076</v>
      </c>
      <c r="L345" s="418">
        <f t="shared" si="37"/>
        <v>1.041</v>
      </c>
      <c r="M345" s="418">
        <f t="shared" si="35"/>
        <v>0.978</v>
      </c>
      <c r="N345" s="132">
        <f t="shared" si="32"/>
        <v>0.076</v>
      </c>
      <c r="O345" s="176" t="str">
        <f t="shared" si="33"/>
        <v>是</v>
      </c>
      <c r="P345" s="176" t="str">
        <f t="shared" si="36"/>
        <v>是</v>
      </c>
    </row>
    <row r="346" hidden="1" spans="1:16">
      <c r="A346" s="171" t="s">
        <v>135</v>
      </c>
      <c r="B346" s="172" t="s">
        <v>135</v>
      </c>
      <c r="C346" s="172" t="s">
        <v>690</v>
      </c>
      <c r="D346" s="173" t="s">
        <v>692</v>
      </c>
      <c r="E346" s="172" t="s">
        <v>147</v>
      </c>
      <c r="F346" s="42" t="s">
        <v>141</v>
      </c>
      <c r="G346" s="36">
        <f>VLOOKUP(D346,全省上年决算数!$D$4:$G$1301,4)</f>
        <v>136812</v>
      </c>
      <c r="H346" s="36">
        <f>IFERROR(VLOOKUP(D346,全省预算!D:I,5,0),)</f>
        <v>142500</v>
      </c>
      <c r="I346" s="36"/>
      <c r="J346" s="36">
        <f>SUMIF(全省决算数!A345:A1725,D346:D1642,全省决算数!C345:C1725)</f>
        <v>145558</v>
      </c>
      <c r="K346" s="175">
        <f t="shared" si="34"/>
        <v>1.06</v>
      </c>
      <c r="L346" s="175">
        <f t="shared" si="37"/>
        <v>1.02</v>
      </c>
      <c r="M346" s="175">
        <f t="shared" si="35"/>
        <v>0</v>
      </c>
      <c r="N346" s="132">
        <f t="shared" si="32"/>
        <v>0.064</v>
      </c>
      <c r="O346" s="176" t="str">
        <f t="shared" si="33"/>
        <v>是</v>
      </c>
      <c r="P346" s="176" t="str">
        <f t="shared" si="36"/>
        <v>否</v>
      </c>
    </row>
    <row r="347" hidden="1" spans="1:16">
      <c r="A347" s="171" t="s">
        <v>135</v>
      </c>
      <c r="B347" s="172" t="s">
        <v>135</v>
      </c>
      <c r="C347" s="172" t="s">
        <v>690</v>
      </c>
      <c r="D347" s="173" t="s">
        <v>693</v>
      </c>
      <c r="E347" s="172" t="s">
        <v>147</v>
      </c>
      <c r="F347" s="42" t="s">
        <v>143</v>
      </c>
      <c r="G347" s="36">
        <f>VLOOKUP(D347,全省上年决算数!$D$4:$G$1301,4)</f>
        <v>0</v>
      </c>
      <c r="H347" s="36">
        <f>IFERROR(VLOOKUP(D347,全省预算!D:I,5,0),)</f>
        <v>0</v>
      </c>
      <c r="I347" s="36"/>
      <c r="J347" s="36">
        <f>SUMIF(全省决算数!A346:A1726,D347:D1643,全省决算数!C346:C1726)</f>
        <v>0</v>
      </c>
      <c r="K347" s="175"/>
      <c r="L347" s="175"/>
      <c r="M347" s="175">
        <f t="shared" si="35"/>
        <v>0</v>
      </c>
      <c r="N347" s="132" t="str">
        <f t="shared" si="32"/>
        <v/>
      </c>
      <c r="O347" s="176" t="str">
        <f t="shared" si="33"/>
        <v>否</v>
      </c>
      <c r="P347" s="176" t="str">
        <f t="shared" si="36"/>
        <v>否</v>
      </c>
    </row>
    <row r="348" hidden="1" spans="1:16">
      <c r="A348" s="171" t="s">
        <v>135</v>
      </c>
      <c r="B348" s="172" t="s">
        <v>135</v>
      </c>
      <c r="C348" s="172" t="s">
        <v>690</v>
      </c>
      <c r="D348" s="173" t="s">
        <v>694</v>
      </c>
      <c r="E348" s="172" t="s">
        <v>147</v>
      </c>
      <c r="F348" s="42" t="s">
        <v>145</v>
      </c>
      <c r="G348" s="36">
        <f>VLOOKUP(D348,全省上年决算数!$D$4:$G$1301,4)</f>
        <v>0</v>
      </c>
      <c r="H348" s="36">
        <f>IFERROR(VLOOKUP(D348,全省预算!D:I,5,0),)</f>
        <v>0</v>
      </c>
      <c r="I348" s="36"/>
      <c r="J348" s="36">
        <f>SUMIF(全省决算数!A347:A1727,D348:D1644,全省决算数!C347:C1727)</f>
        <v>0</v>
      </c>
      <c r="K348" s="175"/>
      <c r="L348" s="175"/>
      <c r="M348" s="175">
        <f t="shared" si="35"/>
        <v>0</v>
      </c>
      <c r="N348" s="132" t="str">
        <f t="shared" si="32"/>
        <v/>
      </c>
      <c r="O348" s="176" t="str">
        <f t="shared" si="33"/>
        <v>否</v>
      </c>
      <c r="P348" s="176" t="str">
        <f t="shared" si="36"/>
        <v>否</v>
      </c>
    </row>
    <row r="349" hidden="1" spans="1:16">
      <c r="A349" s="171" t="s">
        <v>135</v>
      </c>
      <c r="B349" s="172" t="s">
        <v>135</v>
      </c>
      <c r="C349" s="172" t="s">
        <v>690</v>
      </c>
      <c r="D349" s="173" t="s">
        <v>695</v>
      </c>
      <c r="E349" s="172" t="s">
        <v>147</v>
      </c>
      <c r="F349" s="42" t="s">
        <v>696</v>
      </c>
      <c r="G349" s="36">
        <f>VLOOKUP(D349,全省上年决算数!$D$4:$G$1301,4)</f>
        <v>32316</v>
      </c>
      <c r="H349" s="36">
        <f>IFERROR(VLOOKUP(D349,全省预算!D:I,5,0),)</f>
        <v>37871</v>
      </c>
      <c r="I349" s="36"/>
      <c r="J349" s="36">
        <f>SUMIF(全省决算数!A348:A1728,D349:D1645,全省决算数!C348:C1728)</f>
        <v>37871</v>
      </c>
      <c r="K349" s="175">
        <f t="shared" si="34"/>
        <v>1.17</v>
      </c>
      <c r="L349" s="175">
        <f t="shared" si="37"/>
        <v>1</v>
      </c>
      <c r="M349" s="175">
        <f t="shared" si="35"/>
        <v>0</v>
      </c>
      <c r="N349" s="132">
        <f t="shared" si="32"/>
        <v>0.172</v>
      </c>
      <c r="O349" s="176" t="str">
        <f t="shared" si="33"/>
        <v>是</v>
      </c>
      <c r="P349" s="176" t="str">
        <f t="shared" si="36"/>
        <v>否</v>
      </c>
    </row>
    <row r="350" hidden="1" spans="1:16">
      <c r="A350" s="171" t="s">
        <v>135</v>
      </c>
      <c r="B350" s="172" t="s">
        <v>135</v>
      </c>
      <c r="C350" s="172" t="s">
        <v>690</v>
      </c>
      <c r="D350" s="173" t="s">
        <v>697</v>
      </c>
      <c r="E350" s="172" t="s">
        <v>147</v>
      </c>
      <c r="F350" s="42" t="s">
        <v>698</v>
      </c>
      <c r="G350" s="36">
        <f>VLOOKUP(D350,全省上年决算数!$D$4:$G$1301,4)</f>
        <v>6247</v>
      </c>
      <c r="H350" s="36">
        <f>IFERROR(VLOOKUP(D350,全省预算!D:I,5,0),)</f>
        <v>6400</v>
      </c>
      <c r="I350" s="36"/>
      <c r="J350" s="36">
        <f>SUMIF(全省决算数!A349:A1729,D350:D1646,全省决算数!C349:C1729)</f>
        <v>6334</v>
      </c>
      <c r="K350" s="175">
        <f t="shared" si="34"/>
        <v>1.01</v>
      </c>
      <c r="L350" s="175">
        <f t="shared" si="37"/>
        <v>0.99</v>
      </c>
      <c r="M350" s="175">
        <f t="shared" si="35"/>
        <v>0</v>
      </c>
      <c r="N350" s="132">
        <f t="shared" si="32"/>
        <v>0.014</v>
      </c>
      <c r="O350" s="176" t="str">
        <f t="shared" si="33"/>
        <v>是</v>
      </c>
      <c r="P350" s="176" t="str">
        <f t="shared" si="36"/>
        <v>否</v>
      </c>
    </row>
    <row r="351" hidden="1" spans="1:16">
      <c r="A351" s="171" t="s">
        <v>135</v>
      </c>
      <c r="B351" s="172" t="s">
        <v>135</v>
      </c>
      <c r="C351" s="172" t="s">
        <v>690</v>
      </c>
      <c r="D351" s="173" t="s">
        <v>699</v>
      </c>
      <c r="E351" s="172" t="s">
        <v>147</v>
      </c>
      <c r="F351" s="42" t="s">
        <v>700</v>
      </c>
      <c r="G351" s="36">
        <f>VLOOKUP(D351,全省上年决算数!$D$4:$G$1301,4)</f>
        <v>6084</v>
      </c>
      <c r="H351" s="36">
        <f>IFERROR(VLOOKUP(D351,全省预算!D:I,5,0),)</f>
        <v>6200</v>
      </c>
      <c r="I351" s="36"/>
      <c r="J351" s="36">
        <f>SUMIF(全省决算数!A350:A1730,D351:D1647,全省决算数!C350:C1730)</f>
        <v>10469</v>
      </c>
      <c r="K351" s="175">
        <f t="shared" si="34"/>
        <v>1.72</v>
      </c>
      <c r="L351" s="175">
        <f t="shared" si="37"/>
        <v>1.69</v>
      </c>
      <c r="M351" s="175">
        <f t="shared" si="35"/>
        <v>0</v>
      </c>
      <c r="N351" s="132">
        <f t="shared" si="32"/>
        <v>0.721</v>
      </c>
      <c r="O351" s="176" t="str">
        <f t="shared" si="33"/>
        <v>是</v>
      </c>
      <c r="P351" s="176" t="str">
        <f t="shared" si="36"/>
        <v>否</v>
      </c>
    </row>
    <row r="352" hidden="1" spans="1:16">
      <c r="A352" s="171" t="s">
        <v>135</v>
      </c>
      <c r="B352" s="172" t="s">
        <v>135</v>
      </c>
      <c r="C352" s="172" t="s">
        <v>690</v>
      </c>
      <c r="D352" s="173" t="s">
        <v>701</v>
      </c>
      <c r="E352" s="172" t="s">
        <v>147</v>
      </c>
      <c r="F352" s="42" t="s">
        <v>160</v>
      </c>
      <c r="G352" s="36">
        <f>VLOOKUP(D352,全省上年决算数!$D$4:$G$1301,4)</f>
        <v>0</v>
      </c>
      <c r="H352" s="36">
        <f>IFERROR(VLOOKUP(D352,全省预算!D:I,5,0),)</f>
        <v>0</v>
      </c>
      <c r="I352" s="36"/>
      <c r="J352" s="36">
        <f>SUMIF(全省决算数!A351:A1731,D352:D1648,全省决算数!C351:C1731)</f>
        <v>0</v>
      </c>
      <c r="K352" s="175"/>
      <c r="L352" s="175"/>
      <c r="M352" s="175">
        <f t="shared" si="35"/>
        <v>0</v>
      </c>
      <c r="N352" s="132" t="str">
        <f t="shared" si="32"/>
        <v/>
      </c>
      <c r="O352" s="176" t="str">
        <f t="shared" si="33"/>
        <v>否</v>
      </c>
      <c r="P352" s="176" t="str">
        <f t="shared" si="36"/>
        <v>否</v>
      </c>
    </row>
    <row r="353" hidden="1" spans="1:16">
      <c r="A353" s="171" t="s">
        <v>135</v>
      </c>
      <c r="B353" s="172"/>
      <c r="C353" s="172" t="s">
        <v>690</v>
      </c>
      <c r="D353" s="173" t="s">
        <v>702</v>
      </c>
      <c r="E353" s="172" t="s">
        <v>147</v>
      </c>
      <c r="F353" s="42" t="s">
        <v>703</v>
      </c>
      <c r="G353" s="36">
        <f>VLOOKUP(D353,全省上年决算数!$D$4:$G$1301,4)</f>
        <v>24114</v>
      </c>
      <c r="H353" s="36">
        <f>IFERROR(VLOOKUP(D353,全省预算!D:I,5,0),)</f>
        <v>19429</v>
      </c>
      <c r="I353" s="36"/>
      <c r="J353" s="36">
        <f>SUMIF(全省决算数!A352:A1732,D353:D1649,全省决算数!C352:C1732)</f>
        <v>20885</v>
      </c>
      <c r="K353" s="175">
        <f t="shared" si="34"/>
        <v>0.87</v>
      </c>
      <c r="L353" s="175">
        <f t="shared" si="37"/>
        <v>1.07</v>
      </c>
      <c r="M353" s="175">
        <f t="shared" si="35"/>
        <v>0</v>
      </c>
      <c r="N353" s="132">
        <f t="shared" si="32"/>
        <v>-0.134</v>
      </c>
      <c r="O353" s="176" t="str">
        <f t="shared" si="33"/>
        <v>是</v>
      </c>
      <c r="P353" s="176" t="str">
        <f t="shared" si="36"/>
        <v>否</v>
      </c>
    </row>
    <row r="354" ht="21.95" customHeight="1" spans="1:16">
      <c r="A354" s="171" t="s">
        <v>135</v>
      </c>
      <c r="B354" s="465" t="s">
        <v>563</v>
      </c>
      <c r="C354" s="172"/>
      <c r="D354" s="173" t="s">
        <v>704</v>
      </c>
      <c r="E354" s="172"/>
      <c r="F354" s="42" t="s">
        <v>705</v>
      </c>
      <c r="G354" s="36">
        <f>SUMIF($C355:$C$1301,$D354,$G355:$G$1301)</f>
        <v>56054</v>
      </c>
      <c r="H354" s="36">
        <f>VLOOKUP(F354,全省预算!$F:$H,3,0)</f>
        <v>58000</v>
      </c>
      <c r="I354" s="36">
        <f>IFERROR(VLOOKUP(D354,全省调整!A:I,3,0),)</f>
        <v>76215</v>
      </c>
      <c r="J354" s="36">
        <f>VLOOKUP(F354,全省决算数!$B:$C,2,0)</f>
        <v>70640</v>
      </c>
      <c r="K354" s="418">
        <f t="shared" si="34"/>
        <v>1.26</v>
      </c>
      <c r="L354" s="418">
        <f t="shared" si="37"/>
        <v>1.218</v>
      </c>
      <c r="M354" s="418">
        <f t="shared" si="35"/>
        <v>0.927</v>
      </c>
      <c r="N354" s="132">
        <f t="shared" si="32"/>
        <v>0.26</v>
      </c>
      <c r="O354" s="176" t="str">
        <f t="shared" si="33"/>
        <v>是</v>
      </c>
      <c r="P354" s="176" t="str">
        <f t="shared" si="36"/>
        <v>是</v>
      </c>
    </row>
    <row r="355" hidden="1" spans="1:16">
      <c r="A355" s="171" t="s">
        <v>135</v>
      </c>
      <c r="B355" s="172" t="s">
        <v>135</v>
      </c>
      <c r="C355" s="172" t="s">
        <v>704</v>
      </c>
      <c r="D355" s="173" t="s">
        <v>706</v>
      </c>
      <c r="E355" s="172" t="s">
        <v>147</v>
      </c>
      <c r="F355" s="42" t="s">
        <v>141</v>
      </c>
      <c r="G355" s="36">
        <f>VLOOKUP(D355,全省上年决算数!$D$4:$G$1301,4)</f>
        <v>26965</v>
      </c>
      <c r="H355" s="36">
        <f>IFERROR(VLOOKUP(D355,全省预算!D:I,5,0),)</f>
        <v>28300</v>
      </c>
      <c r="I355" s="36"/>
      <c r="J355" s="36">
        <f>SUMIF(全省决算数!A354:A1734,D355:D1651,全省决算数!C354:C1734)</f>
        <v>30016</v>
      </c>
      <c r="K355" s="175">
        <f t="shared" si="34"/>
        <v>1.11</v>
      </c>
      <c r="L355" s="175">
        <f t="shared" si="37"/>
        <v>1.06</v>
      </c>
      <c r="M355" s="175">
        <f t="shared" si="35"/>
        <v>0</v>
      </c>
      <c r="N355" s="132">
        <f t="shared" si="32"/>
        <v>0.113</v>
      </c>
      <c r="O355" s="176" t="str">
        <f t="shared" si="33"/>
        <v>是</v>
      </c>
      <c r="P355" s="176" t="str">
        <f t="shared" si="36"/>
        <v>否</v>
      </c>
    </row>
    <row r="356" hidden="1" spans="1:16">
      <c r="A356" s="171" t="s">
        <v>135</v>
      </c>
      <c r="B356" s="172" t="s">
        <v>135</v>
      </c>
      <c r="C356" s="172" t="s">
        <v>704</v>
      </c>
      <c r="D356" s="173" t="s">
        <v>707</v>
      </c>
      <c r="E356" s="172" t="s">
        <v>147</v>
      </c>
      <c r="F356" s="42" t="s">
        <v>143</v>
      </c>
      <c r="G356" s="36">
        <f>VLOOKUP(D356,全省上年决算数!$D$4:$G$1301,4)</f>
        <v>121</v>
      </c>
      <c r="H356" s="36">
        <f>IFERROR(VLOOKUP(D356,全省预算!D:I,5,0),)</f>
        <v>125</v>
      </c>
      <c r="I356" s="36"/>
      <c r="J356" s="36">
        <f>SUMIF(全省决算数!A355:A1735,D356:D1652,全省决算数!C355:C1735)</f>
        <v>74</v>
      </c>
      <c r="K356" s="175">
        <f t="shared" si="34"/>
        <v>0.61</v>
      </c>
      <c r="L356" s="175">
        <f t="shared" si="37"/>
        <v>0.59</v>
      </c>
      <c r="M356" s="175">
        <f t="shared" si="35"/>
        <v>0</v>
      </c>
      <c r="N356" s="132">
        <f t="shared" si="32"/>
        <v>-0.388</v>
      </c>
      <c r="O356" s="176" t="str">
        <f t="shared" si="33"/>
        <v>是</v>
      </c>
      <c r="P356" s="176" t="str">
        <f t="shared" si="36"/>
        <v>否</v>
      </c>
    </row>
    <row r="357" hidden="1" spans="1:16">
      <c r="A357" s="171" t="s">
        <v>135</v>
      </c>
      <c r="B357" s="172" t="s">
        <v>135</v>
      </c>
      <c r="C357" s="172" t="s">
        <v>704</v>
      </c>
      <c r="D357" s="173" t="s">
        <v>708</v>
      </c>
      <c r="E357" s="172" t="s">
        <v>147</v>
      </c>
      <c r="F357" s="42" t="s">
        <v>145</v>
      </c>
      <c r="G357" s="36">
        <f>VLOOKUP(D357,全省上年决算数!$D$4:$G$1301,4)</f>
        <v>0</v>
      </c>
      <c r="H357" s="36">
        <f>IFERROR(VLOOKUP(D357,全省预算!D:I,5,0),)</f>
        <v>0</v>
      </c>
      <c r="I357" s="36"/>
      <c r="J357" s="36">
        <f>SUMIF(全省决算数!A356:A1736,D357:D1653,全省决算数!C356:C1736)</f>
        <v>0</v>
      </c>
      <c r="K357" s="175"/>
      <c r="L357" s="175"/>
      <c r="M357" s="175">
        <f t="shared" si="35"/>
        <v>0</v>
      </c>
      <c r="N357" s="132" t="str">
        <f t="shared" si="32"/>
        <v/>
      </c>
      <c r="O357" s="176" t="str">
        <f t="shared" si="33"/>
        <v>否</v>
      </c>
      <c r="P357" s="176" t="str">
        <f t="shared" si="36"/>
        <v>否</v>
      </c>
    </row>
    <row r="358" hidden="1" spans="1:16">
      <c r="A358" s="171" t="s">
        <v>135</v>
      </c>
      <c r="B358" s="172" t="s">
        <v>135</v>
      </c>
      <c r="C358" s="172" t="s">
        <v>704</v>
      </c>
      <c r="D358" s="173" t="s">
        <v>709</v>
      </c>
      <c r="E358" s="172" t="s">
        <v>147</v>
      </c>
      <c r="F358" s="42" t="s">
        <v>710</v>
      </c>
      <c r="G358" s="36">
        <f>VLOOKUP(D358,全省上年决算数!$D$4:$G$1301,4)</f>
        <v>8717</v>
      </c>
      <c r="H358" s="36">
        <f>IFERROR(VLOOKUP(D358,全省预算!D:I,5,0),)</f>
        <v>9000</v>
      </c>
      <c r="I358" s="36"/>
      <c r="J358" s="36">
        <f>SUMIF(全省决算数!A357:A1737,D358:D1654,全省决算数!C357:C1737)</f>
        <v>11110</v>
      </c>
      <c r="K358" s="175">
        <f t="shared" si="34"/>
        <v>1.27</v>
      </c>
      <c r="L358" s="175">
        <f t="shared" si="37"/>
        <v>1.23</v>
      </c>
      <c r="M358" s="175">
        <f t="shared" si="35"/>
        <v>0</v>
      </c>
      <c r="N358" s="132">
        <f t="shared" si="32"/>
        <v>0.275</v>
      </c>
      <c r="O358" s="176" t="str">
        <f t="shared" si="33"/>
        <v>是</v>
      </c>
      <c r="P358" s="176" t="str">
        <f t="shared" si="36"/>
        <v>否</v>
      </c>
    </row>
    <row r="359" hidden="1" spans="1:16">
      <c r="A359" s="171" t="s">
        <v>135</v>
      </c>
      <c r="B359" s="172" t="s">
        <v>135</v>
      </c>
      <c r="C359" s="172" t="s">
        <v>704</v>
      </c>
      <c r="D359" s="173" t="s">
        <v>711</v>
      </c>
      <c r="E359" s="172" t="s">
        <v>147</v>
      </c>
      <c r="F359" s="42" t="s">
        <v>712</v>
      </c>
      <c r="G359" s="36">
        <f>VLOOKUP(D359,全省上年决算数!$D$4:$G$1301,4)</f>
        <v>2485</v>
      </c>
      <c r="H359" s="36">
        <f>IFERROR(VLOOKUP(D359,全省预算!D:I,5,0),)</f>
        <v>2550</v>
      </c>
      <c r="I359" s="36"/>
      <c r="J359" s="36">
        <f>SUMIF(全省决算数!A358:A1738,D359:D1655,全省决算数!C358:C1738)</f>
        <v>2149</v>
      </c>
      <c r="K359" s="175">
        <f t="shared" si="34"/>
        <v>0.86</v>
      </c>
      <c r="L359" s="175">
        <f t="shared" si="37"/>
        <v>0.84</v>
      </c>
      <c r="M359" s="175">
        <f t="shared" si="35"/>
        <v>0</v>
      </c>
      <c r="N359" s="132">
        <f t="shared" si="32"/>
        <v>-0.135</v>
      </c>
      <c r="O359" s="176" t="str">
        <f t="shared" si="33"/>
        <v>是</v>
      </c>
      <c r="P359" s="176" t="str">
        <f t="shared" si="36"/>
        <v>否</v>
      </c>
    </row>
    <row r="360" hidden="1" spans="1:16">
      <c r="A360" s="171" t="s">
        <v>135</v>
      </c>
      <c r="B360" s="172" t="s">
        <v>135</v>
      </c>
      <c r="C360" s="172" t="s">
        <v>704</v>
      </c>
      <c r="D360" s="173" t="s">
        <v>713</v>
      </c>
      <c r="E360" s="172" t="s">
        <v>147</v>
      </c>
      <c r="F360" s="42" t="s">
        <v>714</v>
      </c>
      <c r="G360" s="36">
        <f>VLOOKUP(D360,全省上年决算数!$D$4:$G$1301,4)</f>
        <v>13972</v>
      </c>
      <c r="H360" s="36">
        <f>IFERROR(VLOOKUP(D360,全省预算!D:I,5,0),)</f>
        <v>14125</v>
      </c>
      <c r="I360" s="36"/>
      <c r="J360" s="36">
        <f>SUMIF(全省决算数!A359:A1739,D360:D1656,全省决算数!C359:C1739)</f>
        <v>22763</v>
      </c>
      <c r="K360" s="175">
        <f t="shared" si="34"/>
        <v>1.63</v>
      </c>
      <c r="L360" s="175">
        <f t="shared" si="37"/>
        <v>1.61</v>
      </c>
      <c r="M360" s="175">
        <f t="shared" si="35"/>
        <v>0</v>
      </c>
      <c r="N360" s="132">
        <f t="shared" si="32"/>
        <v>0.629</v>
      </c>
      <c r="O360" s="176" t="str">
        <f t="shared" si="33"/>
        <v>是</v>
      </c>
      <c r="P360" s="176" t="str">
        <f t="shared" si="36"/>
        <v>否</v>
      </c>
    </row>
    <row r="361" hidden="1" spans="1:16">
      <c r="A361" s="171" t="s">
        <v>135</v>
      </c>
      <c r="B361" s="172" t="s">
        <v>135</v>
      </c>
      <c r="C361" s="172" t="s">
        <v>704</v>
      </c>
      <c r="D361" s="173" t="s">
        <v>715</v>
      </c>
      <c r="E361" s="172" t="s">
        <v>147</v>
      </c>
      <c r="F361" s="42" t="s">
        <v>160</v>
      </c>
      <c r="G361" s="36">
        <f>VLOOKUP(D361,全省上年决算数!$D$4:$G$1301,4)</f>
        <v>0</v>
      </c>
      <c r="H361" s="36">
        <f>IFERROR(VLOOKUP(D361,全省预算!D:I,5,0),)</f>
        <v>0</v>
      </c>
      <c r="I361" s="36"/>
      <c r="J361" s="36">
        <f>SUMIF(全省决算数!A360:A1740,D361:D1657,全省决算数!C360:C1740)</f>
        <v>0</v>
      </c>
      <c r="K361" s="175"/>
      <c r="L361" s="175"/>
      <c r="M361" s="175">
        <f t="shared" si="35"/>
        <v>0</v>
      </c>
      <c r="N361" s="132" t="str">
        <f t="shared" si="32"/>
        <v/>
      </c>
      <c r="O361" s="176" t="str">
        <f t="shared" si="33"/>
        <v>否</v>
      </c>
      <c r="P361" s="176" t="str">
        <f t="shared" si="36"/>
        <v>否</v>
      </c>
    </row>
    <row r="362" hidden="1" spans="1:16">
      <c r="A362" s="171" t="s">
        <v>135</v>
      </c>
      <c r="B362" s="172"/>
      <c r="C362" s="172" t="s">
        <v>704</v>
      </c>
      <c r="D362" s="173" t="s">
        <v>716</v>
      </c>
      <c r="E362" s="172" t="s">
        <v>147</v>
      </c>
      <c r="F362" s="42" t="s">
        <v>717</v>
      </c>
      <c r="G362" s="36">
        <f>VLOOKUP(D362,全省上年决算数!$D$4:$G$1301,4)</f>
        <v>3794</v>
      </c>
      <c r="H362" s="36">
        <f>IFERROR(VLOOKUP(D362,全省预算!D:I,5,0),)</f>
        <v>3900</v>
      </c>
      <c r="I362" s="36"/>
      <c r="J362" s="36">
        <f>SUMIF(全省决算数!A361:A1741,D362:D1658,全省决算数!C361:C1741)</f>
        <v>4528</v>
      </c>
      <c r="K362" s="175">
        <f t="shared" si="34"/>
        <v>1.19</v>
      </c>
      <c r="L362" s="175">
        <f t="shared" si="37"/>
        <v>1.16</v>
      </c>
      <c r="M362" s="175">
        <f t="shared" si="35"/>
        <v>0</v>
      </c>
      <c r="N362" s="132">
        <f t="shared" si="32"/>
        <v>0.193</v>
      </c>
      <c r="O362" s="176" t="str">
        <f t="shared" si="33"/>
        <v>是</v>
      </c>
      <c r="P362" s="176" t="str">
        <f t="shared" si="36"/>
        <v>否</v>
      </c>
    </row>
    <row r="363" ht="21.95" customHeight="1" spans="1:16">
      <c r="A363" s="171" t="s">
        <v>135</v>
      </c>
      <c r="B363" s="465" t="s">
        <v>563</v>
      </c>
      <c r="C363" s="172"/>
      <c r="D363" s="173" t="s">
        <v>718</v>
      </c>
      <c r="E363" s="172"/>
      <c r="F363" s="42" t="s">
        <v>719</v>
      </c>
      <c r="G363" s="36">
        <f>SUMIF($C364:$C$1301,$D363,$G364:$G$1301)</f>
        <v>1912</v>
      </c>
      <c r="H363" s="36">
        <f>VLOOKUP(F363,全省预算!$F:$H,3,0)</f>
        <v>1985</v>
      </c>
      <c r="I363" s="36">
        <f>IFERROR(VLOOKUP(D363,全省调整!A:I,3,0),)</f>
        <v>2412</v>
      </c>
      <c r="J363" s="36">
        <f>VLOOKUP(F363,全省决算数!$B:$C,2,0)</f>
        <v>2412</v>
      </c>
      <c r="K363" s="418">
        <f t="shared" si="34"/>
        <v>1.262</v>
      </c>
      <c r="L363" s="418">
        <f t="shared" si="37"/>
        <v>1.215</v>
      </c>
      <c r="M363" s="418">
        <f t="shared" si="35"/>
        <v>1</v>
      </c>
      <c r="N363" s="132">
        <f t="shared" si="32"/>
        <v>0.262</v>
      </c>
      <c r="O363" s="176" t="str">
        <f t="shared" si="33"/>
        <v>是</v>
      </c>
      <c r="P363" s="176" t="str">
        <f t="shared" si="36"/>
        <v>是</v>
      </c>
    </row>
    <row r="364" hidden="1" spans="1:16">
      <c r="A364" s="171" t="s">
        <v>135</v>
      </c>
      <c r="B364" s="172" t="s">
        <v>135</v>
      </c>
      <c r="C364" s="172" t="s">
        <v>718</v>
      </c>
      <c r="D364" s="173" t="s">
        <v>720</v>
      </c>
      <c r="E364" s="172" t="s">
        <v>147</v>
      </c>
      <c r="F364" s="42" t="s">
        <v>141</v>
      </c>
      <c r="G364" s="36">
        <f>VLOOKUP(D364,全省上年决算数!$D$4:$G$1301,4)</f>
        <v>931</v>
      </c>
      <c r="H364" s="36">
        <f>IFERROR(VLOOKUP(D364,全省预算!D:I,5,0),)</f>
        <v>980</v>
      </c>
      <c r="I364" s="36"/>
      <c r="J364" s="36">
        <f>SUMIF(全省决算数!A363:A1743,D364:D1660,全省决算数!C363:C1743)</f>
        <v>1213</v>
      </c>
      <c r="K364" s="175">
        <f t="shared" si="34"/>
        <v>1.3</v>
      </c>
      <c r="L364" s="175">
        <f t="shared" si="37"/>
        <v>1.24</v>
      </c>
      <c r="M364" s="175">
        <f t="shared" si="35"/>
        <v>0</v>
      </c>
      <c r="N364" s="132">
        <f t="shared" si="32"/>
        <v>0.303</v>
      </c>
      <c r="O364" s="176" t="str">
        <f t="shared" si="33"/>
        <v>是</v>
      </c>
      <c r="P364" s="176" t="str">
        <f t="shared" si="36"/>
        <v>否</v>
      </c>
    </row>
    <row r="365" hidden="1" spans="1:16">
      <c r="A365" s="171" t="s">
        <v>135</v>
      </c>
      <c r="B365" s="172" t="s">
        <v>135</v>
      </c>
      <c r="C365" s="172" t="s">
        <v>718</v>
      </c>
      <c r="D365" s="173" t="s">
        <v>721</v>
      </c>
      <c r="E365" s="172" t="s">
        <v>147</v>
      </c>
      <c r="F365" s="42" t="s">
        <v>143</v>
      </c>
      <c r="G365" s="36">
        <f>VLOOKUP(D365,全省上年决算数!$D$4:$G$1301,4)</f>
        <v>111</v>
      </c>
      <c r="H365" s="36">
        <f>IFERROR(VLOOKUP(D365,全省预算!D:I,5,0),)</f>
        <v>115</v>
      </c>
      <c r="I365" s="36"/>
      <c r="J365" s="36">
        <f>SUMIF(全省决算数!A364:A1744,D365:D1661,全省决算数!C364:C1744)</f>
        <v>109</v>
      </c>
      <c r="K365" s="175">
        <f t="shared" si="34"/>
        <v>0.98</v>
      </c>
      <c r="L365" s="175">
        <f t="shared" si="37"/>
        <v>0.95</v>
      </c>
      <c r="M365" s="175">
        <f t="shared" si="35"/>
        <v>0</v>
      </c>
      <c r="N365" s="132">
        <f t="shared" si="32"/>
        <v>-0.018</v>
      </c>
      <c r="O365" s="176" t="str">
        <f t="shared" si="33"/>
        <v>是</v>
      </c>
      <c r="P365" s="176" t="str">
        <f t="shared" si="36"/>
        <v>否</v>
      </c>
    </row>
    <row r="366" hidden="1" spans="1:16">
      <c r="A366" s="171" t="s">
        <v>135</v>
      </c>
      <c r="B366" s="172" t="s">
        <v>135</v>
      </c>
      <c r="C366" s="172" t="s">
        <v>718</v>
      </c>
      <c r="D366" s="173" t="s">
        <v>722</v>
      </c>
      <c r="E366" s="172" t="s">
        <v>147</v>
      </c>
      <c r="F366" s="42" t="s">
        <v>145</v>
      </c>
      <c r="G366" s="36">
        <f>VLOOKUP(D366,全省上年决算数!$D$4:$G$1301,4)</f>
        <v>0</v>
      </c>
      <c r="H366" s="36">
        <f>IFERROR(VLOOKUP(D366,全省预算!D:I,5,0),)</f>
        <v>0</v>
      </c>
      <c r="I366" s="36"/>
      <c r="J366" s="36">
        <f>SUMIF(全省决算数!A365:A1745,D366:D1662,全省决算数!C365:C1745)</f>
        <v>0</v>
      </c>
      <c r="K366" s="175"/>
      <c r="L366" s="175"/>
      <c r="M366" s="175">
        <f t="shared" si="35"/>
        <v>0</v>
      </c>
      <c r="N366" s="132" t="str">
        <f t="shared" si="32"/>
        <v/>
      </c>
      <c r="O366" s="176" t="str">
        <f t="shared" si="33"/>
        <v>否</v>
      </c>
      <c r="P366" s="176" t="str">
        <f t="shared" si="36"/>
        <v>否</v>
      </c>
    </row>
    <row r="367" hidden="1" spans="1:16">
      <c r="A367" s="171" t="s">
        <v>135</v>
      </c>
      <c r="B367" s="172" t="s">
        <v>135</v>
      </c>
      <c r="C367" s="172" t="s">
        <v>718</v>
      </c>
      <c r="D367" s="173" t="s">
        <v>723</v>
      </c>
      <c r="E367" s="172" t="s">
        <v>147</v>
      </c>
      <c r="F367" s="42" t="s">
        <v>724</v>
      </c>
      <c r="G367" s="36">
        <f>VLOOKUP(D367,全省上年决算数!$D$4:$G$1301,4)</f>
        <v>370</v>
      </c>
      <c r="H367" s="36">
        <f>IFERROR(VLOOKUP(D367,全省预算!D:I,5,0),)</f>
        <v>380</v>
      </c>
      <c r="I367" s="36"/>
      <c r="J367" s="36">
        <f>SUMIF(全省决算数!A366:A1746,D367:D1663,全省决算数!C366:C1746)</f>
        <v>143</v>
      </c>
      <c r="K367" s="175">
        <f t="shared" si="34"/>
        <v>0.39</v>
      </c>
      <c r="L367" s="175">
        <f t="shared" si="37"/>
        <v>0.38</v>
      </c>
      <c r="M367" s="175">
        <f t="shared" si="35"/>
        <v>0</v>
      </c>
      <c r="N367" s="132">
        <f t="shared" si="32"/>
        <v>-0.614</v>
      </c>
      <c r="O367" s="176" t="str">
        <f t="shared" si="33"/>
        <v>是</v>
      </c>
      <c r="P367" s="176" t="str">
        <f t="shared" si="36"/>
        <v>否</v>
      </c>
    </row>
    <row r="368" hidden="1" spans="1:16">
      <c r="A368" s="171" t="s">
        <v>135</v>
      </c>
      <c r="B368" s="172" t="s">
        <v>135</v>
      </c>
      <c r="C368" s="172" t="s">
        <v>718</v>
      </c>
      <c r="D368" s="173" t="s">
        <v>725</v>
      </c>
      <c r="E368" s="172" t="s">
        <v>147</v>
      </c>
      <c r="F368" s="42" t="s">
        <v>726</v>
      </c>
      <c r="G368" s="36">
        <f>VLOOKUP(D368,全省上年决算数!$D$4:$G$1301,4)</f>
        <v>138</v>
      </c>
      <c r="H368" s="36">
        <f>IFERROR(VLOOKUP(D368,全省预算!D:I,5,0),)</f>
        <v>140</v>
      </c>
      <c r="I368" s="36"/>
      <c r="J368" s="36">
        <f>SUMIF(全省决算数!A367:A1747,D368:D1664,全省决算数!C367:C1747)</f>
        <v>378</v>
      </c>
      <c r="K368" s="175">
        <f t="shared" si="34"/>
        <v>2.74</v>
      </c>
      <c r="L368" s="175">
        <f t="shared" si="37"/>
        <v>2.7</v>
      </c>
      <c r="M368" s="175">
        <f t="shared" si="35"/>
        <v>0</v>
      </c>
      <c r="N368" s="132">
        <f t="shared" si="32"/>
        <v>1.739</v>
      </c>
      <c r="O368" s="176" t="str">
        <f t="shared" si="33"/>
        <v>是</v>
      </c>
      <c r="P368" s="176" t="str">
        <f t="shared" si="36"/>
        <v>否</v>
      </c>
    </row>
    <row r="369" hidden="1" spans="1:16">
      <c r="A369" s="171" t="s">
        <v>135</v>
      </c>
      <c r="B369" s="172" t="s">
        <v>135</v>
      </c>
      <c r="C369" s="172" t="s">
        <v>718</v>
      </c>
      <c r="D369" s="173" t="s">
        <v>727</v>
      </c>
      <c r="E369" s="172" t="s">
        <v>147</v>
      </c>
      <c r="F369" s="42" t="s">
        <v>160</v>
      </c>
      <c r="G369" s="36">
        <f>VLOOKUP(D369,全省上年决算数!$D$4:$G$1301,4)</f>
        <v>99</v>
      </c>
      <c r="H369" s="36">
        <f>IFERROR(VLOOKUP(D369,全省预算!D:I,5,0),)</f>
        <v>100</v>
      </c>
      <c r="I369" s="36"/>
      <c r="J369" s="36">
        <f>SUMIF(全省决算数!A368:A1748,D369:D1665,全省决算数!C368:C1748)</f>
        <v>117</v>
      </c>
      <c r="K369" s="175">
        <f t="shared" si="34"/>
        <v>1.18</v>
      </c>
      <c r="L369" s="175">
        <f t="shared" si="37"/>
        <v>1.17</v>
      </c>
      <c r="M369" s="175">
        <f t="shared" si="35"/>
        <v>0</v>
      </c>
      <c r="N369" s="132">
        <f t="shared" si="32"/>
        <v>0.182</v>
      </c>
      <c r="O369" s="176" t="str">
        <f t="shared" si="33"/>
        <v>是</v>
      </c>
      <c r="P369" s="176" t="str">
        <f t="shared" si="36"/>
        <v>否</v>
      </c>
    </row>
    <row r="370" hidden="1" spans="1:16">
      <c r="A370" s="171" t="s">
        <v>135</v>
      </c>
      <c r="B370" s="172"/>
      <c r="C370" s="172" t="s">
        <v>718</v>
      </c>
      <c r="D370" s="173" t="s">
        <v>728</v>
      </c>
      <c r="E370" s="172" t="s">
        <v>147</v>
      </c>
      <c r="F370" s="42" t="s">
        <v>729</v>
      </c>
      <c r="G370" s="36">
        <f>VLOOKUP(D370,全省上年决算数!$D$4:$G$1301,4)</f>
        <v>263</v>
      </c>
      <c r="H370" s="36">
        <f>IFERROR(VLOOKUP(D370,全省预算!D:I,5,0),)</f>
        <v>270</v>
      </c>
      <c r="I370" s="36"/>
      <c r="J370" s="36">
        <f>SUMIF(全省决算数!A369:A1749,D370:D1666,全省决算数!C369:C1749)</f>
        <v>452</v>
      </c>
      <c r="K370" s="175">
        <f t="shared" si="34"/>
        <v>1.72</v>
      </c>
      <c r="L370" s="175">
        <f t="shared" si="37"/>
        <v>1.67</v>
      </c>
      <c r="M370" s="175">
        <f t="shared" si="35"/>
        <v>0</v>
      </c>
      <c r="N370" s="132">
        <f t="shared" si="32"/>
        <v>0.719</v>
      </c>
      <c r="O370" s="176" t="str">
        <f t="shared" si="33"/>
        <v>是</v>
      </c>
      <c r="P370" s="176" t="str">
        <f t="shared" si="36"/>
        <v>否</v>
      </c>
    </row>
    <row r="371" hidden="1" spans="1:16">
      <c r="A371" s="171" t="s">
        <v>135</v>
      </c>
      <c r="B371" s="465" t="s">
        <v>563</v>
      </c>
      <c r="C371" s="172"/>
      <c r="D371" s="173" t="s">
        <v>730</v>
      </c>
      <c r="E371" s="172"/>
      <c r="F371" s="42" t="s">
        <v>731</v>
      </c>
      <c r="G371" s="36">
        <f>SUMIF($C372:$C$1301,$D371,$G372:$G$1301)</f>
        <v>0</v>
      </c>
      <c r="H371" s="36">
        <f>VLOOKUP(F371,全省预算!$F:$H,3,0)</f>
        <v>0</v>
      </c>
      <c r="I371" s="36">
        <f>IFERROR(VLOOKUP(D371,全省调整!A:I,3,0),)</f>
        <v>0</v>
      </c>
      <c r="J371" s="36">
        <f>VLOOKUP(F371,全省决算数!$B:$C,2,0)</f>
        <v>0</v>
      </c>
      <c r="K371" s="175"/>
      <c r="L371" s="175"/>
      <c r="M371" s="175">
        <f t="shared" si="35"/>
        <v>0</v>
      </c>
      <c r="N371" s="129" t="str">
        <f t="shared" si="32"/>
        <v/>
      </c>
      <c r="O371" s="176" t="str">
        <f t="shared" si="33"/>
        <v>否</v>
      </c>
      <c r="P371" s="176" t="str">
        <f t="shared" si="36"/>
        <v>是</v>
      </c>
    </row>
    <row r="372" hidden="1" spans="1:16">
      <c r="A372" s="171" t="s">
        <v>135</v>
      </c>
      <c r="B372" s="172" t="s">
        <v>135</v>
      </c>
      <c r="C372" s="172" t="s">
        <v>730</v>
      </c>
      <c r="D372" s="173" t="s">
        <v>732</v>
      </c>
      <c r="E372" s="172" t="s">
        <v>147</v>
      </c>
      <c r="F372" s="42" t="s">
        <v>141</v>
      </c>
      <c r="G372" s="36">
        <f>VLOOKUP(D372,全省上年决算数!$D$4:$G$1301,4)</f>
        <v>0</v>
      </c>
      <c r="H372" s="36">
        <f>IFERROR(VLOOKUP(D372,全省预算!D:I,5,0),)</f>
        <v>0</v>
      </c>
      <c r="I372" s="36"/>
      <c r="J372" s="36">
        <f>SUMIF(全省决算数!A371:A1751,D372:D1668,全省决算数!C371:C1751)</f>
        <v>0</v>
      </c>
      <c r="K372" s="175"/>
      <c r="L372" s="175"/>
      <c r="M372" s="175">
        <f t="shared" si="35"/>
        <v>0</v>
      </c>
      <c r="N372" s="132" t="str">
        <f t="shared" si="32"/>
        <v/>
      </c>
      <c r="O372" s="176" t="str">
        <f t="shared" si="33"/>
        <v>否</v>
      </c>
      <c r="P372" s="176" t="str">
        <f t="shared" si="36"/>
        <v>否</v>
      </c>
    </row>
    <row r="373" hidden="1" spans="1:16">
      <c r="A373" s="171" t="s">
        <v>135</v>
      </c>
      <c r="B373" s="172" t="s">
        <v>135</v>
      </c>
      <c r="C373" s="172" t="s">
        <v>730</v>
      </c>
      <c r="D373" s="173" t="s">
        <v>733</v>
      </c>
      <c r="E373" s="172" t="s">
        <v>147</v>
      </c>
      <c r="F373" s="42" t="s">
        <v>143</v>
      </c>
      <c r="G373" s="36">
        <f>VLOOKUP(D373,全省上年决算数!$D$4:$G$1301,4)</f>
        <v>0</v>
      </c>
      <c r="H373" s="36">
        <f>IFERROR(VLOOKUP(D373,全省预算!D:I,5,0),)</f>
        <v>0</v>
      </c>
      <c r="I373" s="36"/>
      <c r="J373" s="36">
        <f>SUMIF(全省决算数!A372:A1752,D373:D1669,全省决算数!C372:C1752)</f>
        <v>0</v>
      </c>
      <c r="K373" s="175"/>
      <c r="L373" s="175"/>
      <c r="M373" s="175">
        <f t="shared" si="35"/>
        <v>0</v>
      </c>
      <c r="N373" s="132" t="str">
        <f t="shared" si="32"/>
        <v/>
      </c>
      <c r="O373" s="176" t="str">
        <f t="shared" si="33"/>
        <v>否</v>
      </c>
      <c r="P373" s="176" t="str">
        <f t="shared" si="36"/>
        <v>否</v>
      </c>
    </row>
    <row r="374" hidden="1" spans="1:16">
      <c r="A374" s="171" t="s">
        <v>135</v>
      </c>
      <c r="B374" s="172" t="s">
        <v>135</v>
      </c>
      <c r="C374" s="172" t="s">
        <v>730</v>
      </c>
      <c r="D374" s="173" t="s">
        <v>734</v>
      </c>
      <c r="E374" s="172" t="s">
        <v>147</v>
      </c>
      <c r="F374" s="42" t="s">
        <v>735</v>
      </c>
      <c r="G374" s="36">
        <f>VLOOKUP(D374,全省上年决算数!$D$4:$G$1301,4)</f>
        <v>0</v>
      </c>
      <c r="H374" s="36">
        <f>IFERROR(VLOOKUP(D374,全省预算!D:I,5,0),)</f>
        <v>0</v>
      </c>
      <c r="I374" s="36"/>
      <c r="J374" s="36">
        <f>SUMIF(全省决算数!A373:A1753,D374:D1670,全省决算数!C373:C1753)</f>
        <v>0</v>
      </c>
      <c r="K374" s="175"/>
      <c r="L374" s="175"/>
      <c r="M374" s="175">
        <f t="shared" si="35"/>
        <v>0</v>
      </c>
      <c r="N374" s="132" t="str">
        <f t="shared" si="32"/>
        <v/>
      </c>
      <c r="O374" s="176" t="str">
        <f t="shared" si="33"/>
        <v>否</v>
      </c>
      <c r="P374" s="176" t="str">
        <f t="shared" si="36"/>
        <v>否</v>
      </c>
    </row>
    <row r="375" hidden="1" spans="1:16">
      <c r="A375" s="171" t="s">
        <v>135</v>
      </c>
      <c r="B375" s="172" t="s">
        <v>135</v>
      </c>
      <c r="C375" s="172" t="s">
        <v>730</v>
      </c>
      <c r="D375" s="173" t="s">
        <v>736</v>
      </c>
      <c r="E375" s="172" t="s">
        <v>147</v>
      </c>
      <c r="F375" s="42" t="s">
        <v>737</v>
      </c>
      <c r="G375" s="36">
        <f>VLOOKUP(D375,全省上年决算数!$D$4:$G$1301,4)</f>
        <v>0</v>
      </c>
      <c r="H375" s="36">
        <f>IFERROR(VLOOKUP(D375,全省预算!D:I,5,0),)</f>
        <v>0</v>
      </c>
      <c r="I375" s="36"/>
      <c r="J375" s="36">
        <f>SUMIF(全省决算数!A374:A1754,D375:D1671,全省决算数!C374:C1754)</f>
        <v>0</v>
      </c>
      <c r="K375" s="175"/>
      <c r="L375" s="175"/>
      <c r="M375" s="175">
        <f t="shared" si="35"/>
        <v>0</v>
      </c>
      <c r="N375" s="132" t="str">
        <f t="shared" si="32"/>
        <v/>
      </c>
      <c r="O375" s="176" t="str">
        <f t="shared" si="33"/>
        <v>否</v>
      </c>
      <c r="P375" s="176" t="str">
        <f t="shared" si="36"/>
        <v>否</v>
      </c>
    </row>
    <row r="376" hidden="1" spans="1:16">
      <c r="A376" s="171" t="s">
        <v>135</v>
      </c>
      <c r="B376" s="172" t="s">
        <v>135</v>
      </c>
      <c r="C376" s="172" t="s">
        <v>730</v>
      </c>
      <c r="D376" s="173" t="s">
        <v>738</v>
      </c>
      <c r="E376" s="172" t="s">
        <v>147</v>
      </c>
      <c r="F376" s="42" t="s">
        <v>739</v>
      </c>
      <c r="G376" s="36">
        <f>VLOOKUP(D376,全省上年决算数!$D$4:$G$1301,4)</f>
        <v>0</v>
      </c>
      <c r="H376" s="36">
        <f>IFERROR(VLOOKUP(D376,全省预算!D:I,5,0),)</f>
        <v>0</v>
      </c>
      <c r="I376" s="36"/>
      <c r="J376" s="36">
        <f>SUMIF(全省决算数!A375:A1755,D376:D1672,全省决算数!C375:C1755)</f>
        <v>0</v>
      </c>
      <c r="K376" s="175"/>
      <c r="L376" s="175"/>
      <c r="M376" s="175">
        <f t="shared" si="35"/>
        <v>0</v>
      </c>
      <c r="N376" s="132" t="str">
        <f t="shared" ref="N376:N439" si="38">IF(ISERROR(J376/G376-1),"",J376/G376-1)</f>
        <v/>
      </c>
      <c r="O376" s="176" t="str">
        <f t="shared" si="33"/>
        <v>否</v>
      </c>
      <c r="P376" s="176" t="str">
        <f t="shared" si="36"/>
        <v>否</v>
      </c>
    </row>
    <row r="377" hidden="1" spans="1:16">
      <c r="A377" s="171" t="s">
        <v>135</v>
      </c>
      <c r="B377" s="172" t="s">
        <v>135</v>
      </c>
      <c r="C377" s="172" t="s">
        <v>730</v>
      </c>
      <c r="D377" s="173" t="s">
        <v>740</v>
      </c>
      <c r="E377" s="172" t="s">
        <v>147</v>
      </c>
      <c r="F377" s="42" t="s">
        <v>617</v>
      </c>
      <c r="G377" s="36">
        <f>VLOOKUP(D377,全省上年决算数!$D$4:$G$1301,4)</f>
        <v>0</v>
      </c>
      <c r="H377" s="36">
        <f>IFERROR(VLOOKUP(D377,全省预算!D:I,5,0),)</f>
        <v>0</v>
      </c>
      <c r="I377" s="36"/>
      <c r="J377" s="36">
        <f>SUMIF(全省决算数!A376:A1756,D377:D1673,全省决算数!C376:C1756)</f>
        <v>0</v>
      </c>
      <c r="K377" s="175"/>
      <c r="L377" s="175"/>
      <c r="M377" s="175">
        <f t="shared" si="35"/>
        <v>0</v>
      </c>
      <c r="N377" s="132" t="str">
        <f t="shared" si="38"/>
        <v/>
      </c>
      <c r="O377" s="176" t="str">
        <f t="shared" si="33"/>
        <v>否</v>
      </c>
      <c r="P377" s="176" t="str">
        <f t="shared" si="36"/>
        <v>否</v>
      </c>
    </row>
    <row r="378" hidden="1" spans="1:16">
      <c r="A378" s="171" t="s">
        <v>135</v>
      </c>
      <c r="B378" s="172" t="s">
        <v>135</v>
      </c>
      <c r="C378" s="172" t="s">
        <v>730</v>
      </c>
      <c r="D378" s="173" t="s">
        <v>741</v>
      </c>
      <c r="E378" s="172" t="s">
        <v>147</v>
      </c>
      <c r="F378" s="42" t="s">
        <v>742</v>
      </c>
      <c r="G378" s="36">
        <f>VLOOKUP(D378,全省上年决算数!$D$4:$G$1301,4)</f>
        <v>0</v>
      </c>
      <c r="H378" s="36">
        <f>IFERROR(VLOOKUP(D378,全省预算!D:I,5,0),)</f>
        <v>0</v>
      </c>
      <c r="I378" s="36"/>
      <c r="J378" s="36">
        <f>SUMIF(全省决算数!A377:A1757,D378:D1674,全省决算数!C377:C1757)</f>
        <v>0</v>
      </c>
      <c r="K378" s="175"/>
      <c r="L378" s="175"/>
      <c r="M378" s="175">
        <f t="shared" si="35"/>
        <v>0</v>
      </c>
      <c r="N378" s="132" t="str">
        <f t="shared" si="38"/>
        <v/>
      </c>
      <c r="O378" s="176" t="str">
        <f t="shared" si="33"/>
        <v>否</v>
      </c>
      <c r="P378" s="176" t="str">
        <f t="shared" si="36"/>
        <v>否</v>
      </c>
    </row>
    <row r="379" ht="21.95" customHeight="1" spans="1:16">
      <c r="A379" s="171" t="s">
        <v>135</v>
      </c>
      <c r="B379" s="172" t="s">
        <v>563</v>
      </c>
      <c r="C379" s="172"/>
      <c r="D379" s="173" t="s">
        <v>743</v>
      </c>
      <c r="E379" s="172" t="s">
        <v>147</v>
      </c>
      <c r="F379" s="42" t="s">
        <v>744</v>
      </c>
      <c r="G379" s="36">
        <f>VLOOKUP(D379,全省上年决算数!$D$4:$G$1301,4)</f>
        <v>11136</v>
      </c>
      <c r="H379" s="36">
        <f>IFERROR(VLOOKUP(D379,全省预算!D:I,5,0),)</f>
        <v>11415</v>
      </c>
      <c r="I379" s="36">
        <f>IFERROR(VLOOKUP(D379,全省调整!A:I,3,0),)</f>
        <v>40778</v>
      </c>
      <c r="J379" s="36">
        <f>SUMIF(全省决算数!A378:A1758,D379:D1675,全省决算数!C378:C1758)</f>
        <v>38176</v>
      </c>
      <c r="K379" s="418">
        <f t="shared" si="34"/>
        <v>3.428</v>
      </c>
      <c r="L379" s="418">
        <f t="shared" si="37"/>
        <v>3.344</v>
      </c>
      <c r="M379" s="418">
        <f t="shared" si="35"/>
        <v>0.936</v>
      </c>
      <c r="N379" s="132">
        <f t="shared" si="38"/>
        <v>2.428</v>
      </c>
      <c r="O379" s="176" t="str">
        <f t="shared" si="33"/>
        <v>是</v>
      </c>
      <c r="P379" s="176" t="str">
        <f t="shared" si="36"/>
        <v>是</v>
      </c>
    </row>
    <row r="380" ht="21.95" customHeight="1" spans="1:16">
      <c r="A380" s="171" t="s">
        <v>134</v>
      </c>
      <c r="B380" s="172" t="s">
        <v>135</v>
      </c>
      <c r="C380" s="172" t="s">
        <v>135</v>
      </c>
      <c r="D380" s="173" t="s">
        <v>745</v>
      </c>
      <c r="E380" s="172" t="s">
        <v>135</v>
      </c>
      <c r="F380" s="43" t="s">
        <v>746</v>
      </c>
      <c r="G380" s="174">
        <f>SUMIF($B381:$B$1301,$D380,$G381:$G$1301)</f>
        <v>6749390</v>
      </c>
      <c r="H380" s="174">
        <f>VLOOKUP(F380,全省预算!$F:$H,3,0)</f>
        <v>6983000</v>
      </c>
      <c r="I380" s="174">
        <f>SUMIF($B381:$B$1301,$D380,$I381:$I$1301)</f>
        <v>7989611</v>
      </c>
      <c r="J380" s="174">
        <f>VLOOKUP(F380,全省决算数!$B:$C,2,0)</f>
        <v>7674623</v>
      </c>
      <c r="K380" s="416">
        <f t="shared" si="34"/>
        <v>1.137</v>
      </c>
      <c r="L380" s="416">
        <f t="shared" si="37"/>
        <v>1.099</v>
      </c>
      <c r="M380" s="416">
        <f t="shared" si="35"/>
        <v>0.961</v>
      </c>
      <c r="N380" s="129">
        <f t="shared" si="38"/>
        <v>0.137</v>
      </c>
      <c r="O380" s="176" t="str">
        <f t="shared" si="33"/>
        <v>是</v>
      </c>
      <c r="P380" s="176" t="str">
        <f t="shared" si="36"/>
        <v>是</v>
      </c>
    </row>
    <row r="381" ht="21.95" customHeight="1" spans="1:16">
      <c r="A381" s="171" t="s">
        <v>135</v>
      </c>
      <c r="B381" s="172" t="s">
        <v>745</v>
      </c>
      <c r="C381" s="172" t="s">
        <v>135</v>
      </c>
      <c r="D381" s="173" t="s">
        <v>747</v>
      </c>
      <c r="E381" s="172" t="s">
        <v>135</v>
      </c>
      <c r="F381" s="42" t="s">
        <v>748</v>
      </c>
      <c r="G381" s="36">
        <f>SUMIF($C382:$C$1301,$D381,$G382:$G$1301)</f>
        <v>81977</v>
      </c>
      <c r="H381" s="36">
        <f>VLOOKUP(F381,全省预算!$F:$H,3,0)</f>
        <v>84000</v>
      </c>
      <c r="I381" s="36">
        <f>IFERROR(VLOOKUP(D381,全省调整!A:I,3,0),)</f>
        <v>112913</v>
      </c>
      <c r="J381" s="36">
        <f>VLOOKUP(F381,全省决算数!$B:$C,2,0)</f>
        <v>111289</v>
      </c>
      <c r="K381" s="418">
        <f t="shared" si="34"/>
        <v>1.358</v>
      </c>
      <c r="L381" s="418">
        <f t="shared" si="37"/>
        <v>1.325</v>
      </c>
      <c r="M381" s="418">
        <f t="shared" si="35"/>
        <v>0.986</v>
      </c>
      <c r="N381" s="129">
        <f t="shared" si="38"/>
        <v>0.358</v>
      </c>
      <c r="O381" s="176" t="str">
        <f t="shared" si="33"/>
        <v>是</v>
      </c>
      <c r="P381" s="176" t="str">
        <f t="shared" si="36"/>
        <v>是</v>
      </c>
    </row>
    <row r="382" hidden="1" spans="1:16">
      <c r="A382" s="171" t="s">
        <v>135</v>
      </c>
      <c r="B382" s="172" t="s">
        <v>135</v>
      </c>
      <c r="C382" s="172" t="s">
        <v>747</v>
      </c>
      <c r="D382" s="173" t="s">
        <v>749</v>
      </c>
      <c r="E382" s="172" t="s">
        <v>147</v>
      </c>
      <c r="F382" s="42" t="s">
        <v>141</v>
      </c>
      <c r="G382" s="36">
        <f>VLOOKUP(D382,全省上年决算数!$D$4:$G$1301,4)</f>
        <v>37756</v>
      </c>
      <c r="H382" s="36">
        <f>IFERROR(VLOOKUP(D382,全省预算!D:I,5,0),)</f>
        <v>39500</v>
      </c>
      <c r="I382" s="36"/>
      <c r="J382" s="36">
        <f>SUMIF(全省决算数!A381:A1761,D382:D1678,全省决算数!C381:C1761)</f>
        <v>51102</v>
      </c>
      <c r="K382" s="175">
        <f t="shared" si="34"/>
        <v>1.35</v>
      </c>
      <c r="L382" s="175">
        <f t="shared" si="37"/>
        <v>1.29</v>
      </c>
      <c r="M382" s="175">
        <f t="shared" si="35"/>
        <v>0</v>
      </c>
      <c r="N382" s="132">
        <f t="shared" si="38"/>
        <v>0.353</v>
      </c>
      <c r="O382" s="176" t="str">
        <f t="shared" si="33"/>
        <v>是</v>
      </c>
      <c r="P382" s="176" t="str">
        <f t="shared" si="36"/>
        <v>否</v>
      </c>
    </row>
    <row r="383" hidden="1" spans="1:16">
      <c r="A383" s="171" t="s">
        <v>135</v>
      </c>
      <c r="B383" s="172" t="s">
        <v>135</v>
      </c>
      <c r="C383" s="172" t="s">
        <v>747</v>
      </c>
      <c r="D383" s="173" t="s">
        <v>750</v>
      </c>
      <c r="E383" s="172" t="s">
        <v>147</v>
      </c>
      <c r="F383" s="42" t="s">
        <v>143</v>
      </c>
      <c r="G383" s="36">
        <f>VLOOKUP(D383,全省上年决算数!$D$4:$G$1301,4)</f>
        <v>10170</v>
      </c>
      <c r="H383" s="36">
        <f>IFERROR(VLOOKUP(D383,全省预算!D:I,5,0),)</f>
        <v>10500</v>
      </c>
      <c r="I383" s="36"/>
      <c r="J383" s="36">
        <f>SUMIF(全省决算数!A382:A1762,D383:D1679,全省决算数!C382:C1762)</f>
        <v>14888</v>
      </c>
      <c r="K383" s="175">
        <f t="shared" si="34"/>
        <v>1.46</v>
      </c>
      <c r="L383" s="175">
        <f t="shared" si="37"/>
        <v>1.42</v>
      </c>
      <c r="M383" s="175">
        <f t="shared" si="35"/>
        <v>0</v>
      </c>
      <c r="N383" s="132">
        <f t="shared" si="38"/>
        <v>0.464</v>
      </c>
      <c r="O383" s="176" t="str">
        <f t="shared" si="33"/>
        <v>是</v>
      </c>
      <c r="P383" s="176" t="str">
        <f t="shared" si="36"/>
        <v>否</v>
      </c>
    </row>
    <row r="384" hidden="1" spans="1:16">
      <c r="A384" s="171" t="s">
        <v>135</v>
      </c>
      <c r="B384" s="172" t="s">
        <v>135</v>
      </c>
      <c r="C384" s="172" t="s">
        <v>747</v>
      </c>
      <c r="D384" s="173" t="s">
        <v>751</v>
      </c>
      <c r="E384" s="172" t="s">
        <v>147</v>
      </c>
      <c r="F384" s="42" t="s">
        <v>145</v>
      </c>
      <c r="G384" s="36">
        <f>VLOOKUP(D384,全省上年决算数!$D$4:$G$1301,4)</f>
        <v>880</v>
      </c>
      <c r="H384" s="36">
        <f>IFERROR(VLOOKUP(D384,全省预算!D:I,5,0),)</f>
        <v>900</v>
      </c>
      <c r="I384" s="36"/>
      <c r="J384" s="36">
        <f>SUMIF(全省决算数!A383:A1763,D384:D1680,全省决算数!C383:C1763)</f>
        <v>965</v>
      </c>
      <c r="K384" s="175">
        <f t="shared" si="34"/>
        <v>1.1</v>
      </c>
      <c r="L384" s="175">
        <f t="shared" si="37"/>
        <v>1.07</v>
      </c>
      <c r="M384" s="175">
        <f t="shared" si="35"/>
        <v>0</v>
      </c>
      <c r="N384" s="132">
        <f t="shared" si="38"/>
        <v>0.097</v>
      </c>
      <c r="O384" s="176" t="str">
        <f t="shared" si="33"/>
        <v>是</v>
      </c>
      <c r="P384" s="176" t="str">
        <f t="shared" si="36"/>
        <v>否</v>
      </c>
    </row>
    <row r="385" hidden="1" spans="1:16">
      <c r="A385" s="171" t="s">
        <v>135</v>
      </c>
      <c r="B385" s="172" t="s">
        <v>135</v>
      </c>
      <c r="C385" s="172" t="s">
        <v>747</v>
      </c>
      <c r="D385" s="173" t="s">
        <v>752</v>
      </c>
      <c r="E385" s="172" t="s">
        <v>147</v>
      </c>
      <c r="F385" s="42" t="s">
        <v>753</v>
      </c>
      <c r="G385" s="36">
        <f>VLOOKUP(D385,全省上年决算数!$D$4:$G$1301,4)</f>
        <v>33171</v>
      </c>
      <c r="H385" s="36">
        <f>IFERROR(VLOOKUP(D385,全省预算!D:I,5,0),)</f>
        <v>33100</v>
      </c>
      <c r="I385" s="36"/>
      <c r="J385" s="36">
        <f>SUMIF(全省决算数!A384:A1764,D385:D1681,全省决算数!C384:C1764)</f>
        <v>44334</v>
      </c>
      <c r="K385" s="175">
        <f t="shared" si="34"/>
        <v>1.34</v>
      </c>
      <c r="L385" s="175">
        <f t="shared" si="37"/>
        <v>1.34</v>
      </c>
      <c r="M385" s="175">
        <f t="shared" si="35"/>
        <v>0</v>
      </c>
      <c r="N385" s="132">
        <f t="shared" si="38"/>
        <v>0.337</v>
      </c>
      <c r="O385" s="176" t="str">
        <f t="shared" si="33"/>
        <v>是</v>
      </c>
      <c r="P385" s="176" t="str">
        <f t="shared" si="36"/>
        <v>否</v>
      </c>
    </row>
    <row r="386" ht="21.95" customHeight="1" spans="1:16">
      <c r="A386" s="171" t="s">
        <v>135</v>
      </c>
      <c r="B386" s="172" t="s">
        <v>745</v>
      </c>
      <c r="C386" s="172" t="s">
        <v>135</v>
      </c>
      <c r="D386" s="173" t="s">
        <v>754</v>
      </c>
      <c r="E386" s="172" t="s">
        <v>135</v>
      </c>
      <c r="F386" s="42" t="s">
        <v>755</v>
      </c>
      <c r="G386" s="36">
        <f>SUMIF($C387:$C$1301,$D386,$G387:$G$1301)</f>
        <v>5448835</v>
      </c>
      <c r="H386" s="36">
        <f>VLOOKUP(F386,全省预算!$F:$H,3,0)</f>
        <v>5643650</v>
      </c>
      <c r="I386" s="36">
        <f>IFERROR(VLOOKUP(D386,全省调整!A:I,3,0),)</f>
        <v>6506650</v>
      </c>
      <c r="J386" s="36">
        <f>VLOOKUP(F386,全省决算数!$B:$C,2,0)</f>
        <v>6371573</v>
      </c>
      <c r="K386" s="418">
        <f t="shared" si="34"/>
        <v>1.169</v>
      </c>
      <c r="L386" s="418">
        <f t="shared" si="37"/>
        <v>1.129</v>
      </c>
      <c r="M386" s="418">
        <f t="shared" si="35"/>
        <v>0.979</v>
      </c>
      <c r="N386" s="129">
        <f t="shared" si="38"/>
        <v>0.169</v>
      </c>
      <c r="O386" s="176" t="str">
        <f t="shared" si="33"/>
        <v>是</v>
      </c>
      <c r="P386" s="176" t="str">
        <f t="shared" si="36"/>
        <v>是</v>
      </c>
    </row>
    <row r="387" hidden="1" spans="1:16">
      <c r="A387" s="171" t="s">
        <v>135</v>
      </c>
      <c r="B387" s="172" t="s">
        <v>135</v>
      </c>
      <c r="C387" s="172" t="s">
        <v>754</v>
      </c>
      <c r="D387" s="173" t="s">
        <v>756</v>
      </c>
      <c r="E387" s="172" t="s">
        <v>147</v>
      </c>
      <c r="F387" s="42" t="s">
        <v>757</v>
      </c>
      <c r="G387" s="36">
        <f>VLOOKUP(D387,全省上年决算数!$D$4:$G$1301,4)</f>
        <v>208593</v>
      </c>
      <c r="H387" s="36">
        <f>IFERROR(VLOOKUP(D387,全省预算!D:I,5,0),)</f>
        <v>217000</v>
      </c>
      <c r="I387" s="36"/>
      <c r="J387" s="36">
        <f>SUMIF(全省决算数!A386:A1766,D387:D1683,全省决算数!C386:C1766)</f>
        <v>265955</v>
      </c>
      <c r="K387" s="175">
        <f t="shared" si="34"/>
        <v>1.27</v>
      </c>
      <c r="L387" s="175">
        <f t="shared" si="37"/>
        <v>1.23</v>
      </c>
      <c r="M387" s="175">
        <f t="shared" si="35"/>
        <v>0</v>
      </c>
      <c r="N387" s="132">
        <f t="shared" si="38"/>
        <v>0.275</v>
      </c>
      <c r="O387" s="176" t="str">
        <f t="shared" si="33"/>
        <v>是</v>
      </c>
      <c r="P387" s="176" t="str">
        <f t="shared" si="36"/>
        <v>否</v>
      </c>
    </row>
    <row r="388" hidden="1" spans="1:16">
      <c r="A388" s="171" t="s">
        <v>135</v>
      </c>
      <c r="B388" s="172" t="s">
        <v>135</v>
      </c>
      <c r="C388" s="172" t="s">
        <v>754</v>
      </c>
      <c r="D388" s="173" t="s">
        <v>758</v>
      </c>
      <c r="E388" s="172" t="s">
        <v>147</v>
      </c>
      <c r="F388" s="42" t="s">
        <v>759</v>
      </c>
      <c r="G388" s="36">
        <f>VLOOKUP(D388,全省上年决算数!$D$4:$G$1301,4)</f>
        <v>2386787</v>
      </c>
      <c r="H388" s="36">
        <f>IFERROR(VLOOKUP(D388,全省预算!D:I,5,0),)</f>
        <v>2486000</v>
      </c>
      <c r="I388" s="36"/>
      <c r="J388" s="36">
        <f>SUMIF(全省决算数!A387:A1767,D388:D1684,全省决算数!C387:C1767)</f>
        <v>2868423</v>
      </c>
      <c r="K388" s="175">
        <f t="shared" si="34"/>
        <v>1.2</v>
      </c>
      <c r="L388" s="175">
        <f t="shared" si="37"/>
        <v>1.15</v>
      </c>
      <c r="M388" s="175">
        <f t="shared" si="35"/>
        <v>0</v>
      </c>
      <c r="N388" s="132">
        <f t="shared" si="38"/>
        <v>0.202</v>
      </c>
      <c r="O388" s="176" t="str">
        <f t="shared" ref="O388:O451" si="39">IF(F388&lt;&gt;"",IF(SUM(G388:J388)&lt;&gt;0,"是","否"),"空")</f>
        <v>是</v>
      </c>
      <c r="P388" s="176" t="str">
        <f t="shared" si="36"/>
        <v>否</v>
      </c>
    </row>
    <row r="389" hidden="1" spans="1:16">
      <c r="A389" s="171" t="s">
        <v>135</v>
      </c>
      <c r="B389" s="172" t="s">
        <v>135</v>
      </c>
      <c r="C389" s="172" t="s">
        <v>754</v>
      </c>
      <c r="D389" s="173" t="s">
        <v>760</v>
      </c>
      <c r="E389" s="172" t="s">
        <v>147</v>
      </c>
      <c r="F389" s="42" t="s">
        <v>761</v>
      </c>
      <c r="G389" s="36">
        <f>VLOOKUP(D389,全省上年决算数!$D$4:$G$1301,4)</f>
        <v>1422519</v>
      </c>
      <c r="H389" s="36">
        <f>IFERROR(VLOOKUP(D389,全省预算!D:I,5,0),)</f>
        <v>1485000</v>
      </c>
      <c r="I389" s="36"/>
      <c r="J389" s="36">
        <f>SUMIF(全省决算数!A388:A1768,D389:D1685,全省决算数!C388:C1768)</f>
        <v>1710167</v>
      </c>
      <c r="K389" s="175">
        <f t="shared" ref="K389:K452" si="40">J389/G389</f>
        <v>1.2</v>
      </c>
      <c r="L389" s="175">
        <f t="shared" si="37"/>
        <v>1.15</v>
      </c>
      <c r="M389" s="175">
        <f t="shared" ref="M389:M452" si="41">IFERROR(J389/I389,0)</f>
        <v>0</v>
      </c>
      <c r="N389" s="132">
        <f t="shared" si="38"/>
        <v>0.202</v>
      </c>
      <c r="O389" s="176" t="str">
        <f t="shared" si="39"/>
        <v>是</v>
      </c>
      <c r="P389" s="176" t="str">
        <f t="shared" ref="P389:P452" si="42">IF(C389&lt;&gt;"","否","是")</f>
        <v>否</v>
      </c>
    </row>
    <row r="390" hidden="1" spans="1:16">
      <c r="A390" s="171" t="s">
        <v>135</v>
      </c>
      <c r="B390" s="172" t="s">
        <v>135</v>
      </c>
      <c r="C390" s="172" t="s">
        <v>754</v>
      </c>
      <c r="D390" s="173" t="s">
        <v>762</v>
      </c>
      <c r="E390" s="172" t="s">
        <v>147</v>
      </c>
      <c r="F390" s="42" t="s">
        <v>763</v>
      </c>
      <c r="G390" s="36">
        <f>VLOOKUP(D390,全省上年决算数!$D$4:$G$1301,4)</f>
        <v>512941</v>
      </c>
      <c r="H390" s="36">
        <f>IFERROR(VLOOKUP(D390,全省预算!D:I,5,0),)</f>
        <v>529000</v>
      </c>
      <c r="I390" s="36"/>
      <c r="J390" s="36">
        <f>SUMIF(全省决算数!A389:A1769,D390:D1686,全省决算数!C389:C1769)</f>
        <v>624566</v>
      </c>
      <c r="K390" s="175">
        <f t="shared" si="40"/>
        <v>1.22</v>
      </c>
      <c r="L390" s="175">
        <f t="shared" ref="L390:L452" si="43">J390/H390</f>
        <v>1.18</v>
      </c>
      <c r="M390" s="175">
        <f t="shared" si="41"/>
        <v>0</v>
      </c>
      <c r="N390" s="132">
        <f t="shared" si="38"/>
        <v>0.218</v>
      </c>
      <c r="O390" s="176" t="str">
        <f t="shared" si="39"/>
        <v>是</v>
      </c>
      <c r="P390" s="176" t="str">
        <f t="shared" si="42"/>
        <v>否</v>
      </c>
    </row>
    <row r="391" hidden="1" spans="1:16">
      <c r="A391" s="177" t="s">
        <v>135</v>
      </c>
      <c r="B391" s="178" t="s">
        <v>135</v>
      </c>
      <c r="C391" s="178" t="s">
        <v>754</v>
      </c>
      <c r="D391" s="179" t="s">
        <v>764</v>
      </c>
      <c r="E391" s="178" t="s">
        <v>147</v>
      </c>
      <c r="F391" s="42" t="s">
        <v>765</v>
      </c>
      <c r="G391" s="36">
        <f>VLOOKUP(D391,全省上年决算数!$D$4:$G$1301,4)</f>
        <v>604224</v>
      </c>
      <c r="H391" s="36">
        <f>IFERROR(VLOOKUP(D391,全省预算!D:I,5,0),)</f>
        <v>603000</v>
      </c>
      <c r="I391" s="36"/>
      <c r="J391" s="36">
        <f>SUMIF(全省决算数!A390:A1770,D391:D1687,全省决算数!C390:C1770)</f>
        <v>598124</v>
      </c>
      <c r="K391" s="175">
        <f t="shared" si="40"/>
        <v>0.99</v>
      </c>
      <c r="L391" s="175">
        <f t="shared" si="43"/>
        <v>0.99</v>
      </c>
      <c r="M391" s="175">
        <f t="shared" si="41"/>
        <v>0</v>
      </c>
      <c r="N391" s="132">
        <f t="shared" si="38"/>
        <v>-0.01</v>
      </c>
      <c r="O391" s="176" t="str">
        <f t="shared" si="39"/>
        <v>是</v>
      </c>
      <c r="P391" s="176" t="str">
        <f t="shared" si="42"/>
        <v>否</v>
      </c>
    </row>
    <row r="392" hidden="1" spans="1:16">
      <c r="A392" s="171" t="s">
        <v>135</v>
      </c>
      <c r="B392" s="172" t="s">
        <v>135</v>
      </c>
      <c r="C392" s="172" t="s">
        <v>754</v>
      </c>
      <c r="D392" s="173" t="s">
        <v>766</v>
      </c>
      <c r="E392" s="172" t="s">
        <v>147</v>
      </c>
      <c r="F392" s="42" t="s">
        <v>767</v>
      </c>
      <c r="G392" s="36">
        <f>VLOOKUP(D392,全省上年决算数!$D$4:$G$1301,4)</f>
        <v>5107</v>
      </c>
      <c r="H392" s="36">
        <f>IFERROR(VLOOKUP(D392,全省预算!D:I,5,0),)</f>
        <v>3450</v>
      </c>
      <c r="I392" s="36"/>
      <c r="J392" s="36">
        <f>SUMIF(全省决算数!A391:A1771,D392:D1688,全省决算数!C391:C1771)</f>
        <v>1850</v>
      </c>
      <c r="K392" s="175">
        <f t="shared" si="40"/>
        <v>0.36</v>
      </c>
      <c r="L392" s="175">
        <f t="shared" si="43"/>
        <v>0.54</v>
      </c>
      <c r="M392" s="175">
        <f t="shared" si="41"/>
        <v>0</v>
      </c>
      <c r="N392" s="132">
        <f t="shared" si="38"/>
        <v>-0.638</v>
      </c>
      <c r="O392" s="176" t="str">
        <f t="shared" si="39"/>
        <v>是</v>
      </c>
      <c r="P392" s="176" t="str">
        <f t="shared" si="42"/>
        <v>否</v>
      </c>
    </row>
    <row r="393" hidden="1" spans="1:16">
      <c r="A393" s="171" t="s">
        <v>135</v>
      </c>
      <c r="B393" s="172" t="s">
        <v>135</v>
      </c>
      <c r="C393" s="172" t="s">
        <v>754</v>
      </c>
      <c r="D393" s="173" t="s">
        <v>768</v>
      </c>
      <c r="E393" s="172" t="s">
        <v>147</v>
      </c>
      <c r="F393" s="42" t="s">
        <v>769</v>
      </c>
      <c r="G393" s="36">
        <f>VLOOKUP(D393,全省上年决算数!$D$4:$G$1301,4)</f>
        <v>0</v>
      </c>
      <c r="H393" s="36">
        <f>IFERROR(VLOOKUP(D393,全省预算!D:I,5,0),)</f>
        <v>0</v>
      </c>
      <c r="I393" s="36"/>
      <c r="J393" s="36">
        <f>SUMIF(全省决算数!A392:A1772,D393:D1689,全省决算数!C392:C1772)</f>
        <v>100</v>
      </c>
      <c r="K393" s="175"/>
      <c r="L393" s="175"/>
      <c r="M393" s="175">
        <f t="shared" si="41"/>
        <v>0</v>
      </c>
      <c r="N393" s="132" t="str">
        <f t="shared" si="38"/>
        <v/>
      </c>
      <c r="O393" s="176" t="str">
        <f t="shared" si="39"/>
        <v>是</v>
      </c>
      <c r="P393" s="176" t="str">
        <f t="shared" si="42"/>
        <v>否</v>
      </c>
    </row>
    <row r="394" hidden="1" spans="1:16">
      <c r="A394" s="177" t="s">
        <v>135</v>
      </c>
      <c r="B394" s="178"/>
      <c r="C394" s="178" t="s">
        <v>754</v>
      </c>
      <c r="D394" s="179" t="s">
        <v>770</v>
      </c>
      <c r="E394" s="178" t="s">
        <v>147</v>
      </c>
      <c r="F394" s="42" t="s">
        <v>771</v>
      </c>
      <c r="G394" s="36">
        <f>VLOOKUP(D394,全省上年决算数!$D$4:$G$1301,4)</f>
        <v>308664</v>
      </c>
      <c r="H394" s="36">
        <f>IFERROR(VLOOKUP(D394,全省预算!D:I,5,0),)</f>
        <v>320200</v>
      </c>
      <c r="I394" s="36"/>
      <c r="J394" s="36">
        <f>SUMIF(全省决算数!A393:A1773,D394:D1690,全省决算数!C393:C1773)</f>
        <v>302388</v>
      </c>
      <c r="K394" s="175">
        <f t="shared" si="40"/>
        <v>0.98</v>
      </c>
      <c r="L394" s="175">
        <f t="shared" si="43"/>
        <v>0.94</v>
      </c>
      <c r="M394" s="175">
        <f t="shared" si="41"/>
        <v>0</v>
      </c>
      <c r="N394" s="132">
        <f t="shared" si="38"/>
        <v>-0.02</v>
      </c>
      <c r="O394" s="176" t="str">
        <f t="shared" si="39"/>
        <v>是</v>
      </c>
      <c r="P394" s="176" t="str">
        <f t="shared" si="42"/>
        <v>否</v>
      </c>
    </row>
    <row r="395" ht="21.95" customHeight="1" spans="1:16">
      <c r="A395" s="171" t="s">
        <v>135</v>
      </c>
      <c r="B395" s="465" t="s">
        <v>745</v>
      </c>
      <c r="C395" s="172"/>
      <c r="D395" s="173" t="s">
        <v>772</v>
      </c>
      <c r="E395" s="172"/>
      <c r="F395" s="37" t="s">
        <v>773</v>
      </c>
      <c r="G395" s="36">
        <f>SUMIF($C396:$C$1301,$D395,$G396:$G$1301)</f>
        <v>515702</v>
      </c>
      <c r="H395" s="36">
        <f>VLOOKUP(F395,全省预算!$F:$H,3,0)</f>
        <v>539230</v>
      </c>
      <c r="I395" s="36">
        <f>IFERROR(VLOOKUP(D395,全省调整!A:I,3,0),)</f>
        <v>675601</v>
      </c>
      <c r="J395" s="36">
        <f>VLOOKUP(F395,全省决算数!$B:$C,2,0)</f>
        <v>619116</v>
      </c>
      <c r="K395" s="418">
        <f t="shared" si="40"/>
        <v>1.201</v>
      </c>
      <c r="L395" s="418">
        <f t="shared" si="43"/>
        <v>1.148</v>
      </c>
      <c r="M395" s="418">
        <f t="shared" si="41"/>
        <v>0.916</v>
      </c>
      <c r="N395" s="129">
        <f t="shared" si="38"/>
        <v>0.201</v>
      </c>
      <c r="O395" s="176" t="str">
        <f t="shared" si="39"/>
        <v>是</v>
      </c>
      <c r="P395" s="176" t="str">
        <f t="shared" si="42"/>
        <v>是</v>
      </c>
    </row>
    <row r="396" hidden="1" spans="1:16">
      <c r="A396" s="171" t="s">
        <v>135</v>
      </c>
      <c r="B396" s="172" t="s">
        <v>135</v>
      </c>
      <c r="C396" s="172" t="s">
        <v>772</v>
      </c>
      <c r="D396" s="173" t="s">
        <v>774</v>
      </c>
      <c r="E396" s="172" t="s">
        <v>147</v>
      </c>
      <c r="F396" s="42" t="s">
        <v>775</v>
      </c>
      <c r="G396" s="36">
        <f>VLOOKUP(D396,全省上年决算数!$D$4:$G$1301,4)</f>
        <v>2119</v>
      </c>
      <c r="H396" s="36">
        <f>IFERROR(VLOOKUP(D396,全省预算!D:I,5,0),)</f>
        <v>2230</v>
      </c>
      <c r="I396" s="36"/>
      <c r="J396" s="36">
        <f>SUMIF(全省决算数!A395:A1775,D396:D1692,全省决算数!C395:C1775)</f>
        <v>1265</v>
      </c>
      <c r="K396" s="175">
        <f t="shared" si="40"/>
        <v>0.6</v>
      </c>
      <c r="L396" s="175">
        <f t="shared" si="43"/>
        <v>0.57</v>
      </c>
      <c r="M396" s="175">
        <f t="shared" si="41"/>
        <v>0</v>
      </c>
      <c r="N396" s="132">
        <f t="shared" si="38"/>
        <v>-0.403</v>
      </c>
      <c r="O396" s="176" t="str">
        <f t="shared" si="39"/>
        <v>是</v>
      </c>
      <c r="P396" s="176" t="str">
        <f t="shared" si="42"/>
        <v>否</v>
      </c>
    </row>
    <row r="397" hidden="1" spans="1:16">
      <c r="A397" s="171" t="s">
        <v>135</v>
      </c>
      <c r="B397" s="172" t="s">
        <v>135</v>
      </c>
      <c r="C397" s="172" t="s">
        <v>772</v>
      </c>
      <c r="D397" s="173" t="s">
        <v>776</v>
      </c>
      <c r="E397" s="172" t="s">
        <v>147</v>
      </c>
      <c r="F397" s="49" t="s">
        <v>777</v>
      </c>
      <c r="G397" s="36">
        <f>VLOOKUP(D397,全省上年决算数!$D$4:$G$1301,4)</f>
        <v>184816</v>
      </c>
      <c r="H397" s="36">
        <f>IFERROR(VLOOKUP(D397,全省预算!D:I,5,0),)</f>
        <v>196000</v>
      </c>
      <c r="I397" s="36"/>
      <c r="J397" s="36">
        <f>SUMIF(全省决算数!A396:A1776,D397:D1693,全省决算数!C396:C1776)</f>
        <v>233695</v>
      </c>
      <c r="K397" s="175">
        <f t="shared" si="40"/>
        <v>1.26</v>
      </c>
      <c r="L397" s="175">
        <f t="shared" si="43"/>
        <v>1.19</v>
      </c>
      <c r="M397" s="175">
        <f t="shared" si="41"/>
        <v>0</v>
      </c>
      <c r="N397" s="132">
        <f t="shared" si="38"/>
        <v>0.264</v>
      </c>
      <c r="O397" s="176" t="str">
        <f t="shared" si="39"/>
        <v>是</v>
      </c>
      <c r="P397" s="176" t="str">
        <f t="shared" si="42"/>
        <v>否</v>
      </c>
    </row>
    <row r="398" hidden="1" spans="1:16">
      <c r="A398" s="171" t="s">
        <v>135</v>
      </c>
      <c r="B398" s="172" t="s">
        <v>135</v>
      </c>
      <c r="C398" s="172" t="s">
        <v>772</v>
      </c>
      <c r="D398" s="173" t="s">
        <v>778</v>
      </c>
      <c r="E398" s="172" t="s">
        <v>147</v>
      </c>
      <c r="F398" s="49" t="s">
        <v>779</v>
      </c>
      <c r="G398" s="36">
        <f>VLOOKUP(D398,全省上年决算数!$D$4:$G$1301,4)</f>
        <v>58813</v>
      </c>
      <c r="H398" s="36">
        <f>IFERROR(VLOOKUP(D398,全省预算!D:I,5,0),)</f>
        <v>61000</v>
      </c>
      <c r="I398" s="36"/>
      <c r="J398" s="36">
        <f>SUMIF(全省决算数!A397:A1777,D398:D1694,全省决算数!C397:C1777)</f>
        <v>61706</v>
      </c>
      <c r="K398" s="175">
        <f t="shared" si="40"/>
        <v>1.05</v>
      </c>
      <c r="L398" s="175">
        <f t="shared" si="43"/>
        <v>1.01</v>
      </c>
      <c r="M398" s="175">
        <f t="shared" si="41"/>
        <v>0</v>
      </c>
      <c r="N398" s="132">
        <f t="shared" si="38"/>
        <v>0.049</v>
      </c>
      <c r="O398" s="176" t="str">
        <f t="shared" si="39"/>
        <v>是</v>
      </c>
      <c r="P398" s="176" t="str">
        <f t="shared" si="42"/>
        <v>否</v>
      </c>
    </row>
    <row r="399" hidden="1" spans="1:16">
      <c r="A399" s="171" t="s">
        <v>135</v>
      </c>
      <c r="B399" s="172" t="s">
        <v>135</v>
      </c>
      <c r="C399" s="172" t="s">
        <v>772</v>
      </c>
      <c r="D399" s="173" t="s">
        <v>780</v>
      </c>
      <c r="E399" s="172" t="s">
        <v>147</v>
      </c>
      <c r="F399" s="49" t="s">
        <v>781</v>
      </c>
      <c r="G399" s="36">
        <f>VLOOKUP(D399,全省上年决算数!$D$4:$G$1301,4)</f>
        <v>134979</v>
      </c>
      <c r="H399" s="36">
        <f>IFERROR(VLOOKUP(D399,全省预算!D:I,5,0),)</f>
        <v>142000</v>
      </c>
      <c r="I399" s="36"/>
      <c r="J399" s="36">
        <f>SUMIF(全省决算数!A398:A1778,D399:D1695,全省决算数!C398:C1778)</f>
        <v>153235</v>
      </c>
      <c r="K399" s="175">
        <f t="shared" si="40"/>
        <v>1.14</v>
      </c>
      <c r="L399" s="175">
        <f t="shared" si="43"/>
        <v>1.08</v>
      </c>
      <c r="M399" s="175">
        <f t="shared" si="41"/>
        <v>0</v>
      </c>
      <c r="N399" s="132">
        <f t="shared" si="38"/>
        <v>0.135</v>
      </c>
      <c r="O399" s="176" t="str">
        <f t="shared" si="39"/>
        <v>是</v>
      </c>
      <c r="P399" s="176" t="str">
        <f t="shared" si="42"/>
        <v>否</v>
      </c>
    </row>
    <row r="400" hidden="1" spans="1:16">
      <c r="A400" s="171" t="s">
        <v>135</v>
      </c>
      <c r="B400" s="172" t="s">
        <v>135</v>
      </c>
      <c r="C400" s="172" t="s">
        <v>772</v>
      </c>
      <c r="D400" s="173" t="s">
        <v>782</v>
      </c>
      <c r="E400" s="172" t="s">
        <v>147</v>
      </c>
      <c r="F400" s="49" t="s">
        <v>783</v>
      </c>
      <c r="G400" s="36">
        <f>VLOOKUP(D400,全省上年决算数!$D$4:$G$1301,4)</f>
        <v>93730</v>
      </c>
      <c r="H400" s="36">
        <f>IFERROR(VLOOKUP(D400,全省预算!D:I,5,0),)</f>
        <v>96000</v>
      </c>
      <c r="I400" s="36"/>
      <c r="J400" s="36">
        <f>SUMIF(全省决算数!A399:A1779,D400:D1696,全省决算数!C399:C1779)</f>
        <v>140345</v>
      </c>
      <c r="K400" s="175">
        <f t="shared" si="40"/>
        <v>1.5</v>
      </c>
      <c r="L400" s="175">
        <f t="shared" si="43"/>
        <v>1.46</v>
      </c>
      <c r="M400" s="175">
        <f t="shared" si="41"/>
        <v>0</v>
      </c>
      <c r="N400" s="132">
        <f t="shared" si="38"/>
        <v>0.497</v>
      </c>
      <c r="O400" s="176" t="str">
        <f t="shared" si="39"/>
        <v>是</v>
      </c>
      <c r="P400" s="176" t="str">
        <f t="shared" si="42"/>
        <v>否</v>
      </c>
    </row>
    <row r="401" hidden="1" spans="1:16">
      <c r="A401" s="171" t="s">
        <v>135</v>
      </c>
      <c r="B401" s="172"/>
      <c r="C401" s="172" t="s">
        <v>772</v>
      </c>
      <c r="D401" s="173" t="s">
        <v>784</v>
      </c>
      <c r="E401" s="172" t="s">
        <v>147</v>
      </c>
      <c r="F401" s="49" t="s">
        <v>785</v>
      </c>
      <c r="G401" s="36">
        <f>VLOOKUP(D401,全省上年决算数!$D$4:$G$1301,4)</f>
        <v>41245</v>
      </c>
      <c r="H401" s="36">
        <f>IFERROR(VLOOKUP(D401,全省预算!D:I,5,0),)</f>
        <v>42000</v>
      </c>
      <c r="I401" s="36"/>
      <c r="J401" s="36">
        <f>SUMIF(全省决算数!A400:A1780,D401:D1697,全省决算数!C400:C1780)</f>
        <v>28870</v>
      </c>
      <c r="K401" s="175">
        <f t="shared" si="40"/>
        <v>0.7</v>
      </c>
      <c r="L401" s="175">
        <f t="shared" si="43"/>
        <v>0.69</v>
      </c>
      <c r="M401" s="175">
        <f t="shared" si="41"/>
        <v>0</v>
      </c>
      <c r="N401" s="132">
        <f t="shared" si="38"/>
        <v>-0.3</v>
      </c>
      <c r="O401" s="176" t="str">
        <f t="shared" si="39"/>
        <v>是</v>
      </c>
      <c r="P401" s="176" t="str">
        <f t="shared" si="42"/>
        <v>否</v>
      </c>
    </row>
    <row r="402" ht="21.95" customHeight="1" spans="1:16">
      <c r="A402" s="171" t="s">
        <v>135</v>
      </c>
      <c r="B402" s="465" t="s">
        <v>745</v>
      </c>
      <c r="C402" s="172"/>
      <c r="D402" s="173" t="s">
        <v>786</v>
      </c>
      <c r="E402" s="172"/>
      <c r="F402" s="49" t="s">
        <v>787</v>
      </c>
      <c r="G402" s="36">
        <f>SUMIF($C403:$C$1301,$D402,$G403:$G$1301)</f>
        <v>3050</v>
      </c>
      <c r="H402" s="36">
        <f>VLOOKUP(F402,全省预算!$F:$H,3,0)</f>
        <v>3200</v>
      </c>
      <c r="I402" s="36">
        <f>IFERROR(VLOOKUP(D402,全省调整!A:I,3,0),)</f>
        <v>3271</v>
      </c>
      <c r="J402" s="36">
        <f>VLOOKUP(F402,全省决算数!$B:$C,2,0)</f>
        <v>2991</v>
      </c>
      <c r="K402" s="418">
        <f t="shared" si="40"/>
        <v>0.981</v>
      </c>
      <c r="L402" s="418">
        <f t="shared" si="43"/>
        <v>0.935</v>
      </c>
      <c r="M402" s="418">
        <f t="shared" si="41"/>
        <v>0.914</v>
      </c>
      <c r="N402" s="129">
        <f t="shared" si="38"/>
        <v>-0.019</v>
      </c>
      <c r="O402" s="176" t="str">
        <f t="shared" si="39"/>
        <v>是</v>
      </c>
      <c r="P402" s="176" t="str">
        <f t="shared" si="42"/>
        <v>是</v>
      </c>
    </row>
    <row r="403" hidden="1" spans="1:16">
      <c r="A403" s="171" t="s">
        <v>135</v>
      </c>
      <c r="B403" s="172" t="s">
        <v>135</v>
      </c>
      <c r="C403" s="172" t="s">
        <v>786</v>
      </c>
      <c r="D403" s="173" t="s">
        <v>788</v>
      </c>
      <c r="E403" s="172" t="s">
        <v>147</v>
      </c>
      <c r="F403" s="49" t="s">
        <v>789</v>
      </c>
      <c r="G403" s="36">
        <f>VLOOKUP(D403,全省上年决算数!$D$4:$G$1301,4)</f>
        <v>83</v>
      </c>
      <c r="H403" s="36">
        <f>IFERROR(VLOOKUP(D403,全省预算!D:I,5,0),)</f>
        <v>87</v>
      </c>
      <c r="I403" s="36"/>
      <c r="J403" s="36">
        <f>SUMIF(全省决算数!A402:A1782,D403:D1699,全省决算数!C402:C1782)</f>
        <v>109</v>
      </c>
      <c r="K403" s="175">
        <f t="shared" si="40"/>
        <v>1.31</v>
      </c>
      <c r="L403" s="175">
        <f t="shared" si="43"/>
        <v>1.25</v>
      </c>
      <c r="M403" s="175">
        <f t="shared" si="41"/>
        <v>0</v>
      </c>
      <c r="N403" s="132">
        <f t="shared" si="38"/>
        <v>0.313</v>
      </c>
      <c r="O403" s="176" t="str">
        <f t="shared" si="39"/>
        <v>是</v>
      </c>
      <c r="P403" s="176" t="str">
        <f t="shared" si="42"/>
        <v>否</v>
      </c>
    </row>
    <row r="404" hidden="1" spans="1:16">
      <c r="A404" s="171" t="s">
        <v>135</v>
      </c>
      <c r="B404" s="172" t="s">
        <v>135</v>
      </c>
      <c r="C404" s="172" t="s">
        <v>786</v>
      </c>
      <c r="D404" s="173" t="s">
        <v>790</v>
      </c>
      <c r="E404" s="172" t="s">
        <v>147</v>
      </c>
      <c r="F404" s="49" t="s">
        <v>791</v>
      </c>
      <c r="G404" s="36">
        <f>VLOOKUP(D404,全省上年决算数!$D$4:$G$1301,4)</f>
        <v>350</v>
      </c>
      <c r="H404" s="36">
        <f>IFERROR(VLOOKUP(D404,全省预算!D:I,5,0),)</f>
        <v>380</v>
      </c>
      <c r="I404" s="36"/>
      <c r="J404" s="36">
        <f>SUMIF(全省决算数!A403:A1783,D404:D1700,全省决算数!C403:C1783)</f>
        <v>402</v>
      </c>
      <c r="K404" s="175">
        <f t="shared" si="40"/>
        <v>1.15</v>
      </c>
      <c r="L404" s="175">
        <f t="shared" si="43"/>
        <v>1.06</v>
      </c>
      <c r="M404" s="175">
        <f t="shared" si="41"/>
        <v>0</v>
      </c>
      <c r="N404" s="132">
        <f t="shared" si="38"/>
        <v>0.149</v>
      </c>
      <c r="O404" s="176" t="str">
        <f t="shared" si="39"/>
        <v>是</v>
      </c>
      <c r="P404" s="176" t="str">
        <f t="shared" si="42"/>
        <v>否</v>
      </c>
    </row>
    <row r="405" hidden="1" spans="1:16">
      <c r="A405" s="171" t="s">
        <v>135</v>
      </c>
      <c r="B405" s="172" t="s">
        <v>135</v>
      </c>
      <c r="C405" s="172" t="s">
        <v>786</v>
      </c>
      <c r="D405" s="173" t="s">
        <v>792</v>
      </c>
      <c r="E405" s="172" t="s">
        <v>147</v>
      </c>
      <c r="F405" s="49" t="s">
        <v>793</v>
      </c>
      <c r="G405" s="36">
        <f>VLOOKUP(D405,全省上年决算数!$D$4:$G$1301,4)</f>
        <v>1199</v>
      </c>
      <c r="H405" s="36">
        <f>IFERROR(VLOOKUP(D405,全省预算!D:I,5,0),)</f>
        <v>1250</v>
      </c>
      <c r="I405" s="36"/>
      <c r="J405" s="36">
        <f>SUMIF(全省决算数!A404:A1784,D405:D1701,全省决算数!C404:C1784)</f>
        <v>895</v>
      </c>
      <c r="K405" s="175">
        <f t="shared" si="40"/>
        <v>0.75</v>
      </c>
      <c r="L405" s="175">
        <f t="shared" si="43"/>
        <v>0.72</v>
      </c>
      <c r="M405" s="175">
        <f t="shared" si="41"/>
        <v>0</v>
      </c>
      <c r="N405" s="132">
        <f t="shared" si="38"/>
        <v>-0.254</v>
      </c>
      <c r="O405" s="176" t="str">
        <f t="shared" si="39"/>
        <v>是</v>
      </c>
      <c r="P405" s="176" t="str">
        <f t="shared" si="42"/>
        <v>否</v>
      </c>
    </row>
    <row r="406" hidden="1" spans="1:16">
      <c r="A406" s="171" t="s">
        <v>135</v>
      </c>
      <c r="B406" s="172" t="s">
        <v>135</v>
      </c>
      <c r="C406" s="172" t="s">
        <v>786</v>
      </c>
      <c r="D406" s="173" t="s">
        <v>794</v>
      </c>
      <c r="E406" s="172" t="s">
        <v>147</v>
      </c>
      <c r="F406" s="49" t="s">
        <v>795</v>
      </c>
      <c r="G406" s="36">
        <f>VLOOKUP(D406,全省上年决算数!$D$4:$G$1301,4)</f>
        <v>556</v>
      </c>
      <c r="H406" s="36">
        <f>IFERROR(VLOOKUP(D406,全省预算!D:I,5,0),)</f>
        <v>570</v>
      </c>
      <c r="I406" s="36"/>
      <c r="J406" s="36">
        <f>SUMIF(全省决算数!A405:A1785,D406:D1702,全省决算数!C405:C1785)</f>
        <v>688</v>
      </c>
      <c r="K406" s="175">
        <f t="shared" si="40"/>
        <v>1.24</v>
      </c>
      <c r="L406" s="175">
        <f t="shared" si="43"/>
        <v>1.21</v>
      </c>
      <c r="M406" s="175">
        <f t="shared" si="41"/>
        <v>0</v>
      </c>
      <c r="N406" s="132">
        <f t="shared" si="38"/>
        <v>0.237</v>
      </c>
      <c r="O406" s="176" t="str">
        <f t="shared" si="39"/>
        <v>是</v>
      </c>
      <c r="P406" s="176" t="str">
        <f t="shared" si="42"/>
        <v>否</v>
      </c>
    </row>
    <row r="407" hidden="1" spans="1:16">
      <c r="A407" s="171" t="s">
        <v>135</v>
      </c>
      <c r="B407" s="172"/>
      <c r="C407" s="172" t="s">
        <v>786</v>
      </c>
      <c r="D407" s="173" t="s">
        <v>796</v>
      </c>
      <c r="E407" s="172" t="s">
        <v>147</v>
      </c>
      <c r="F407" s="49" t="s">
        <v>797</v>
      </c>
      <c r="G407" s="36">
        <f>VLOOKUP(D407,全省上年决算数!$D$4:$G$1301,4)</f>
        <v>862</v>
      </c>
      <c r="H407" s="36">
        <f>IFERROR(VLOOKUP(D407,全省预算!D:I,5,0),)</f>
        <v>913</v>
      </c>
      <c r="I407" s="36"/>
      <c r="J407" s="36">
        <f>SUMIF(全省决算数!A406:A1786,D407:D1703,全省决算数!C406:C1786)</f>
        <v>897</v>
      </c>
      <c r="K407" s="175">
        <f t="shared" si="40"/>
        <v>1.04</v>
      </c>
      <c r="L407" s="175">
        <f t="shared" si="43"/>
        <v>0.98</v>
      </c>
      <c r="M407" s="175">
        <f t="shared" si="41"/>
        <v>0</v>
      </c>
      <c r="N407" s="132">
        <f t="shared" si="38"/>
        <v>0.041</v>
      </c>
      <c r="O407" s="176" t="str">
        <f t="shared" si="39"/>
        <v>是</v>
      </c>
      <c r="P407" s="176" t="str">
        <f t="shared" si="42"/>
        <v>否</v>
      </c>
    </row>
    <row r="408" ht="21.95" customHeight="1" spans="1:16">
      <c r="A408" s="171" t="s">
        <v>135</v>
      </c>
      <c r="B408" s="465" t="s">
        <v>745</v>
      </c>
      <c r="C408" s="172"/>
      <c r="D408" s="173" t="s">
        <v>798</v>
      </c>
      <c r="E408" s="172"/>
      <c r="F408" s="49" t="s">
        <v>799</v>
      </c>
      <c r="G408" s="36">
        <f>SUMIF($C409:$C$1301,$D408,$G409:$G$1301)</f>
        <v>5433</v>
      </c>
      <c r="H408" s="36">
        <f>VLOOKUP(F408,全省预算!$F:$H,3,0)</f>
        <v>5680</v>
      </c>
      <c r="I408" s="36">
        <f>IFERROR(VLOOKUP(D408,全省调整!A:I,3,0),)</f>
        <v>6650</v>
      </c>
      <c r="J408" s="36">
        <f>VLOOKUP(F408,全省决算数!$B:$C,2,0)</f>
        <v>6406</v>
      </c>
      <c r="K408" s="418">
        <f t="shared" si="40"/>
        <v>1.179</v>
      </c>
      <c r="L408" s="418">
        <f t="shared" si="43"/>
        <v>1.128</v>
      </c>
      <c r="M408" s="418">
        <f t="shared" si="41"/>
        <v>0.963</v>
      </c>
      <c r="N408" s="129">
        <f t="shared" si="38"/>
        <v>0.179</v>
      </c>
      <c r="O408" s="176" t="str">
        <f t="shared" si="39"/>
        <v>是</v>
      </c>
      <c r="P408" s="176" t="str">
        <f t="shared" si="42"/>
        <v>是</v>
      </c>
    </row>
    <row r="409" hidden="1" spans="1:16">
      <c r="A409" s="171" t="s">
        <v>135</v>
      </c>
      <c r="B409" s="172" t="s">
        <v>135</v>
      </c>
      <c r="C409" s="172" t="s">
        <v>798</v>
      </c>
      <c r="D409" s="173" t="s">
        <v>800</v>
      </c>
      <c r="E409" s="172" t="s">
        <v>147</v>
      </c>
      <c r="F409" s="49" t="s">
        <v>801</v>
      </c>
      <c r="G409" s="36">
        <f>VLOOKUP(D409,全省上年决算数!$D$4:$G$1301,4)</f>
        <v>4009</v>
      </c>
      <c r="H409" s="36">
        <f>IFERROR(VLOOKUP(D409,全省预算!D:I,5,0),)</f>
        <v>4200</v>
      </c>
      <c r="I409" s="36"/>
      <c r="J409" s="36">
        <f>SUMIF(全省决算数!A408:A1788,D409:D1705,全省决算数!C408:C1788)</f>
        <v>5161</v>
      </c>
      <c r="K409" s="175">
        <f t="shared" si="40"/>
        <v>1.29</v>
      </c>
      <c r="L409" s="175">
        <f t="shared" si="43"/>
        <v>1.23</v>
      </c>
      <c r="M409" s="175">
        <f t="shared" si="41"/>
        <v>0</v>
      </c>
      <c r="N409" s="132">
        <f t="shared" si="38"/>
        <v>0.287</v>
      </c>
      <c r="O409" s="176" t="str">
        <f t="shared" si="39"/>
        <v>是</v>
      </c>
      <c r="P409" s="176" t="str">
        <f t="shared" si="42"/>
        <v>否</v>
      </c>
    </row>
    <row r="410" hidden="1" spans="1:16">
      <c r="A410" s="171" t="s">
        <v>135</v>
      </c>
      <c r="B410" s="172" t="s">
        <v>135</v>
      </c>
      <c r="C410" s="172" t="s">
        <v>798</v>
      </c>
      <c r="D410" s="173" t="s">
        <v>802</v>
      </c>
      <c r="E410" s="172" t="s">
        <v>147</v>
      </c>
      <c r="F410" s="49" t="s">
        <v>803</v>
      </c>
      <c r="G410" s="36">
        <f>VLOOKUP(D410,全省上年决算数!$D$4:$G$1301,4)</f>
        <v>1423</v>
      </c>
      <c r="H410" s="36">
        <f>IFERROR(VLOOKUP(D410,全省预算!D:I,5,0),)</f>
        <v>1480</v>
      </c>
      <c r="I410" s="36"/>
      <c r="J410" s="36">
        <f>SUMIF(全省决算数!A409:A1789,D410:D1706,全省决算数!C409:C1789)</f>
        <v>1244</v>
      </c>
      <c r="K410" s="175">
        <f t="shared" si="40"/>
        <v>0.87</v>
      </c>
      <c r="L410" s="175">
        <f t="shared" si="43"/>
        <v>0.84</v>
      </c>
      <c r="M410" s="175">
        <f t="shared" si="41"/>
        <v>0</v>
      </c>
      <c r="N410" s="132">
        <f t="shared" si="38"/>
        <v>-0.126</v>
      </c>
      <c r="O410" s="176" t="str">
        <f t="shared" si="39"/>
        <v>是</v>
      </c>
      <c r="P410" s="176" t="str">
        <f t="shared" si="42"/>
        <v>否</v>
      </c>
    </row>
    <row r="411" hidden="1" spans="1:16">
      <c r="A411" s="171" t="s">
        <v>135</v>
      </c>
      <c r="B411" s="172"/>
      <c r="C411" s="172" t="s">
        <v>798</v>
      </c>
      <c r="D411" s="173" t="s">
        <v>804</v>
      </c>
      <c r="E411" s="172" t="s">
        <v>147</v>
      </c>
      <c r="F411" s="49" t="s">
        <v>805</v>
      </c>
      <c r="G411" s="36">
        <f>VLOOKUP(D411,全省上年决算数!$D$4:$G$1301,4)</f>
        <v>1</v>
      </c>
      <c r="H411" s="36">
        <f>IFERROR(VLOOKUP(D411,全省预算!D:I,5,0),)</f>
        <v>0</v>
      </c>
      <c r="I411" s="36"/>
      <c r="J411" s="36">
        <f>SUMIF(全省决算数!A410:A1790,D411:D1707,全省决算数!C410:C1790)</f>
        <v>1</v>
      </c>
      <c r="K411" s="175">
        <f t="shared" si="40"/>
        <v>1</v>
      </c>
      <c r="L411" s="175"/>
      <c r="M411" s="175">
        <f t="shared" si="41"/>
        <v>0</v>
      </c>
      <c r="N411" s="132">
        <f t="shared" si="38"/>
        <v>0</v>
      </c>
      <c r="O411" s="176" t="str">
        <f t="shared" si="39"/>
        <v>是</v>
      </c>
      <c r="P411" s="176" t="str">
        <f t="shared" si="42"/>
        <v>否</v>
      </c>
    </row>
    <row r="412" ht="21.95" customHeight="1" spans="1:16">
      <c r="A412" s="171" t="s">
        <v>135</v>
      </c>
      <c r="B412" s="465" t="s">
        <v>745</v>
      </c>
      <c r="C412" s="172"/>
      <c r="D412" s="173" t="s">
        <v>806</v>
      </c>
      <c r="E412" s="172"/>
      <c r="F412" s="49" t="s">
        <v>807</v>
      </c>
      <c r="G412" s="36">
        <f>SUMIF($C413:$C$1301,$D412,$G413:$G$1301)</f>
        <v>0</v>
      </c>
      <c r="H412" s="36">
        <f>VLOOKUP(F412,全省预算!$F:$H,3,0)</f>
        <v>0</v>
      </c>
      <c r="I412" s="36">
        <f>IFERROR(VLOOKUP(D412,全省调整!A:I,3,0),)</f>
        <v>99</v>
      </c>
      <c r="J412" s="36">
        <f>VLOOKUP(F412,全省决算数!$B:$C,2,0)</f>
        <v>-101</v>
      </c>
      <c r="K412" s="418"/>
      <c r="L412" s="418"/>
      <c r="M412" s="418">
        <f t="shared" si="41"/>
        <v>-1.02</v>
      </c>
      <c r="N412" s="129" t="str">
        <f t="shared" si="38"/>
        <v/>
      </c>
      <c r="O412" s="176" t="str">
        <f t="shared" si="39"/>
        <v>是</v>
      </c>
      <c r="P412" s="176" t="str">
        <f t="shared" si="42"/>
        <v>是</v>
      </c>
    </row>
    <row r="413" hidden="1" spans="1:16">
      <c r="A413" s="171" t="s">
        <v>135</v>
      </c>
      <c r="B413" s="172" t="s">
        <v>135</v>
      </c>
      <c r="C413" s="172" t="s">
        <v>806</v>
      </c>
      <c r="D413" s="173" t="s">
        <v>808</v>
      </c>
      <c r="E413" s="172" t="s">
        <v>147</v>
      </c>
      <c r="F413" s="49" t="s">
        <v>809</v>
      </c>
      <c r="G413" s="36">
        <f>VLOOKUP(D413,全省上年决算数!$D$4:$G$1301,4)</f>
        <v>0</v>
      </c>
      <c r="H413" s="36">
        <f>IFERROR(VLOOKUP(D413,全省预算!D:I,5,0),)</f>
        <v>0</v>
      </c>
      <c r="I413" s="36"/>
      <c r="J413" s="36">
        <f>SUMIF(全省决算数!A412:A1792,D413:D1709,全省决算数!C412:C1792)</f>
        <v>-101</v>
      </c>
      <c r="K413" s="175"/>
      <c r="L413" s="175"/>
      <c r="M413" s="175">
        <f t="shared" si="41"/>
        <v>0</v>
      </c>
      <c r="N413" s="132" t="str">
        <f t="shared" si="38"/>
        <v/>
      </c>
      <c r="O413" s="176" t="str">
        <f t="shared" si="39"/>
        <v>是</v>
      </c>
      <c r="P413" s="176" t="str">
        <f t="shared" si="42"/>
        <v>否</v>
      </c>
    </row>
    <row r="414" hidden="1" spans="1:16">
      <c r="A414" s="171" t="s">
        <v>135</v>
      </c>
      <c r="B414" s="172" t="s">
        <v>135</v>
      </c>
      <c r="C414" s="172" t="s">
        <v>806</v>
      </c>
      <c r="D414" s="173" t="s">
        <v>810</v>
      </c>
      <c r="E414" s="172" t="s">
        <v>147</v>
      </c>
      <c r="F414" s="49" t="s">
        <v>811</v>
      </c>
      <c r="G414" s="36">
        <f>VLOOKUP(D414,全省上年决算数!$D$4:$G$1301,4)</f>
        <v>0</v>
      </c>
      <c r="H414" s="36">
        <f>IFERROR(VLOOKUP(D414,全省预算!D:I,5,0),)</f>
        <v>0</v>
      </c>
      <c r="I414" s="36"/>
      <c r="J414" s="36">
        <f>SUMIF(全省决算数!A413:A1793,D414:D1710,全省决算数!C413:C1793)</f>
        <v>0</v>
      </c>
      <c r="K414" s="175"/>
      <c r="L414" s="175"/>
      <c r="M414" s="175">
        <f t="shared" si="41"/>
        <v>0</v>
      </c>
      <c r="N414" s="132" t="str">
        <f t="shared" si="38"/>
        <v/>
      </c>
      <c r="O414" s="176" t="str">
        <f t="shared" si="39"/>
        <v>否</v>
      </c>
      <c r="P414" s="176" t="str">
        <f t="shared" si="42"/>
        <v>否</v>
      </c>
    </row>
    <row r="415" hidden="1" spans="1:16">
      <c r="A415" s="171" t="s">
        <v>135</v>
      </c>
      <c r="B415" s="172"/>
      <c r="C415" s="172" t="s">
        <v>806</v>
      </c>
      <c r="D415" s="173" t="s">
        <v>812</v>
      </c>
      <c r="E415" s="172" t="s">
        <v>147</v>
      </c>
      <c r="F415" s="49" t="s">
        <v>813</v>
      </c>
      <c r="G415" s="36">
        <f>VLOOKUP(D415,全省上年决算数!$D$4:$G$1301,4)</f>
        <v>0</v>
      </c>
      <c r="H415" s="36">
        <f>IFERROR(VLOOKUP(D415,全省预算!D:I,5,0),)</f>
        <v>0</v>
      </c>
      <c r="I415" s="36"/>
      <c r="J415" s="36">
        <f>SUMIF(全省决算数!A414:A1794,D415:D1711,全省决算数!C414:C1794)</f>
        <v>0</v>
      </c>
      <c r="K415" s="175"/>
      <c r="L415" s="175"/>
      <c r="M415" s="175">
        <f t="shared" si="41"/>
        <v>0</v>
      </c>
      <c r="N415" s="132" t="str">
        <f t="shared" si="38"/>
        <v/>
      </c>
      <c r="O415" s="176" t="str">
        <f t="shared" si="39"/>
        <v>否</v>
      </c>
      <c r="P415" s="176" t="str">
        <f t="shared" si="42"/>
        <v>否</v>
      </c>
    </row>
    <row r="416" ht="21.95" customHeight="1" spans="1:16">
      <c r="A416" s="171" t="s">
        <v>135</v>
      </c>
      <c r="B416" s="465" t="s">
        <v>745</v>
      </c>
      <c r="C416" s="172"/>
      <c r="D416" s="173" t="s">
        <v>814</v>
      </c>
      <c r="E416" s="172"/>
      <c r="F416" s="49" t="s">
        <v>815</v>
      </c>
      <c r="G416" s="36">
        <f>SUMIF($C417:$C$1301,$D416,$G417:$G$1301)</f>
        <v>22800</v>
      </c>
      <c r="H416" s="36">
        <f>VLOOKUP(F416,全省预算!$F:$H,3,0)</f>
        <v>23790</v>
      </c>
      <c r="I416" s="36">
        <f>IFERROR(VLOOKUP(D416,全省调整!A:I,3,0),)</f>
        <v>29708</v>
      </c>
      <c r="J416" s="36">
        <f>VLOOKUP(F416,全省决算数!$B:$C,2,0)</f>
        <v>28685</v>
      </c>
      <c r="K416" s="418">
        <f t="shared" si="40"/>
        <v>1.258</v>
      </c>
      <c r="L416" s="418">
        <f t="shared" si="43"/>
        <v>1.206</v>
      </c>
      <c r="M416" s="418">
        <f t="shared" si="41"/>
        <v>0.966</v>
      </c>
      <c r="N416" s="129">
        <f t="shared" si="38"/>
        <v>0.258</v>
      </c>
      <c r="O416" s="176" t="str">
        <f t="shared" si="39"/>
        <v>是</v>
      </c>
      <c r="P416" s="176" t="str">
        <f t="shared" si="42"/>
        <v>是</v>
      </c>
    </row>
    <row r="417" hidden="1" spans="1:16">
      <c r="A417" s="171" t="s">
        <v>135</v>
      </c>
      <c r="B417" s="172" t="s">
        <v>135</v>
      </c>
      <c r="C417" s="172" t="s">
        <v>814</v>
      </c>
      <c r="D417" s="173" t="s">
        <v>816</v>
      </c>
      <c r="E417" s="172" t="s">
        <v>147</v>
      </c>
      <c r="F417" s="49" t="s">
        <v>817</v>
      </c>
      <c r="G417" s="36">
        <f>VLOOKUP(D417,全省上年决算数!$D$4:$G$1301,4)</f>
        <v>21836</v>
      </c>
      <c r="H417" s="36">
        <f>IFERROR(VLOOKUP(D417,全省预算!D:I,5,0),)</f>
        <v>22800</v>
      </c>
      <c r="I417" s="36"/>
      <c r="J417" s="36">
        <f>SUMIF(全省决算数!A416:A1796,D417:D1713,全省决算数!C416:C1796)</f>
        <v>27781</v>
      </c>
      <c r="K417" s="175">
        <f t="shared" si="40"/>
        <v>1.27</v>
      </c>
      <c r="L417" s="175">
        <f t="shared" si="43"/>
        <v>1.22</v>
      </c>
      <c r="M417" s="175">
        <f t="shared" si="41"/>
        <v>0</v>
      </c>
      <c r="N417" s="132">
        <f t="shared" si="38"/>
        <v>0.272</v>
      </c>
      <c r="O417" s="176" t="str">
        <f t="shared" si="39"/>
        <v>是</v>
      </c>
      <c r="P417" s="176" t="str">
        <f t="shared" si="42"/>
        <v>否</v>
      </c>
    </row>
    <row r="418" hidden="1" spans="1:16">
      <c r="A418" s="171" t="s">
        <v>135</v>
      </c>
      <c r="B418" s="172" t="s">
        <v>135</v>
      </c>
      <c r="C418" s="172" t="s">
        <v>814</v>
      </c>
      <c r="D418" s="173" t="s">
        <v>818</v>
      </c>
      <c r="E418" s="172" t="s">
        <v>147</v>
      </c>
      <c r="F418" s="49" t="s">
        <v>819</v>
      </c>
      <c r="G418" s="36">
        <f>VLOOKUP(D418,全省上年决算数!$D$4:$G$1301,4)</f>
        <v>459</v>
      </c>
      <c r="H418" s="36">
        <f>IFERROR(VLOOKUP(D418,全省预算!D:I,5,0),)</f>
        <v>480</v>
      </c>
      <c r="I418" s="36"/>
      <c r="J418" s="36">
        <f>SUMIF(全省决算数!A417:A1797,D418:D1714,全省决算数!C417:C1797)</f>
        <v>635</v>
      </c>
      <c r="K418" s="175">
        <f t="shared" si="40"/>
        <v>1.38</v>
      </c>
      <c r="L418" s="175">
        <f t="shared" si="43"/>
        <v>1.32</v>
      </c>
      <c r="M418" s="175">
        <f t="shared" si="41"/>
        <v>0</v>
      </c>
      <c r="N418" s="132">
        <f t="shared" si="38"/>
        <v>0.383</v>
      </c>
      <c r="O418" s="176" t="str">
        <f t="shared" si="39"/>
        <v>是</v>
      </c>
      <c r="P418" s="176" t="str">
        <f t="shared" si="42"/>
        <v>否</v>
      </c>
    </row>
    <row r="419" hidden="1" spans="1:16">
      <c r="A419" s="171" t="s">
        <v>135</v>
      </c>
      <c r="B419" s="172"/>
      <c r="C419" s="172" t="s">
        <v>814</v>
      </c>
      <c r="D419" s="173" t="s">
        <v>820</v>
      </c>
      <c r="E419" s="172" t="s">
        <v>147</v>
      </c>
      <c r="F419" s="49" t="s">
        <v>821</v>
      </c>
      <c r="G419" s="36">
        <f>VLOOKUP(D419,全省上年决算数!$D$4:$G$1301,4)</f>
        <v>505</v>
      </c>
      <c r="H419" s="36">
        <f>IFERROR(VLOOKUP(D419,全省预算!D:I,5,0),)</f>
        <v>510</v>
      </c>
      <c r="I419" s="36"/>
      <c r="J419" s="36">
        <f>SUMIF(全省决算数!A418:A1798,D419:D1715,全省决算数!C418:C1798)</f>
        <v>269</v>
      </c>
      <c r="K419" s="175">
        <f t="shared" si="40"/>
        <v>0.53</v>
      </c>
      <c r="L419" s="175">
        <f t="shared" si="43"/>
        <v>0.53</v>
      </c>
      <c r="M419" s="175">
        <f t="shared" si="41"/>
        <v>0</v>
      </c>
      <c r="N419" s="132">
        <f t="shared" si="38"/>
        <v>-0.467</v>
      </c>
      <c r="O419" s="176" t="str">
        <f t="shared" si="39"/>
        <v>是</v>
      </c>
      <c r="P419" s="176" t="str">
        <f t="shared" si="42"/>
        <v>否</v>
      </c>
    </row>
    <row r="420" ht="21.95" customHeight="1" spans="1:16">
      <c r="A420" s="171" t="s">
        <v>135</v>
      </c>
      <c r="B420" s="465" t="s">
        <v>745</v>
      </c>
      <c r="C420" s="172"/>
      <c r="D420" s="173" t="s">
        <v>822</v>
      </c>
      <c r="E420" s="172"/>
      <c r="F420" s="49" t="s">
        <v>823</v>
      </c>
      <c r="G420" s="36">
        <f>SUMIF($C421:$C$1301,$D420,$G421:$G$1301)</f>
        <v>73226</v>
      </c>
      <c r="H420" s="36">
        <f>VLOOKUP(F420,全省预算!$F:$H,3,0)</f>
        <v>76450</v>
      </c>
      <c r="I420" s="36">
        <f>IFERROR(VLOOKUP(D420,全省调整!A:I,3,0),)</f>
        <v>88045</v>
      </c>
      <c r="J420" s="36">
        <f>VLOOKUP(F420,全省决算数!$B:$C,2,0)</f>
        <v>85876</v>
      </c>
      <c r="K420" s="418">
        <f t="shared" si="40"/>
        <v>1.173</v>
      </c>
      <c r="L420" s="418">
        <f t="shared" si="43"/>
        <v>1.123</v>
      </c>
      <c r="M420" s="418">
        <f t="shared" si="41"/>
        <v>0.975</v>
      </c>
      <c r="N420" s="129">
        <f t="shared" si="38"/>
        <v>0.173</v>
      </c>
      <c r="O420" s="176" t="str">
        <f t="shared" si="39"/>
        <v>是</v>
      </c>
      <c r="P420" s="176" t="str">
        <f t="shared" si="42"/>
        <v>是</v>
      </c>
    </row>
    <row r="421" hidden="1" spans="1:16">
      <c r="A421" s="171" t="s">
        <v>135</v>
      </c>
      <c r="B421" s="172" t="s">
        <v>135</v>
      </c>
      <c r="C421" s="172" t="s">
        <v>822</v>
      </c>
      <c r="D421" s="173" t="s">
        <v>824</v>
      </c>
      <c r="E421" s="172" t="s">
        <v>147</v>
      </c>
      <c r="F421" s="49" t="s">
        <v>825</v>
      </c>
      <c r="G421" s="36">
        <f>VLOOKUP(D421,全省上年决算数!$D$4:$G$1301,4)</f>
        <v>15367</v>
      </c>
      <c r="H421" s="36">
        <f>IFERROR(VLOOKUP(D421,全省预算!D:I,5,0),)</f>
        <v>16100</v>
      </c>
      <c r="I421" s="36"/>
      <c r="J421" s="36">
        <f>SUMIF(全省决算数!A420:A1800,D421:D1717,全省决算数!C420:C1800)</f>
        <v>21081</v>
      </c>
      <c r="K421" s="175">
        <f t="shared" si="40"/>
        <v>1.37</v>
      </c>
      <c r="L421" s="175">
        <f t="shared" si="43"/>
        <v>1.31</v>
      </c>
      <c r="M421" s="175">
        <f t="shared" si="41"/>
        <v>0</v>
      </c>
      <c r="N421" s="132">
        <f t="shared" si="38"/>
        <v>0.372</v>
      </c>
      <c r="O421" s="176" t="str">
        <f t="shared" si="39"/>
        <v>是</v>
      </c>
      <c r="P421" s="176" t="str">
        <f t="shared" si="42"/>
        <v>否</v>
      </c>
    </row>
    <row r="422" hidden="1" spans="1:16">
      <c r="A422" s="171" t="s">
        <v>135</v>
      </c>
      <c r="B422" s="172" t="s">
        <v>135</v>
      </c>
      <c r="C422" s="172" t="s">
        <v>822</v>
      </c>
      <c r="D422" s="173" t="s">
        <v>826</v>
      </c>
      <c r="E422" s="172" t="s">
        <v>147</v>
      </c>
      <c r="F422" s="49" t="s">
        <v>827</v>
      </c>
      <c r="G422" s="36">
        <f>VLOOKUP(D422,全省上年决算数!$D$4:$G$1301,4)</f>
        <v>55556</v>
      </c>
      <c r="H422" s="36">
        <f>IFERROR(VLOOKUP(D422,全省预算!D:I,5,0),)</f>
        <v>58000</v>
      </c>
      <c r="I422" s="36"/>
      <c r="J422" s="36">
        <f>SUMIF(全省决算数!A421:A1801,D422:D1718,全省决算数!C421:C1801)</f>
        <v>60685</v>
      </c>
      <c r="K422" s="175">
        <f t="shared" si="40"/>
        <v>1.09</v>
      </c>
      <c r="L422" s="175">
        <f t="shared" si="43"/>
        <v>1.05</v>
      </c>
      <c r="M422" s="175">
        <f t="shared" si="41"/>
        <v>0</v>
      </c>
      <c r="N422" s="132">
        <f t="shared" si="38"/>
        <v>0.092</v>
      </c>
      <c r="O422" s="176" t="str">
        <f t="shared" si="39"/>
        <v>是</v>
      </c>
      <c r="P422" s="176" t="str">
        <f t="shared" si="42"/>
        <v>否</v>
      </c>
    </row>
    <row r="423" hidden="1" spans="1:16">
      <c r="A423" s="171" t="s">
        <v>135</v>
      </c>
      <c r="B423" s="172"/>
      <c r="C423" s="172" t="s">
        <v>822</v>
      </c>
      <c r="D423" s="173" t="s">
        <v>828</v>
      </c>
      <c r="E423" s="172" t="s">
        <v>147</v>
      </c>
      <c r="F423" s="49" t="s">
        <v>829</v>
      </c>
      <c r="G423" s="36">
        <f>VLOOKUP(D423,全省上年决算数!$D$4:$G$1301,4)</f>
        <v>1227</v>
      </c>
      <c r="H423" s="36">
        <f>IFERROR(VLOOKUP(D423,全省预算!D:I,5,0),)</f>
        <v>1250</v>
      </c>
      <c r="I423" s="36"/>
      <c r="J423" s="36">
        <f>SUMIF(全省决算数!A422:A1802,D423:D1719,全省决算数!C422:C1802)</f>
        <v>2208</v>
      </c>
      <c r="K423" s="175">
        <f t="shared" si="40"/>
        <v>1.8</v>
      </c>
      <c r="L423" s="175">
        <f t="shared" si="43"/>
        <v>1.77</v>
      </c>
      <c r="M423" s="175">
        <f t="shared" si="41"/>
        <v>0</v>
      </c>
      <c r="N423" s="132">
        <f t="shared" si="38"/>
        <v>0.8</v>
      </c>
      <c r="O423" s="176" t="str">
        <f t="shared" si="39"/>
        <v>是</v>
      </c>
      <c r="P423" s="176" t="str">
        <f t="shared" si="42"/>
        <v>否</v>
      </c>
    </row>
    <row r="424" hidden="1" spans="1:16">
      <c r="A424" s="171" t="s">
        <v>135</v>
      </c>
      <c r="B424" s="172" t="s">
        <v>135</v>
      </c>
      <c r="C424" s="172" t="s">
        <v>822</v>
      </c>
      <c r="D424" s="173" t="s">
        <v>830</v>
      </c>
      <c r="E424" s="172" t="s">
        <v>147</v>
      </c>
      <c r="F424" s="49" t="s">
        <v>831</v>
      </c>
      <c r="G424" s="36">
        <f>VLOOKUP(D424,全省上年决算数!$D$4:$G$1301,4)</f>
        <v>0</v>
      </c>
      <c r="H424" s="36">
        <f>IFERROR(VLOOKUP(D424,全省预算!D:I,5,0),)</f>
        <v>0</v>
      </c>
      <c r="I424" s="36"/>
      <c r="J424" s="36">
        <f>SUMIF(全省决算数!A423:A1803,D424:D1720,全省决算数!C423:C1803)</f>
        <v>0</v>
      </c>
      <c r="K424" s="175"/>
      <c r="L424" s="175"/>
      <c r="M424" s="175">
        <f t="shared" si="41"/>
        <v>0</v>
      </c>
      <c r="N424" s="132" t="str">
        <f t="shared" si="38"/>
        <v/>
      </c>
      <c r="O424" s="176" t="str">
        <f t="shared" si="39"/>
        <v>否</v>
      </c>
      <c r="P424" s="176" t="str">
        <f t="shared" si="42"/>
        <v>否</v>
      </c>
    </row>
    <row r="425" hidden="1" spans="1:16">
      <c r="A425" s="171" t="s">
        <v>135</v>
      </c>
      <c r="B425" s="172" t="s">
        <v>135</v>
      </c>
      <c r="C425" s="172" t="s">
        <v>822</v>
      </c>
      <c r="D425" s="173" t="s">
        <v>832</v>
      </c>
      <c r="E425" s="172" t="s">
        <v>147</v>
      </c>
      <c r="F425" s="49" t="s">
        <v>833</v>
      </c>
      <c r="G425" s="36">
        <f>VLOOKUP(D425,全省上年决算数!$D$4:$G$1301,4)</f>
        <v>1076</v>
      </c>
      <c r="H425" s="36">
        <f>IFERROR(VLOOKUP(D425,全省预算!D:I,5,0),)</f>
        <v>1100</v>
      </c>
      <c r="I425" s="36"/>
      <c r="J425" s="36">
        <f>SUMIF(全省决算数!A424:A1804,D425:D1721,全省决算数!C424:C1804)</f>
        <v>1902</v>
      </c>
      <c r="K425" s="175">
        <f t="shared" si="40"/>
        <v>1.77</v>
      </c>
      <c r="L425" s="175">
        <f t="shared" si="43"/>
        <v>1.73</v>
      </c>
      <c r="M425" s="175">
        <f t="shared" si="41"/>
        <v>0</v>
      </c>
      <c r="N425" s="132">
        <f t="shared" si="38"/>
        <v>0.768</v>
      </c>
      <c r="O425" s="176" t="str">
        <f t="shared" si="39"/>
        <v>是</v>
      </c>
      <c r="P425" s="176" t="str">
        <f t="shared" si="42"/>
        <v>否</v>
      </c>
    </row>
    <row r="426" ht="21.95" customHeight="1" spans="1:16">
      <c r="A426" s="171" t="s">
        <v>135</v>
      </c>
      <c r="B426" s="465" t="s">
        <v>745</v>
      </c>
      <c r="C426" s="172"/>
      <c r="D426" s="173" t="s">
        <v>834</v>
      </c>
      <c r="E426" s="172"/>
      <c r="F426" s="49" t="s">
        <v>835</v>
      </c>
      <c r="G426" s="36">
        <f>SUMIF($C427:$C$1301,$D426,$G427:$G$1301)</f>
        <v>452645</v>
      </c>
      <c r="H426" s="36">
        <f>VLOOKUP(F426,全省预算!$F:$H,3,0)</f>
        <v>459000</v>
      </c>
      <c r="I426" s="36">
        <f>IFERROR(VLOOKUP(D426,全省调整!A:I,3,0),)</f>
        <v>357785</v>
      </c>
      <c r="J426" s="36">
        <f>VLOOKUP(F426,全省决算数!$B:$C,2,0)</f>
        <v>336990</v>
      </c>
      <c r="K426" s="418">
        <f t="shared" si="40"/>
        <v>0.744</v>
      </c>
      <c r="L426" s="418">
        <f t="shared" si="43"/>
        <v>0.734</v>
      </c>
      <c r="M426" s="418">
        <f t="shared" si="41"/>
        <v>0.942</v>
      </c>
      <c r="N426" s="129">
        <f t="shared" si="38"/>
        <v>-0.256</v>
      </c>
      <c r="O426" s="176" t="str">
        <f t="shared" si="39"/>
        <v>是</v>
      </c>
      <c r="P426" s="176" t="str">
        <f t="shared" si="42"/>
        <v>是</v>
      </c>
    </row>
    <row r="427" hidden="1" spans="1:16">
      <c r="A427" s="171" t="s">
        <v>135</v>
      </c>
      <c r="B427" s="172" t="s">
        <v>135</v>
      </c>
      <c r="C427" s="172" t="s">
        <v>834</v>
      </c>
      <c r="D427" s="173" t="s">
        <v>836</v>
      </c>
      <c r="E427" s="172" t="s">
        <v>147</v>
      </c>
      <c r="F427" s="49" t="s">
        <v>837</v>
      </c>
      <c r="G427" s="36">
        <f>VLOOKUP(D427,全省上年决算数!$D$4:$G$1301,4)</f>
        <v>135023</v>
      </c>
      <c r="H427" s="36">
        <f>IFERROR(VLOOKUP(D427,全省预算!D:I,5,0),)</f>
        <v>138000</v>
      </c>
      <c r="I427" s="36"/>
      <c r="J427" s="36">
        <f>SUMIF(全省决算数!A426:A1806,D427:D1723,全省决算数!C426:C1806)</f>
        <v>75806</v>
      </c>
      <c r="K427" s="175">
        <f t="shared" si="40"/>
        <v>0.56</v>
      </c>
      <c r="L427" s="175">
        <f t="shared" si="43"/>
        <v>0.55</v>
      </c>
      <c r="M427" s="175">
        <f t="shared" si="41"/>
        <v>0</v>
      </c>
      <c r="N427" s="132">
        <f t="shared" si="38"/>
        <v>-0.439</v>
      </c>
      <c r="O427" s="176" t="str">
        <f t="shared" si="39"/>
        <v>是</v>
      </c>
      <c r="P427" s="176" t="str">
        <f t="shared" si="42"/>
        <v>否</v>
      </c>
    </row>
    <row r="428" hidden="1" spans="1:16">
      <c r="A428" s="171" t="s">
        <v>135</v>
      </c>
      <c r="B428" s="172" t="s">
        <v>135</v>
      </c>
      <c r="C428" s="172" t="s">
        <v>834</v>
      </c>
      <c r="D428" s="173" t="s">
        <v>838</v>
      </c>
      <c r="E428" s="172" t="s">
        <v>147</v>
      </c>
      <c r="F428" s="49" t="s">
        <v>839</v>
      </c>
      <c r="G428" s="36">
        <f>VLOOKUP(D428,全省上年决算数!$D$4:$G$1301,4)</f>
        <v>71625</v>
      </c>
      <c r="H428" s="36">
        <f>IFERROR(VLOOKUP(D428,全省预算!D:I,5,0),)</f>
        <v>78000</v>
      </c>
      <c r="I428" s="36"/>
      <c r="J428" s="36">
        <f>SUMIF(全省决算数!A427:A1807,D428:D1724,全省决算数!C427:C1807)</f>
        <v>16106</v>
      </c>
      <c r="K428" s="175">
        <f t="shared" si="40"/>
        <v>0.22</v>
      </c>
      <c r="L428" s="175">
        <f t="shared" si="43"/>
        <v>0.21</v>
      </c>
      <c r="M428" s="175">
        <f t="shared" si="41"/>
        <v>0</v>
      </c>
      <c r="N428" s="132">
        <f t="shared" si="38"/>
        <v>-0.775</v>
      </c>
      <c r="O428" s="176" t="str">
        <f t="shared" si="39"/>
        <v>是</v>
      </c>
      <c r="P428" s="176" t="str">
        <f t="shared" si="42"/>
        <v>否</v>
      </c>
    </row>
    <row r="429" hidden="1" spans="1:16">
      <c r="A429" s="171" t="s">
        <v>135</v>
      </c>
      <c r="B429" s="172" t="s">
        <v>135</v>
      </c>
      <c r="C429" s="172" t="s">
        <v>834</v>
      </c>
      <c r="D429" s="173" t="s">
        <v>840</v>
      </c>
      <c r="E429" s="172" t="s">
        <v>147</v>
      </c>
      <c r="F429" s="49" t="s">
        <v>841</v>
      </c>
      <c r="G429" s="36">
        <f>VLOOKUP(D429,全省上年决算数!$D$4:$G$1301,4)</f>
        <v>19438</v>
      </c>
      <c r="H429" s="36">
        <f>IFERROR(VLOOKUP(D429,全省预算!D:I,5,0),)</f>
        <v>20000</v>
      </c>
      <c r="I429" s="36"/>
      <c r="J429" s="36">
        <f>SUMIF(全省决算数!A428:A1808,D429:D1725,全省决算数!C428:C1808)</f>
        <v>11753</v>
      </c>
      <c r="K429" s="175">
        <f t="shared" si="40"/>
        <v>0.6</v>
      </c>
      <c r="L429" s="175">
        <f t="shared" si="43"/>
        <v>0.59</v>
      </c>
      <c r="M429" s="175">
        <f t="shared" si="41"/>
        <v>0</v>
      </c>
      <c r="N429" s="132">
        <f t="shared" si="38"/>
        <v>-0.395</v>
      </c>
      <c r="O429" s="176" t="str">
        <f t="shared" si="39"/>
        <v>是</v>
      </c>
      <c r="P429" s="176" t="str">
        <f t="shared" si="42"/>
        <v>否</v>
      </c>
    </row>
    <row r="430" hidden="1" spans="1:16">
      <c r="A430" s="171" t="s">
        <v>135</v>
      </c>
      <c r="B430" s="172"/>
      <c r="C430" s="172" t="s">
        <v>834</v>
      </c>
      <c r="D430" s="173" t="s">
        <v>842</v>
      </c>
      <c r="E430" s="172" t="s">
        <v>147</v>
      </c>
      <c r="F430" s="49" t="s">
        <v>843</v>
      </c>
      <c r="G430" s="36">
        <f>VLOOKUP(D430,全省上年决算数!$D$4:$G$1301,4)</f>
        <v>2444</v>
      </c>
      <c r="H430" s="36">
        <f>IFERROR(VLOOKUP(D430,全省预算!D:I,5,0),)</f>
        <v>2550</v>
      </c>
      <c r="I430" s="36"/>
      <c r="J430" s="36">
        <f>SUMIF(全省决算数!A429:A1809,D430:D1726,全省决算数!C429:C1809)</f>
        <v>1943</v>
      </c>
      <c r="K430" s="175">
        <f t="shared" si="40"/>
        <v>0.8</v>
      </c>
      <c r="L430" s="175">
        <f t="shared" si="43"/>
        <v>0.76</v>
      </c>
      <c r="M430" s="175">
        <f t="shared" si="41"/>
        <v>0</v>
      </c>
      <c r="N430" s="132">
        <f t="shared" si="38"/>
        <v>-0.205</v>
      </c>
      <c r="O430" s="176" t="str">
        <f t="shared" si="39"/>
        <v>是</v>
      </c>
      <c r="P430" s="176" t="str">
        <f t="shared" si="42"/>
        <v>否</v>
      </c>
    </row>
    <row r="431" hidden="1" spans="1:16">
      <c r="A431" s="171"/>
      <c r="B431" s="172" t="s">
        <v>135</v>
      </c>
      <c r="C431" s="172" t="s">
        <v>834</v>
      </c>
      <c r="D431" s="173" t="s">
        <v>844</v>
      </c>
      <c r="E431" s="172" t="s">
        <v>147</v>
      </c>
      <c r="F431" s="49" t="s">
        <v>845</v>
      </c>
      <c r="G431" s="36">
        <f>VLOOKUP(D431,全省上年决算数!$D$4:$G$1301,4)</f>
        <v>5129</v>
      </c>
      <c r="H431" s="36">
        <f>IFERROR(VLOOKUP(D431,全省预算!D:I,5,0),)</f>
        <v>5400</v>
      </c>
      <c r="I431" s="36"/>
      <c r="J431" s="36">
        <f>SUMIF(全省决算数!A430:A1810,D431:D1727,全省决算数!C430:C1810)</f>
        <v>5309</v>
      </c>
      <c r="K431" s="175">
        <f t="shared" si="40"/>
        <v>1.04</v>
      </c>
      <c r="L431" s="175">
        <f t="shared" si="43"/>
        <v>0.98</v>
      </c>
      <c r="M431" s="175">
        <f t="shared" si="41"/>
        <v>0</v>
      </c>
      <c r="N431" s="132">
        <f t="shared" si="38"/>
        <v>0.035</v>
      </c>
      <c r="O431" s="176" t="str">
        <f t="shared" si="39"/>
        <v>是</v>
      </c>
      <c r="P431" s="176" t="str">
        <f t="shared" si="42"/>
        <v>否</v>
      </c>
    </row>
    <row r="432" hidden="1" spans="1:16">
      <c r="A432" s="171" t="s">
        <v>135</v>
      </c>
      <c r="B432" s="172"/>
      <c r="C432" s="172" t="s">
        <v>834</v>
      </c>
      <c r="D432" s="173" t="s">
        <v>846</v>
      </c>
      <c r="E432" s="172" t="s">
        <v>147</v>
      </c>
      <c r="F432" s="49" t="s">
        <v>847</v>
      </c>
      <c r="G432" s="36">
        <f>VLOOKUP(D432,全省上年决算数!$D$4:$G$1301,4)</f>
        <v>218986</v>
      </c>
      <c r="H432" s="36">
        <f>IFERROR(VLOOKUP(D432,全省预算!D:I,5,0),)</f>
        <v>215050</v>
      </c>
      <c r="I432" s="36"/>
      <c r="J432" s="36">
        <f>SUMIF(全省决算数!A431:A1811,D432:D1728,全省决算数!C431:C1811)</f>
        <v>226073</v>
      </c>
      <c r="K432" s="175">
        <f t="shared" si="40"/>
        <v>1.03</v>
      </c>
      <c r="L432" s="175">
        <f t="shared" si="43"/>
        <v>1.05</v>
      </c>
      <c r="M432" s="175">
        <f t="shared" si="41"/>
        <v>0</v>
      </c>
      <c r="N432" s="132">
        <f t="shared" si="38"/>
        <v>0.032</v>
      </c>
      <c r="O432" s="176" t="str">
        <f t="shared" si="39"/>
        <v>是</v>
      </c>
      <c r="P432" s="176" t="str">
        <f t="shared" si="42"/>
        <v>否</v>
      </c>
    </row>
    <row r="433" hidden="1" spans="1:16">
      <c r="A433" s="171" t="s">
        <v>135</v>
      </c>
      <c r="B433" s="465" t="s">
        <v>745</v>
      </c>
      <c r="C433" s="172"/>
      <c r="D433" s="173" t="s">
        <v>848</v>
      </c>
      <c r="E433" s="172" t="s">
        <v>147</v>
      </c>
      <c r="F433" s="49" t="s">
        <v>849</v>
      </c>
      <c r="G433" s="36">
        <f>VLOOKUP(D433,全省上年决算数!$D$4:$G$1301,4)</f>
        <v>145722</v>
      </c>
      <c r="H433" s="36">
        <f>IFERROR(VLOOKUP(D433,全省预算!D:I,5,0),)</f>
        <v>148000</v>
      </c>
      <c r="I433" s="36">
        <f>IFERROR(VLOOKUP(D433,全省调整!A:I,3,0),)</f>
        <v>208889</v>
      </c>
      <c r="J433" s="36">
        <f>SUMIF(全省决算数!A432:A1812,D433:D1729,全省决算数!C432:C1812)</f>
        <v>111798</v>
      </c>
      <c r="K433" s="418">
        <f t="shared" si="40"/>
        <v>0.767</v>
      </c>
      <c r="L433" s="418">
        <f t="shared" si="43"/>
        <v>0.755</v>
      </c>
      <c r="M433" s="418">
        <f t="shared" si="41"/>
        <v>0.535</v>
      </c>
      <c r="N433" s="129">
        <f t="shared" si="38"/>
        <v>-0.233</v>
      </c>
      <c r="O433" s="176" t="str">
        <f t="shared" si="39"/>
        <v>是</v>
      </c>
      <c r="P433" s="176" t="str">
        <f t="shared" si="42"/>
        <v>是</v>
      </c>
    </row>
    <row r="434" ht="21.95" customHeight="1" spans="1:16">
      <c r="A434" s="171" t="s">
        <v>134</v>
      </c>
      <c r="B434" s="172" t="s">
        <v>135</v>
      </c>
      <c r="C434" s="172"/>
      <c r="D434" s="173" t="s">
        <v>850</v>
      </c>
      <c r="E434" s="172"/>
      <c r="F434" s="50" t="s">
        <v>851</v>
      </c>
      <c r="G434" s="174">
        <f>SUMIF($B435:$B$1301,$D434,$G435:$G$1301)</f>
        <v>431456</v>
      </c>
      <c r="H434" s="174">
        <f>VLOOKUP(F434,全省预算!$F:$H,3,0)</f>
        <v>447000</v>
      </c>
      <c r="I434" s="174">
        <f>SUMIF($B435:$B$1301,$D434,$I435:$I$1301)</f>
        <v>497044</v>
      </c>
      <c r="J434" s="174">
        <f>VLOOKUP(F434,全省决算数!$B:$C,2,0)</f>
        <v>485566</v>
      </c>
      <c r="K434" s="416">
        <f t="shared" si="40"/>
        <v>1.125</v>
      </c>
      <c r="L434" s="416">
        <f t="shared" si="43"/>
        <v>1.086</v>
      </c>
      <c r="M434" s="416">
        <f t="shared" si="41"/>
        <v>0.977</v>
      </c>
      <c r="N434" s="129">
        <f t="shared" si="38"/>
        <v>0.125</v>
      </c>
      <c r="O434" s="176" t="str">
        <f t="shared" si="39"/>
        <v>是</v>
      </c>
      <c r="P434" s="176" t="str">
        <f t="shared" si="42"/>
        <v>是</v>
      </c>
    </row>
    <row r="435" ht="21.95" customHeight="1" spans="1:16">
      <c r="A435" s="171" t="s">
        <v>135</v>
      </c>
      <c r="B435" s="465" t="s">
        <v>850</v>
      </c>
      <c r="C435" s="172"/>
      <c r="D435" s="173" t="s">
        <v>852</v>
      </c>
      <c r="E435" s="172"/>
      <c r="F435" s="32" t="s">
        <v>853</v>
      </c>
      <c r="G435" s="36">
        <f>SUMIF($C436:$C$1301,$D435,$G436:$G$1301)</f>
        <v>21681</v>
      </c>
      <c r="H435" s="36">
        <f>VLOOKUP(F435,全省预算!$F:$H,3,0)</f>
        <v>22500</v>
      </c>
      <c r="I435" s="36">
        <f>IFERROR(VLOOKUP(D435,全省调整!A:I,3,0),)</f>
        <v>25760</v>
      </c>
      <c r="J435" s="36">
        <f>VLOOKUP(F435,全省决算数!$B:$C,2,0)</f>
        <v>25722</v>
      </c>
      <c r="K435" s="418">
        <f t="shared" si="40"/>
        <v>1.186</v>
      </c>
      <c r="L435" s="418">
        <f t="shared" si="43"/>
        <v>1.143</v>
      </c>
      <c r="M435" s="418">
        <f t="shared" si="41"/>
        <v>0.999</v>
      </c>
      <c r="N435" s="129">
        <f t="shared" si="38"/>
        <v>0.186</v>
      </c>
      <c r="O435" s="176" t="str">
        <f t="shared" si="39"/>
        <v>是</v>
      </c>
      <c r="P435" s="176" t="str">
        <f t="shared" si="42"/>
        <v>是</v>
      </c>
    </row>
    <row r="436" hidden="1" spans="1:16">
      <c r="A436" s="171" t="s">
        <v>135</v>
      </c>
      <c r="B436" s="172" t="s">
        <v>135</v>
      </c>
      <c r="C436" s="172" t="s">
        <v>852</v>
      </c>
      <c r="D436" s="173" t="s">
        <v>854</v>
      </c>
      <c r="E436" s="172" t="s">
        <v>147</v>
      </c>
      <c r="F436" s="49" t="s">
        <v>141</v>
      </c>
      <c r="G436" s="36">
        <f>VLOOKUP(D436,全省上年决算数!$D$4:$G$1301,4)</f>
        <v>15830</v>
      </c>
      <c r="H436" s="36">
        <f>IFERROR(VLOOKUP(D436,全省预算!D:I,5,0),)</f>
        <v>16610</v>
      </c>
      <c r="I436" s="36"/>
      <c r="J436" s="36">
        <f>SUMIF(全省决算数!A435:A1815,D436:D1732,全省决算数!C435:C1815)</f>
        <v>19886</v>
      </c>
      <c r="K436" s="175">
        <f t="shared" si="40"/>
        <v>1.26</v>
      </c>
      <c r="L436" s="175">
        <f t="shared" si="43"/>
        <v>1.2</v>
      </c>
      <c r="M436" s="175">
        <f t="shared" si="41"/>
        <v>0</v>
      </c>
      <c r="N436" s="132">
        <f t="shared" si="38"/>
        <v>0.256</v>
      </c>
      <c r="O436" s="176" t="str">
        <f t="shared" si="39"/>
        <v>是</v>
      </c>
      <c r="P436" s="176" t="str">
        <f t="shared" si="42"/>
        <v>否</v>
      </c>
    </row>
    <row r="437" hidden="1" spans="1:16">
      <c r="A437" s="171" t="s">
        <v>135</v>
      </c>
      <c r="B437" s="172"/>
      <c r="C437" s="172" t="s">
        <v>852</v>
      </c>
      <c r="D437" s="173" t="s">
        <v>855</v>
      </c>
      <c r="E437" s="172" t="s">
        <v>147</v>
      </c>
      <c r="F437" s="49" t="s">
        <v>143</v>
      </c>
      <c r="G437" s="36">
        <f>VLOOKUP(D437,全省上年决算数!$D$4:$G$1301,4)</f>
        <v>2864</v>
      </c>
      <c r="H437" s="36">
        <f>IFERROR(VLOOKUP(D437,全省预算!D:I,5,0),)</f>
        <v>2900</v>
      </c>
      <c r="I437" s="36"/>
      <c r="J437" s="36">
        <f>SUMIF(全省决算数!A436:A1816,D437:D1733,全省决算数!C436:C1816)</f>
        <v>2179</v>
      </c>
      <c r="K437" s="175">
        <f t="shared" si="40"/>
        <v>0.76</v>
      </c>
      <c r="L437" s="175">
        <f t="shared" si="43"/>
        <v>0.75</v>
      </c>
      <c r="M437" s="175">
        <f t="shared" si="41"/>
        <v>0</v>
      </c>
      <c r="N437" s="132">
        <f t="shared" si="38"/>
        <v>-0.239</v>
      </c>
      <c r="O437" s="176" t="str">
        <f t="shared" si="39"/>
        <v>是</v>
      </c>
      <c r="P437" s="176" t="str">
        <f t="shared" si="42"/>
        <v>否</v>
      </c>
    </row>
    <row r="438" hidden="1" spans="1:16">
      <c r="A438" s="171" t="s">
        <v>135</v>
      </c>
      <c r="B438" s="172" t="s">
        <v>135</v>
      </c>
      <c r="C438" s="172" t="s">
        <v>852</v>
      </c>
      <c r="D438" s="173" t="s">
        <v>856</v>
      </c>
      <c r="E438" s="172" t="s">
        <v>147</v>
      </c>
      <c r="F438" s="32" t="s">
        <v>145</v>
      </c>
      <c r="G438" s="36">
        <f>VLOOKUP(D438,全省上年决算数!$D$4:$G$1301,4)</f>
        <v>279</v>
      </c>
      <c r="H438" s="36">
        <f>IFERROR(VLOOKUP(D438,全省预算!D:I,5,0),)</f>
        <v>290</v>
      </c>
      <c r="I438" s="36"/>
      <c r="J438" s="36">
        <f>SUMIF(全省决算数!A437:A1817,D438:D1734,全省决算数!C437:C1817)</f>
        <v>342</v>
      </c>
      <c r="K438" s="175">
        <f t="shared" si="40"/>
        <v>1.23</v>
      </c>
      <c r="L438" s="175">
        <f t="shared" si="43"/>
        <v>1.18</v>
      </c>
      <c r="M438" s="175">
        <f t="shared" si="41"/>
        <v>0</v>
      </c>
      <c r="N438" s="132">
        <f t="shared" si="38"/>
        <v>0.226</v>
      </c>
      <c r="O438" s="176" t="str">
        <f t="shared" si="39"/>
        <v>是</v>
      </c>
      <c r="P438" s="176" t="str">
        <f t="shared" si="42"/>
        <v>否</v>
      </c>
    </row>
    <row r="439" hidden="1" spans="1:16">
      <c r="A439" s="171" t="s">
        <v>135</v>
      </c>
      <c r="B439" s="172" t="s">
        <v>135</v>
      </c>
      <c r="C439" s="172" t="s">
        <v>852</v>
      </c>
      <c r="D439" s="173" t="s">
        <v>857</v>
      </c>
      <c r="E439" s="172" t="s">
        <v>147</v>
      </c>
      <c r="F439" s="49" t="s">
        <v>858</v>
      </c>
      <c r="G439" s="36">
        <f>VLOOKUP(D439,全省上年决算数!$D$4:$G$1301,4)</f>
        <v>2708</v>
      </c>
      <c r="H439" s="36">
        <f>IFERROR(VLOOKUP(D439,全省预算!D:I,5,0),)</f>
        <v>2700</v>
      </c>
      <c r="I439" s="36"/>
      <c r="J439" s="36">
        <f>SUMIF(全省决算数!A438:A1818,D439:D1735,全省决算数!C438:C1818)</f>
        <v>3315</v>
      </c>
      <c r="K439" s="175">
        <f t="shared" si="40"/>
        <v>1.22</v>
      </c>
      <c r="L439" s="175">
        <f t="shared" si="43"/>
        <v>1.23</v>
      </c>
      <c r="M439" s="175">
        <f t="shared" si="41"/>
        <v>0</v>
      </c>
      <c r="N439" s="132">
        <f t="shared" si="38"/>
        <v>0.224</v>
      </c>
      <c r="O439" s="176" t="str">
        <f t="shared" si="39"/>
        <v>是</v>
      </c>
      <c r="P439" s="176" t="str">
        <f t="shared" si="42"/>
        <v>否</v>
      </c>
    </row>
    <row r="440" ht="21.95" customHeight="1" spans="1:16">
      <c r="A440" s="171" t="s">
        <v>135</v>
      </c>
      <c r="B440" s="465" t="s">
        <v>850</v>
      </c>
      <c r="C440" s="172"/>
      <c r="D440" s="173" t="s">
        <v>859</v>
      </c>
      <c r="E440" s="172"/>
      <c r="F440" s="32" t="s">
        <v>860</v>
      </c>
      <c r="G440" s="36">
        <f>SUMIF($C441:$C$1301,$D440,$G441:$G$1301)</f>
        <v>15205</v>
      </c>
      <c r="H440" s="36">
        <f>VLOOKUP(F440,全省预算!$F:$H,3,0)</f>
        <v>15600</v>
      </c>
      <c r="I440" s="36">
        <f>IFERROR(VLOOKUP(D440,全省调整!A:I,3,0),)</f>
        <v>12143</v>
      </c>
      <c r="J440" s="36">
        <f>VLOOKUP(F440,全省决算数!$B:$C,2,0)</f>
        <v>12131</v>
      </c>
      <c r="K440" s="418">
        <f t="shared" si="40"/>
        <v>0.798</v>
      </c>
      <c r="L440" s="418">
        <f t="shared" si="43"/>
        <v>0.778</v>
      </c>
      <c r="M440" s="418">
        <f t="shared" si="41"/>
        <v>0.999</v>
      </c>
      <c r="N440" s="129">
        <f t="shared" ref="N440:N503" si="44">IF(ISERROR(J440/G440-1),"",J440/G440-1)</f>
        <v>-0.202</v>
      </c>
      <c r="O440" s="176" t="str">
        <f t="shared" si="39"/>
        <v>是</v>
      </c>
      <c r="P440" s="176" t="str">
        <f t="shared" si="42"/>
        <v>是</v>
      </c>
    </row>
    <row r="441" hidden="1" spans="1:16">
      <c r="A441" s="171" t="s">
        <v>135</v>
      </c>
      <c r="B441" s="172" t="s">
        <v>135</v>
      </c>
      <c r="C441" s="172" t="s">
        <v>859</v>
      </c>
      <c r="D441" s="173" t="s">
        <v>861</v>
      </c>
      <c r="E441" s="172" t="s">
        <v>147</v>
      </c>
      <c r="F441" s="49" t="s">
        <v>862</v>
      </c>
      <c r="G441" s="36">
        <f>VLOOKUP(D441,全省上年决算数!$D$4:$G$1301,4)</f>
        <v>603</v>
      </c>
      <c r="H441" s="36">
        <f>IFERROR(VLOOKUP(D441,全省预算!D:I,5,0),)</f>
        <v>620</v>
      </c>
      <c r="I441" s="36"/>
      <c r="J441" s="36">
        <f>SUMIF(全省决算数!A440:A1820,D441:D1737,全省决算数!C440:C1820)</f>
        <v>773</v>
      </c>
      <c r="K441" s="175">
        <f t="shared" si="40"/>
        <v>1.28</v>
      </c>
      <c r="L441" s="175">
        <f t="shared" si="43"/>
        <v>1.25</v>
      </c>
      <c r="M441" s="175">
        <f t="shared" si="41"/>
        <v>0</v>
      </c>
      <c r="N441" s="132">
        <f t="shared" si="44"/>
        <v>0.282</v>
      </c>
      <c r="O441" s="176" t="str">
        <f t="shared" si="39"/>
        <v>是</v>
      </c>
      <c r="P441" s="176" t="str">
        <f t="shared" si="42"/>
        <v>否</v>
      </c>
    </row>
    <row r="442" hidden="1" spans="1:16">
      <c r="A442" s="171" t="s">
        <v>135</v>
      </c>
      <c r="B442" s="172" t="s">
        <v>135</v>
      </c>
      <c r="C442" s="172" t="s">
        <v>859</v>
      </c>
      <c r="D442" s="173" t="s">
        <v>863</v>
      </c>
      <c r="E442" s="172" t="s">
        <v>147</v>
      </c>
      <c r="F442" s="49" t="s">
        <v>864</v>
      </c>
      <c r="G442" s="36">
        <f>VLOOKUP(D442,全省上年决算数!$D$4:$G$1301,4)</f>
        <v>40</v>
      </c>
      <c r="H442" s="36">
        <f>IFERROR(VLOOKUP(D442,全省预算!D:I,5,0),)</f>
        <v>42</v>
      </c>
      <c r="I442" s="36"/>
      <c r="J442" s="36">
        <f>SUMIF(全省决算数!A441:A1821,D442:D1738,全省决算数!C441:C1821)</f>
        <v>0</v>
      </c>
      <c r="K442" s="175">
        <f t="shared" si="40"/>
        <v>0</v>
      </c>
      <c r="L442" s="175">
        <f t="shared" si="43"/>
        <v>0</v>
      </c>
      <c r="M442" s="175">
        <f t="shared" si="41"/>
        <v>0</v>
      </c>
      <c r="N442" s="132">
        <f t="shared" si="44"/>
        <v>-1</v>
      </c>
      <c r="O442" s="176" t="str">
        <f t="shared" si="39"/>
        <v>是</v>
      </c>
      <c r="P442" s="176" t="str">
        <f t="shared" si="42"/>
        <v>否</v>
      </c>
    </row>
    <row r="443" hidden="1" spans="1:16">
      <c r="A443" s="171" t="s">
        <v>135</v>
      </c>
      <c r="B443" s="172" t="s">
        <v>135</v>
      </c>
      <c r="C443" s="172" t="s">
        <v>859</v>
      </c>
      <c r="D443" s="173" t="s">
        <v>865</v>
      </c>
      <c r="E443" s="172" t="s">
        <v>147</v>
      </c>
      <c r="F443" s="49" t="s">
        <v>866</v>
      </c>
      <c r="G443" s="36">
        <f>VLOOKUP(D443,全省上年决算数!$D$4:$G$1301,4)</f>
        <v>25</v>
      </c>
      <c r="H443" s="36">
        <f>IFERROR(VLOOKUP(D443,全省预算!D:I,5,0),)</f>
        <v>26</v>
      </c>
      <c r="I443" s="36"/>
      <c r="J443" s="36">
        <f>SUMIF(全省决算数!A442:A1822,D443:D1739,全省决算数!C442:C1822)</f>
        <v>15</v>
      </c>
      <c r="K443" s="175">
        <f t="shared" si="40"/>
        <v>0.6</v>
      </c>
      <c r="L443" s="175">
        <f t="shared" si="43"/>
        <v>0.58</v>
      </c>
      <c r="M443" s="175">
        <f t="shared" si="41"/>
        <v>0</v>
      </c>
      <c r="N443" s="132">
        <f t="shared" si="44"/>
        <v>-0.4</v>
      </c>
      <c r="O443" s="176" t="str">
        <f t="shared" si="39"/>
        <v>是</v>
      </c>
      <c r="P443" s="176" t="str">
        <f t="shared" si="42"/>
        <v>否</v>
      </c>
    </row>
    <row r="444" hidden="1" spans="1:16">
      <c r="A444" s="171" t="s">
        <v>135</v>
      </c>
      <c r="B444" s="172" t="s">
        <v>135</v>
      </c>
      <c r="C444" s="172" t="s">
        <v>859</v>
      </c>
      <c r="D444" s="173" t="s">
        <v>867</v>
      </c>
      <c r="E444" s="172" t="s">
        <v>147</v>
      </c>
      <c r="F444" s="49" t="s">
        <v>868</v>
      </c>
      <c r="G444" s="36">
        <f>VLOOKUP(D444,全省上年决算数!$D$4:$G$1301,4)</f>
        <v>6331</v>
      </c>
      <c r="H444" s="36">
        <f>IFERROR(VLOOKUP(D444,全省预算!D:I,5,0),)</f>
        <v>6470</v>
      </c>
      <c r="I444" s="36"/>
      <c r="J444" s="36">
        <f>SUMIF(全省决算数!A443:A1823,D444:D1740,全省决算数!C443:C1823)</f>
        <v>3629</v>
      </c>
      <c r="K444" s="175">
        <f t="shared" si="40"/>
        <v>0.57</v>
      </c>
      <c r="L444" s="175">
        <f t="shared" si="43"/>
        <v>0.56</v>
      </c>
      <c r="M444" s="175">
        <f t="shared" si="41"/>
        <v>0</v>
      </c>
      <c r="N444" s="132">
        <f t="shared" si="44"/>
        <v>-0.427</v>
      </c>
      <c r="O444" s="176" t="str">
        <f t="shared" si="39"/>
        <v>是</v>
      </c>
      <c r="P444" s="176" t="str">
        <f t="shared" si="42"/>
        <v>否</v>
      </c>
    </row>
    <row r="445" hidden="1" spans="1:16">
      <c r="A445" s="171" t="s">
        <v>135</v>
      </c>
      <c r="B445" s="172" t="s">
        <v>135</v>
      </c>
      <c r="C445" s="172" t="s">
        <v>859</v>
      </c>
      <c r="D445" s="173" t="s">
        <v>869</v>
      </c>
      <c r="E445" s="172" t="s">
        <v>147</v>
      </c>
      <c r="F445" s="49" t="s">
        <v>870</v>
      </c>
      <c r="G445" s="36">
        <f>VLOOKUP(D445,全省上年决算数!$D$4:$G$1301,4)</f>
        <v>0</v>
      </c>
      <c r="H445" s="36">
        <f>IFERROR(VLOOKUP(D445,全省预算!D:I,5,0),)</f>
        <v>0</v>
      </c>
      <c r="I445" s="36"/>
      <c r="J445" s="36">
        <f>SUMIF(全省决算数!A444:A1824,D445:D1741,全省决算数!C444:C1824)</f>
        <v>0</v>
      </c>
      <c r="K445" s="175"/>
      <c r="L445" s="175"/>
      <c r="M445" s="175">
        <f t="shared" si="41"/>
        <v>0</v>
      </c>
      <c r="N445" s="132" t="str">
        <f t="shared" si="44"/>
        <v/>
      </c>
      <c r="O445" s="176" t="str">
        <f t="shared" si="39"/>
        <v>否</v>
      </c>
      <c r="P445" s="176" t="str">
        <f t="shared" si="42"/>
        <v>否</v>
      </c>
    </row>
    <row r="446" hidden="1" spans="1:16">
      <c r="A446" s="171" t="s">
        <v>135</v>
      </c>
      <c r="B446" s="172"/>
      <c r="C446" s="172" t="s">
        <v>859</v>
      </c>
      <c r="D446" s="173" t="s">
        <v>871</v>
      </c>
      <c r="E446" s="172" t="s">
        <v>147</v>
      </c>
      <c r="F446" s="49" t="s">
        <v>872</v>
      </c>
      <c r="G446" s="36">
        <f>VLOOKUP(D446,全省上年决算数!$D$4:$G$1301,4)</f>
        <v>4065</v>
      </c>
      <c r="H446" s="36">
        <f>IFERROR(VLOOKUP(D446,全省预算!D:I,5,0),)</f>
        <v>4200</v>
      </c>
      <c r="I446" s="36"/>
      <c r="J446" s="36">
        <f>SUMIF(全省决算数!A445:A1825,D446:D1742,全省决算数!C445:C1825)</f>
        <v>4018</v>
      </c>
      <c r="K446" s="175">
        <f t="shared" si="40"/>
        <v>0.99</v>
      </c>
      <c r="L446" s="175">
        <f t="shared" si="43"/>
        <v>0.96</v>
      </c>
      <c r="M446" s="175">
        <f t="shared" si="41"/>
        <v>0</v>
      </c>
      <c r="N446" s="132">
        <f t="shared" si="44"/>
        <v>-0.012</v>
      </c>
      <c r="O446" s="176" t="str">
        <f t="shared" si="39"/>
        <v>是</v>
      </c>
      <c r="P446" s="176" t="str">
        <f t="shared" si="42"/>
        <v>否</v>
      </c>
    </row>
    <row r="447" hidden="1" spans="1:16">
      <c r="A447" s="171" t="s">
        <v>135</v>
      </c>
      <c r="B447" s="172" t="s">
        <v>135</v>
      </c>
      <c r="C447" s="172" t="s">
        <v>859</v>
      </c>
      <c r="D447" s="173" t="s">
        <v>873</v>
      </c>
      <c r="E447" s="172" t="s">
        <v>147</v>
      </c>
      <c r="F447" s="49" t="s">
        <v>874</v>
      </c>
      <c r="G447" s="36">
        <f>VLOOKUP(D447,全省上年决算数!$D$4:$G$1301,4)</f>
        <v>0</v>
      </c>
      <c r="H447" s="36">
        <f>IFERROR(VLOOKUP(D447,全省预算!D:I,5,0),)</f>
        <v>0</v>
      </c>
      <c r="I447" s="36"/>
      <c r="J447" s="36">
        <f>SUMIF(全省决算数!A446:A1826,D447:D1743,全省决算数!C446:C1826)</f>
        <v>0</v>
      </c>
      <c r="K447" s="175"/>
      <c r="L447" s="175"/>
      <c r="M447" s="175">
        <f t="shared" si="41"/>
        <v>0</v>
      </c>
      <c r="N447" s="132" t="str">
        <f t="shared" si="44"/>
        <v/>
      </c>
      <c r="O447" s="176" t="str">
        <f t="shared" si="39"/>
        <v>否</v>
      </c>
      <c r="P447" s="176" t="str">
        <f t="shared" si="42"/>
        <v>否</v>
      </c>
    </row>
    <row r="448" hidden="1" spans="1:16">
      <c r="A448" s="171" t="s">
        <v>135</v>
      </c>
      <c r="B448" s="172" t="s">
        <v>135</v>
      </c>
      <c r="C448" s="172" t="s">
        <v>859</v>
      </c>
      <c r="D448" s="173" t="s">
        <v>875</v>
      </c>
      <c r="E448" s="172" t="s">
        <v>147</v>
      </c>
      <c r="F448" s="49" t="s">
        <v>876</v>
      </c>
      <c r="G448" s="36">
        <f>VLOOKUP(D448,全省上年决算数!$D$4:$G$1301,4)</f>
        <v>4141</v>
      </c>
      <c r="H448" s="36">
        <f>IFERROR(VLOOKUP(D448,全省预算!D:I,5,0),)</f>
        <v>4242</v>
      </c>
      <c r="I448" s="36"/>
      <c r="J448" s="36">
        <f>SUMIF(全省决算数!A447:A1827,D448:D1744,全省决算数!C447:C1827)</f>
        <v>3696</v>
      </c>
      <c r="K448" s="175">
        <f t="shared" si="40"/>
        <v>0.89</v>
      </c>
      <c r="L448" s="175">
        <f t="shared" si="43"/>
        <v>0.87</v>
      </c>
      <c r="M448" s="175">
        <f t="shared" si="41"/>
        <v>0</v>
      </c>
      <c r="N448" s="132">
        <f t="shared" si="44"/>
        <v>-0.107</v>
      </c>
      <c r="O448" s="176" t="str">
        <f t="shared" si="39"/>
        <v>是</v>
      </c>
      <c r="P448" s="176" t="str">
        <f t="shared" si="42"/>
        <v>否</v>
      </c>
    </row>
    <row r="449" ht="21.95" customHeight="1" spans="1:16">
      <c r="A449" s="171" t="s">
        <v>135</v>
      </c>
      <c r="B449" s="465" t="s">
        <v>850</v>
      </c>
      <c r="C449" s="172"/>
      <c r="D449" s="173" t="s">
        <v>877</v>
      </c>
      <c r="E449" s="172"/>
      <c r="F449" s="37" t="s">
        <v>878</v>
      </c>
      <c r="G449" s="36">
        <f>SUMIF($C450:$C$1301,$D449,$G450:$G$1301)</f>
        <v>40391</v>
      </c>
      <c r="H449" s="36">
        <f>VLOOKUP(F449,全省预算!$F:$H,3,0)</f>
        <v>41800</v>
      </c>
      <c r="I449" s="36">
        <f>IFERROR(VLOOKUP(D449,全省调整!A:I,3,0),)</f>
        <v>45267</v>
      </c>
      <c r="J449" s="36">
        <f>VLOOKUP(F449,全省决算数!$B:$C,2,0)</f>
        <v>43514</v>
      </c>
      <c r="K449" s="418">
        <f t="shared" si="40"/>
        <v>1.077</v>
      </c>
      <c r="L449" s="418">
        <f t="shared" si="43"/>
        <v>1.041</v>
      </c>
      <c r="M449" s="418">
        <f t="shared" si="41"/>
        <v>0.961</v>
      </c>
      <c r="N449" s="129">
        <f t="shared" si="44"/>
        <v>0.077</v>
      </c>
      <c r="O449" s="176" t="str">
        <f t="shared" si="39"/>
        <v>是</v>
      </c>
      <c r="P449" s="176" t="str">
        <f t="shared" si="42"/>
        <v>是</v>
      </c>
    </row>
    <row r="450" hidden="1" spans="1:16">
      <c r="A450" s="171" t="s">
        <v>135</v>
      </c>
      <c r="B450" s="172" t="s">
        <v>135</v>
      </c>
      <c r="C450" s="172" t="s">
        <v>877</v>
      </c>
      <c r="D450" s="173" t="s">
        <v>879</v>
      </c>
      <c r="E450" s="172" t="s">
        <v>147</v>
      </c>
      <c r="F450" s="49" t="s">
        <v>862</v>
      </c>
      <c r="G450" s="36">
        <f>VLOOKUP(D450,全省上年决算数!$D$4:$G$1301,4)</f>
        <v>21292</v>
      </c>
      <c r="H450" s="36">
        <f>IFERROR(VLOOKUP(D450,全省预算!D:I,5,0),)</f>
        <v>21800</v>
      </c>
      <c r="I450" s="36"/>
      <c r="J450" s="36">
        <f>SUMIF(全省决算数!A449:A1829,D450:D1746,全省决算数!C449:C1829)</f>
        <v>24562</v>
      </c>
      <c r="K450" s="175">
        <f t="shared" si="40"/>
        <v>1.15</v>
      </c>
      <c r="L450" s="175">
        <f t="shared" si="43"/>
        <v>1.13</v>
      </c>
      <c r="M450" s="175">
        <f t="shared" si="41"/>
        <v>0</v>
      </c>
      <c r="N450" s="132">
        <f t="shared" si="44"/>
        <v>0.154</v>
      </c>
      <c r="O450" s="176" t="str">
        <f t="shared" si="39"/>
        <v>是</v>
      </c>
      <c r="P450" s="176" t="str">
        <f t="shared" si="42"/>
        <v>否</v>
      </c>
    </row>
    <row r="451" hidden="1" spans="1:16">
      <c r="A451" s="171" t="s">
        <v>135</v>
      </c>
      <c r="B451" s="172" t="s">
        <v>135</v>
      </c>
      <c r="C451" s="172" t="s">
        <v>877</v>
      </c>
      <c r="D451" s="173" t="s">
        <v>880</v>
      </c>
      <c r="E451" s="172" t="s">
        <v>147</v>
      </c>
      <c r="F451" s="49" t="s">
        <v>881</v>
      </c>
      <c r="G451" s="36">
        <f>VLOOKUP(D451,全省上年决算数!$D$4:$G$1301,4)</f>
        <v>14824</v>
      </c>
      <c r="H451" s="36">
        <f>IFERROR(VLOOKUP(D451,全省预算!D:I,5,0),)</f>
        <v>15300</v>
      </c>
      <c r="I451" s="36"/>
      <c r="J451" s="36">
        <f>SUMIF(全省决算数!A450:A1830,D451:D1747,全省决算数!C450:C1830)</f>
        <v>12740</v>
      </c>
      <c r="K451" s="175">
        <f t="shared" si="40"/>
        <v>0.86</v>
      </c>
      <c r="L451" s="175">
        <f t="shared" si="43"/>
        <v>0.83</v>
      </c>
      <c r="M451" s="175">
        <f t="shared" si="41"/>
        <v>0</v>
      </c>
      <c r="N451" s="132">
        <f t="shared" si="44"/>
        <v>-0.141</v>
      </c>
      <c r="O451" s="176" t="str">
        <f t="shared" si="39"/>
        <v>是</v>
      </c>
      <c r="P451" s="176" t="str">
        <f t="shared" si="42"/>
        <v>否</v>
      </c>
    </row>
    <row r="452" hidden="1" spans="1:16">
      <c r="A452" s="171" t="s">
        <v>135</v>
      </c>
      <c r="B452" s="172"/>
      <c r="C452" s="172" t="s">
        <v>877</v>
      </c>
      <c r="D452" s="173" t="s">
        <v>882</v>
      </c>
      <c r="E452" s="172" t="s">
        <v>147</v>
      </c>
      <c r="F452" s="49" t="s">
        <v>883</v>
      </c>
      <c r="G452" s="36">
        <f>VLOOKUP(D452,全省上年决算数!$D$4:$G$1301,4)</f>
        <v>3700</v>
      </c>
      <c r="H452" s="36">
        <f>IFERROR(VLOOKUP(D452,全省预算!D:I,5,0),)</f>
        <v>4000</v>
      </c>
      <c r="I452" s="36"/>
      <c r="J452" s="36">
        <f>SUMIF(全省决算数!A451:A1831,D452:D1748,全省决算数!C451:C1831)</f>
        <v>5732</v>
      </c>
      <c r="K452" s="175">
        <f t="shared" si="40"/>
        <v>1.55</v>
      </c>
      <c r="L452" s="175">
        <f t="shared" si="43"/>
        <v>1.43</v>
      </c>
      <c r="M452" s="175">
        <f t="shared" si="41"/>
        <v>0</v>
      </c>
      <c r="N452" s="132">
        <f t="shared" si="44"/>
        <v>0.549</v>
      </c>
      <c r="O452" s="176" t="str">
        <f t="shared" ref="O452:O515" si="45">IF(F452&lt;&gt;"",IF(SUM(G452:J452)&lt;&gt;0,"是","否"),"空")</f>
        <v>是</v>
      </c>
      <c r="P452" s="176" t="str">
        <f t="shared" si="42"/>
        <v>否</v>
      </c>
    </row>
    <row r="453" hidden="1" spans="1:16">
      <c r="A453" s="171" t="s">
        <v>135</v>
      </c>
      <c r="B453" s="172" t="s">
        <v>135</v>
      </c>
      <c r="C453" s="172" t="s">
        <v>877</v>
      </c>
      <c r="D453" s="173" t="s">
        <v>884</v>
      </c>
      <c r="E453" s="172" t="s">
        <v>147</v>
      </c>
      <c r="F453" s="49" t="s">
        <v>885</v>
      </c>
      <c r="G453" s="36">
        <f>VLOOKUP(D453,全省上年决算数!$D$4:$G$1301,4)</f>
        <v>8</v>
      </c>
      <c r="H453" s="36">
        <f>IFERROR(VLOOKUP(D453,全省预算!D:I,5,0),)</f>
        <v>0</v>
      </c>
      <c r="I453" s="36"/>
      <c r="J453" s="36">
        <f>SUMIF(全省决算数!A452:A1832,D453:D1749,全省决算数!C452:C1832)</f>
        <v>-1</v>
      </c>
      <c r="K453" s="175">
        <f t="shared" ref="K453:K516" si="46">J453/G453</f>
        <v>-0.13</v>
      </c>
      <c r="L453" s="175"/>
      <c r="M453" s="175">
        <f t="shared" ref="M453:M516" si="47">IFERROR(J453/I453,0)</f>
        <v>0</v>
      </c>
      <c r="N453" s="132">
        <f t="shared" si="44"/>
        <v>-1.125</v>
      </c>
      <c r="O453" s="176" t="str">
        <f t="shared" si="45"/>
        <v>是</v>
      </c>
      <c r="P453" s="176" t="str">
        <f t="shared" ref="P453:P516" si="48">IF(C453&lt;&gt;"","否","是")</f>
        <v>否</v>
      </c>
    </row>
    <row r="454" hidden="1" spans="1:16">
      <c r="A454" s="171" t="s">
        <v>135</v>
      </c>
      <c r="B454" s="172" t="s">
        <v>135</v>
      </c>
      <c r="C454" s="172" t="s">
        <v>877</v>
      </c>
      <c r="D454" s="173" t="s">
        <v>886</v>
      </c>
      <c r="E454" s="172" t="s">
        <v>147</v>
      </c>
      <c r="F454" s="49" t="s">
        <v>887</v>
      </c>
      <c r="G454" s="36">
        <f>VLOOKUP(D454,全省上年决算数!$D$4:$G$1301,4)</f>
        <v>567</v>
      </c>
      <c r="H454" s="36">
        <f>IFERROR(VLOOKUP(D454,全省预算!D:I,5,0),)</f>
        <v>700</v>
      </c>
      <c r="I454" s="36"/>
      <c r="J454" s="36">
        <f>SUMIF(全省决算数!A453:A1833,D454:D1750,全省决算数!C453:C1833)</f>
        <v>481</v>
      </c>
      <c r="K454" s="175">
        <f t="shared" si="46"/>
        <v>0.85</v>
      </c>
      <c r="L454" s="175">
        <f t="shared" ref="L454:L517" si="49">J454/H454</f>
        <v>0.69</v>
      </c>
      <c r="M454" s="175">
        <f t="shared" si="47"/>
        <v>0</v>
      </c>
      <c r="N454" s="132">
        <f t="shared" si="44"/>
        <v>-0.152</v>
      </c>
      <c r="O454" s="176" t="str">
        <f t="shared" si="45"/>
        <v>是</v>
      </c>
      <c r="P454" s="176" t="str">
        <f t="shared" si="48"/>
        <v>否</v>
      </c>
    </row>
    <row r="455" ht="21.95" customHeight="1" spans="1:16">
      <c r="A455" s="171" t="s">
        <v>135</v>
      </c>
      <c r="B455" s="465" t="s">
        <v>850</v>
      </c>
      <c r="C455" s="172"/>
      <c r="D455" s="173" t="s">
        <v>888</v>
      </c>
      <c r="E455" s="172"/>
      <c r="F455" s="49" t="s">
        <v>889</v>
      </c>
      <c r="G455" s="36">
        <f>SUMIF($C456:$C$1301,$D455,$G456:$G$1301)</f>
        <v>185185</v>
      </c>
      <c r="H455" s="36">
        <f>VLOOKUP(F455,全省预算!$F:$H,3,0)</f>
        <v>192000</v>
      </c>
      <c r="I455" s="36">
        <f>IFERROR(VLOOKUP(D455,全省调整!A:I,3,0),)</f>
        <v>175196</v>
      </c>
      <c r="J455" s="36">
        <f>VLOOKUP(F455,全省决算数!$B:$C,2,0)</f>
        <v>172342</v>
      </c>
      <c r="K455" s="418">
        <f t="shared" si="46"/>
        <v>0.931</v>
      </c>
      <c r="L455" s="418">
        <f t="shared" si="49"/>
        <v>0.898</v>
      </c>
      <c r="M455" s="418">
        <f t="shared" si="47"/>
        <v>0.984</v>
      </c>
      <c r="N455" s="129">
        <f t="shared" si="44"/>
        <v>-0.069</v>
      </c>
      <c r="O455" s="176" t="str">
        <f t="shared" si="45"/>
        <v>是</v>
      </c>
      <c r="P455" s="176" t="str">
        <f t="shared" si="48"/>
        <v>是</v>
      </c>
    </row>
    <row r="456" hidden="1" spans="1:16">
      <c r="A456" s="171" t="s">
        <v>135</v>
      </c>
      <c r="B456" s="172" t="s">
        <v>135</v>
      </c>
      <c r="C456" s="172" t="s">
        <v>888</v>
      </c>
      <c r="D456" s="173" t="s">
        <v>890</v>
      </c>
      <c r="E456" s="172" t="s">
        <v>147</v>
      </c>
      <c r="F456" s="49" t="s">
        <v>862</v>
      </c>
      <c r="G456" s="36">
        <f>VLOOKUP(D456,全省上年决算数!$D$4:$G$1301,4)</f>
        <v>2244</v>
      </c>
      <c r="H456" s="36">
        <f>IFERROR(VLOOKUP(D456,全省预算!D:I,5,0),)</f>
        <v>2300</v>
      </c>
      <c r="I456" s="36"/>
      <c r="J456" s="36">
        <f>SUMIF(全省决算数!A455:A1835,D456:D1752,全省决算数!C455:C1835)</f>
        <v>2556</v>
      </c>
      <c r="K456" s="175">
        <f t="shared" si="46"/>
        <v>1.14</v>
      </c>
      <c r="L456" s="175">
        <f t="shared" si="49"/>
        <v>1.11</v>
      </c>
      <c r="M456" s="175">
        <f t="shared" si="47"/>
        <v>0</v>
      </c>
      <c r="N456" s="132">
        <f t="shared" si="44"/>
        <v>0.139</v>
      </c>
      <c r="O456" s="176" t="str">
        <f t="shared" si="45"/>
        <v>是</v>
      </c>
      <c r="P456" s="176" t="str">
        <f t="shared" si="48"/>
        <v>否</v>
      </c>
    </row>
    <row r="457" hidden="1" spans="1:16">
      <c r="A457" s="171" t="s">
        <v>135</v>
      </c>
      <c r="B457" s="172" t="s">
        <v>135</v>
      </c>
      <c r="C457" s="172" t="s">
        <v>888</v>
      </c>
      <c r="D457" s="173" t="s">
        <v>891</v>
      </c>
      <c r="E457" s="172" t="s">
        <v>147</v>
      </c>
      <c r="F457" s="49" t="s">
        <v>892</v>
      </c>
      <c r="G457" s="36">
        <f>VLOOKUP(D457,全省上年决算数!$D$4:$G$1301,4)</f>
        <v>59698</v>
      </c>
      <c r="H457" s="36">
        <f>IFERROR(VLOOKUP(D457,全省预算!D:I,5,0),)</f>
        <v>61740</v>
      </c>
      <c r="I457" s="36"/>
      <c r="J457" s="36">
        <f>SUMIF(全省决算数!A456:A1836,D457:D1753,全省决算数!C456:C1836)</f>
        <v>52744</v>
      </c>
      <c r="K457" s="175">
        <f t="shared" si="46"/>
        <v>0.88</v>
      </c>
      <c r="L457" s="175">
        <f t="shared" si="49"/>
        <v>0.85</v>
      </c>
      <c r="M457" s="175">
        <f t="shared" si="47"/>
        <v>0</v>
      </c>
      <c r="N457" s="132">
        <f t="shared" si="44"/>
        <v>-0.116</v>
      </c>
      <c r="O457" s="176" t="str">
        <f t="shared" si="45"/>
        <v>是</v>
      </c>
      <c r="P457" s="176" t="str">
        <f t="shared" si="48"/>
        <v>否</v>
      </c>
    </row>
    <row r="458" hidden="1" spans="1:16">
      <c r="A458" s="171" t="s">
        <v>135</v>
      </c>
      <c r="B458" s="172"/>
      <c r="C458" s="172" t="s">
        <v>888</v>
      </c>
      <c r="D458" s="173" t="s">
        <v>893</v>
      </c>
      <c r="E458" s="172" t="s">
        <v>147</v>
      </c>
      <c r="F458" s="49" t="s">
        <v>894</v>
      </c>
      <c r="G458" s="36">
        <f>VLOOKUP(D458,全省上年决算数!$D$4:$G$1301,4)</f>
        <v>45112</v>
      </c>
      <c r="H458" s="36">
        <f>IFERROR(VLOOKUP(D458,全省预算!D:I,5,0),)</f>
        <v>47000</v>
      </c>
      <c r="I458" s="36"/>
      <c r="J458" s="36">
        <f>SUMIF(全省决算数!A457:A1837,D458:D1754,全省决算数!C457:C1837)</f>
        <v>33775</v>
      </c>
      <c r="K458" s="175">
        <f t="shared" si="46"/>
        <v>0.75</v>
      </c>
      <c r="L458" s="175">
        <f t="shared" si="49"/>
        <v>0.72</v>
      </c>
      <c r="M458" s="175">
        <f t="shared" si="47"/>
        <v>0</v>
      </c>
      <c r="N458" s="132">
        <f t="shared" si="44"/>
        <v>-0.251</v>
      </c>
      <c r="O458" s="176" t="str">
        <f t="shared" si="45"/>
        <v>是</v>
      </c>
      <c r="P458" s="176" t="str">
        <f t="shared" si="48"/>
        <v>否</v>
      </c>
    </row>
    <row r="459" hidden="1" spans="1:16">
      <c r="A459" s="171" t="s">
        <v>135</v>
      </c>
      <c r="B459" s="172" t="s">
        <v>135</v>
      </c>
      <c r="C459" s="172" t="s">
        <v>888</v>
      </c>
      <c r="D459" s="173" t="s">
        <v>895</v>
      </c>
      <c r="E459" s="172" t="s">
        <v>147</v>
      </c>
      <c r="F459" s="49" t="s">
        <v>896</v>
      </c>
      <c r="G459" s="36">
        <f>VLOOKUP(D459,全省上年决算数!$D$4:$G$1301,4)</f>
        <v>30003</v>
      </c>
      <c r="H459" s="36">
        <f>IFERROR(VLOOKUP(D459,全省预算!D:I,5,0),)</f>
        <v>31000</v>
      </c>
      <c r="I459" s="36"/>
      <c r="J459" s="36">
        <f>SUMIF(全省决算数!A458:A1838,D459:D1755,全省决算数!C458:C1838)</f>
        <v>40894</v>
      </c>
      <c r="K459" s="175">
        <f t="shared" si="46"/>
        <v>1.36</v>
      </c>
      <c r="L459" s="175">
        <f t="shared" si="49"/>
        <v>1.32</v>
      </c>
      <c r="M459" s="175">
        <f t="shared" si="47"/>
        <v>0</v>
      </c>
      <c r="N459" s="132">
        <f t="shared" si="44"/>
        <v>0.363</v>
      </c>
      <c r="O459" s="176" t="str">
        <f t="shared" si="45"/>
        <v>是</v>
      </c>
      <c r="P459" s="176" t="str">
        <f t="shared" si="48"/>
        <v>否</v>
      </c>
    </row>
    <row r="460" hidden="1" spans="1:16">
      <c r="A460" s="171" t="s">
        <v>135</v>
      </c>
      <c r="B460" s="172" t="s">
        <v>135</v>
      </c>
      <c r="C460" s="172" t="s">
        <v>888</v>
      </c>
      <c r="D460" s="173" t="s">
        <v>897</v>
      </c>
      <c r="E460" s="172" t="s">
        <v>147</v>
      </c>
      <c r="F460" s="49" t="s">
        <v>898</v>
      </c>
      <c r="G460" s="36">
        <f>VLOOKUP(D460,全省上年决算数!$D$4:$G$1301,4)</f>
        <v>48128</v>
      </c>
      <c r="H460" s="36">
        <f>IFERROR(VLOOKUP(D460,全省预算!D:I,5,0),)</f>
        <v>49960</v>
      </c>
      <c r="I460" s="36"/>
      <c r="J460" s="36">
        <f>SUMIF(全省决算数!A459:A1839,D460:D1756,全省决算数!C459:C1839)</f>
        <v>42373</v>
      </c>
      <c r="K460" s="175">
        <f t="shared" si="46"/>
        <v>0.88</v>
      </c>
      <c r="L460" s="175">
        <f t="shared" si="49"/>
        <v>0.85</v>
      </c>
      <c r="M460" s="175">
        <f t="shared" si="47"/>
        <v>0</v>
      </c>
      <c r="N460" s="132">
        <f t="shared" si="44"/>
        <v>-0.12</v>
      </c>
      <c r="O460" s="176" t="str">
        <f t="shared" si="45"/>
        <v>是</v>
      </c>
      <c r="P460" s="176" t="str">
        <f t="shared" si="48"/>
        <v>否</v>
      </c>
    </row>
    <row r="461" ht="21.95" customHeight="1" spans="1:16">
      <c r="A461" s="171" t="s">
        <v>135</v>
      </c>
      <c r="B461" s="465" t="s">
        <v>850</v>
      </c>
      <c r="C461" s="172"/>
      <c r="D461" s="173" t="s">
        <v>899</v>
      </c>
      <c r="E461" s="172"/>
      <c r="F461" s="49" t="s">
        <v>900</v>
      </c>
      <c r="G461" s="36">
        <f>SUMIF($C462:$C$1301,$D461,$G462:$G$1301)</f>
        <v>31851</v>
      </c>
      <c r="H461" s="36">
        <f>VLOOKUP(F461,全省预算!$F:$H,3,0)</f>
        <v>32600</v>
      </c>
      <c r="I461" s="36">
        <f>IFERROR(VLOOKUP(D461,全省调整!A:I,3,0),)</f>
        <v>39920</v>
      </c>
      <c r="J461" s="36">
        <f>VLOOKUP(F461,全省决算数!$B:$C,2,0)</f>
        <v>36102</v>
      </c>
      <c r="K461" s="418">
        <f t="shared" si="46"/>
        <v>1.133</v>
      </c>
      <c r="L461" s="418">
        <f t="shared" si="49"/>
        <v>1.107</v>
      </c>
      <c r="M461" s="418">
        <f t="shared" si="47"/>
        <v>0.904</v>
      </c>
      <c r="N461" s="129">
        <f t="shared" si="44"/>
        <v>0.133</v>
      </c>
      <c r="O461" s="176" t="str">
        <f t="shared" si="45"/>
        <v>是</v>
      </c>
      <c r="P461" s="176" t="str">
        <f t="shared" si="48"/>
        <v>是</v>
      </c>
    </row>
    <row r="462" hidden="1" spans="1:16">
      <c r="A462" s="171" t="s">
        <v>135</v>
      </c>
      <c r="B462" s="172" t="s">
        <v>135</v>
      </c>
      <c r="C462" s="172" t="s">
        <v>899</v>
      </c>
      <c r="D462" s="173" t="s">
        <v>901</v>
      </c>
      <c r="E462" s="172" t="s">
        <v>147</v>
      </c>
      <c r="F462" s="49" t="s">
        <v>862</v>
      </c>
      <c r="G462" s="36">
        <f>VLOOKUP(D462,全省上年决算数!$D$4:$G$1301,4)</f>
        <v>2147</v>
      </c>
      <c r="H462" s="36">
        <f>IFERROR(VLOOKUP(D462,全省预算!D:I,5,0),)</f>
        <v>2200</v>
      </c>
      <c r="I462" s="36"/>
      <c r="J462" s="36">
        <f>SUMIF(全省决算数!A461:A1841,D462:D1758,全省决算数!C461:C1841)</f>
        <v>2318</v>
      </c>
      <c r="K462" s="175">
        <f t="shared" si="46"/>
        <v>1.08</v>
      </c>
      <c r="L462" s="175">
        <f t="shared" si="49"/>
        <v>1.05</v>
      </c>
      <c r="M462" s="175">
        <f t="shared" si="47"/>
        <v>0</v>
      </c>
      <c r="N462" s="132">
        <f t="shared" si="44"/>
        <v>0.08</v>
      </c>
      <c r="O462" s="176" t="str">
        <f t="shared" si="45"/>
        <v>是</v>
      </c>
      <c r="P462" s="176" t="str">
        <f t="shared" si="48"/>
        <v>否</v>
      </c>
    </row>
    <row r="463" hidden="1" spans="1:16">
      <c r="A463" s="171" t="s">
        <v>135</v>
      </c>
      <c r="B463" s="172"/>
      <c r="C463" s="172" t="s">
        <v>899</v>
      </c>
      <c r="D463" s="173" t="s">
        <v>902</v>
      </c>
      <c r="E463" s="172" t="s">
        <v>147</v>
      </c>
      <c r="F463" s="49" t="s">
        <v>903</v>
      </c>
      <c r="G463" s="36">
        <f>VLOOKUP(D463,全省上年决算数!$D$4:$G$1301,4)</f>
        <v>3628</v>
      </c>
      <c r="H463" s="36">
        <f>IFERROR(VLOOKUP(D463,全省预算!D:I,5,0),)</f>
        <v>11100</v>
      </c>
      <c r="I463" s="36"/>
      <c r="J463" s="36">
        <f>SUMIF(全省决算数!A462:A1842,D463:D1759,全省决算数!C462:C1842)</f>
        <v>19157</v>
      </c>
      <c r="K463" s="175">
        <f t="shared" si="46"/>
        <v>5.28</v>
      </c>
      <c r="L463" s="175">
        <f t="shared" si="49"/>
        <v>1.73</v>
      </c>
      <c r="M463" s="175">
        <f t="shared" si="47"/>
        <v>0</v>
      </c>
      <c r="N463" s="132">
        <f t="shared" si="44"/>
        <v>4.28</v>
      </c>
      <c r="O463" s="176" t="str">
        <f t="shared" si="45"/>
        <v>是</v>
      </c>
      <c r="P463" s="176" t="str">
        <f t="shared" si="48"/>
        <v>否</v>
      </c>
    </row>
    <row r="464" hidden="1" spans="1:16">
      <c r="A464" s="171" t="s">
        <v>135</v>
      </c>
      <c r="B464" s="172" t="s">
        <v>135</v>
      </c>
      <c r="C464" s="172" t="s">
        <v>899</v>
      </c>
      <c r="D464" s="173" t="s">
        <v>904</v>
      </c>
      <c r="E464" s="172" t="s">
        <v>147</v>
      </c>
      <c r="F464" s="49" t="s">
        <v>905</v>
      </c>
      <c r="G464" s="36">
        <f>VLOOKUP(D464,全省上年决算数!$D$4:$G$1301,4)</f>
        <v>8905</v>
      </c>
      <c r="H464" s="36">
        <f>IFERROR(VLOOKUP(D464,全省预算!D:I,5,0),)</f>
        <v>9200</v>
      </c>
      <c r="I464" s="36"/>
      <c r="J464" s="36">
        <f>SUMIF(全省决算数!A463:A1843,D464:D1760,全省决算数!C463:C1843)</f>
        <v>7706</v>
      </c>
      <c r="K464" s="175">
        <f t="shared" si="46"/>
        <v>0.87</v>
      </c>
      <c r="L464" s="175">
        <f t="shared" si="49"/>
        <v>0.84</v>
      </c>
      <c r="M464" s="175">
        <f t="shared" si="47"/>
        <v>0</v>
      </c>
      <c r="N464" s="132">
        <f t="shared" si="44"/>
        <v>-0.135</v>
      </c>
      <c r="O464" s="176" t="str">
        <f t="shared" si="45"/>
        <v>是</v>
      </c>
      <c r="P464" s="176" t="str">
        <f t="shared" si="48"/>
        <v>否</v>
      </c>
    </row>
    <row r="465" hidden="1" spans="1:16">
      <c r="A465" s="171" t="s">
        <v>135</v>
      </c>
      <c r="B465" s="172" t="s">
        <v>135</v>
      </c>
      <c r="C465" s="172" t="s">
        <v>899</v>
      </c>
      <c r="D465" s="173" t="s">
        <v>906</v>
      </c>
      <c r="E465" s="172" t="s">
        <v>147</v>
      </c>
      <c r="F465" s="49" t="s">
        <v>907</v>
      </c>
      <c r="G465" s="36">
        <f>VLOOKUP(D465,全省上年决算数!$D$4:$G$1301,4)</f>
        <v>17171</v>
      </c>
      <c r="H465" s="36">
        <f>IFERROR(VLOOKUP(D465,全省预算!D:I,5,0),)</f>
        <v>10100</v>
      </c>
      <c r="I465" s="36"/>
      <c r="J465" s="36">
        <f>SUMIF(全省决算数!A464:A1844,D465:D1761,全省决算数!C464:C1844)</f>
        <v>6921</v>
      </c>
      <c r="K465" s="175">
        <f t="shared" si="46"/>
        <v>0.4</v>
      </c>
      <c r="L465" s="175">
        <f t="shared" si="49"/>
        <v>0.69</v>
      </c>
      <c r="M465" s="175">
        <f t="shared" si="47"/>
        <v>0</v>
      </c>
      <c r="N465" s="132">
        <f t="shared" si="44"/>
        <v>-0.597</v>
      </c>
      <c r="O465" s="176" t="str">
        <f t="shared" si="45"/>
        <v>是</v>
      </c>
      <c r="P465" s="176" t="str">
        <f t="shared" si="48"/>
        <v>否</v>
      </c>
    </row>
    <row r="466" ht="21.95" customHeight="1" spans="1:16">
      <c r="A466" s="171" t="s">
        <v>135</v>
      </c>
      <c r="B466" s="465" t="s">
        <v>850</v>
      </c>
      <c r="C466" s="172"/>
      <c r="D466" s="173" t="s">
        <v>908</v>
      </c>
      <c r="E466" s="172"/>
      <c r="F466" s="49" t="s">
        <v>909</v>
      </c>
      <c r="G466" s="36">
        <f>SUMIF($C467:$C$1301,$D466,$G467:$G$1301)</f>
        <v>10537</v>
      </c>
      <c r="H466" s="36">
        <f>VLOOKUP(F466,全省预算!$F:$H,3,0)</f>
        <v>11000</v>
      </c>
      <c r="I466" s="36">
        <f>IFERROR(VLOOKUP(D466,全省调整!A:I,3,0),)</f>
        <v>10087</v>
      </c>
      <c r="J466" s="36">
        <f>VLOOKUP(F466,全省决算数!$B:$C,2,0)</f>
        <v>9495</v>
      </c>
      <c r="K466" s="418">
        <f t="shared" si="46"/>
        <v>0.901</v>
      </c>
      <c r="L466" s="418">
        <f t="shared" si="49"/>
        <v>0.863</v>
      </c>
      <c r="M466" s="418">
        <f t="shared" si="47"/>
        <v>0.941</v>
      </c>
      <c r="N466" s="129">
        <f t="shared" si="44"/>
        <v>-0.099</v>
      </c>
      <c r="O466" s="176" t="str">
        <f t="shared" si="45"/>
        <v>是</v>
      </c>
      <c r="P466" s="176" t="str">
        <f t="shared" si="48"/>
        <v>是</v>
      </c>
    </row>
    <row r="467" hidden="1" spans="1:16">
      <c r="A467" s="171" t="s">
        <v>135</v>
      </c>
      <c r="B467" s="172" t="s">
        <v>135</v>
      </c>
      <c r="C467" s="172" t="s">
        <v>908</v>
      </c>
      <c r="D467" s="173" t="s">
        <v>910</v>
      </c>
      <c r="E467" s="172" t="s">
        <v>147</v>
      </c>
      <c r="F467" s="49" t="s">
        <v>911</v>
      </c>
      <c r="G467" s="36">
        <f>VLOOKUP(D467,全省上年决算数!$D$4:$G$1301,4)</f>
        <v>5430</v>
      </c>
      <c r="H467" s="36">
        <f>IFERROR(VLOOKUP(D467,全省预算!D:I,5,0),)</f>
        <v>3250</v>
      </c>
      <c r="I467" s="36"/>
      <c r="J467" s="36">
        <f>SUMIF(全省决算数!A466:A1846,D467:D1763,全省决算数!C466:C1846)</f>
        <v>3477</v>
      </c>
      <c r="K467" s="175">
        <f t="shared" si="46"/>
        <v>0.64</v>
      </c>
      <c r="L467" s="175">
        <f t="shared" si="49"/>
        <v>1.07</v>
      </c>
      <c r="M467" s="175">
        <f t="shared" si="47"/>
        <v>0</v>
      </c>
      <c r="N467" s="132">
        <f t="shared" si="44"/>
        <v>-0.36</v>
      </c>
      <c r="O467" s="176" t="str">
        <f t="shared" si="45"/>
        <v>是</v>
      </c>
      <c r="P467" s="176" t="str">
        <f t="shared" si="48"/>
        <v>否</v>
      </c>
    </row>
    <row r="468" hidden="1" spans="1:16">
      <c r="A468" s="171" t="s">
        <v>135</v>
      </c>
      <c r="B468" s="172"/>
      <c r="C468" s="172" t="s">
        <v>908</v>
      </c>
      <c r="D468" s="173" t="s">
        <v>912</v>
      </c>
      <c r="E468" s="172" t="s">
        <v>147</v>
      </c>
      <c r="F468" s="49" t="s">
        <v>913</v>
      </c>
      <c r="G468" s="36">
        <f>VLOOKUP(D468,全省上年决算数!$D$4:$G$1301,4)</f>
        <v>2953</v>
      </c>
      <c r="H468" s="36">
        <f>IFERROR(VLOOKUP(D468,全省预算!D:I,5,0),)</f>
        <v>3040</v>
      </c>
      <c r="I468" s="36"/>
      <c r="J468" s="36">
        <f>SUMIF(全省决算数!A467:A1847,D468:D1764,全省决算数!C467:C1847)</f>
        <v>1237</v>
      </c>
      <c r="K468" s="175">
        <f t="shared" si="46"/>
        <v>0.42</v>
      </c>
      <c r="L468" s="175">
        <f t="shared" si="49"/>
        <v>0.41</v>
      </c>
      <c r="M468" s="175">
        <f t="shared" si="47"/>
        <v>0</v>
      </c>
      <c r="N468" s="132">
        <f t="shared" si="44"/>
        <v>-0.581</v>
      </c>
      <c r="O468" s="176" t="str">
        <f t="shared" si="45"/>
        <v>是</v>
      </c>
      <c r="P468" s="176" t="str">
        <f t="shared" si="48"/>
        <v>否</v>
      </c>
    </row>
    <row r="469" hidden="1" spans="1:16">
      <c r="A469" s="171" t="s">
        <v>135</v>
      </c>
      <c r="B469" s="172" t="s">
        <v>135</v>
      </c>
      <c r="C469" s="172" t="s">
        <v>908</v>
      </c>
      <c r="D469" s="173" t="s">
        <v>914</v>
      </c>
      <c r="E469" s="172" t="s">
        <v>147</v>
      </c>
      <c r="F469" s="49" t="s">
        <v>915</v>
      </c>
      <c r="G469" s="36">
        <f>VLOOKUP(D469,全省上年决算数!$D$4:$G$1301,4)</f>
        <v>0</v>
      </c>
      <c r="H469" s="36">
        <f>IFERROR(VLOOKUP(D469,全省预算!D:I,5,0),)</f>
        <v>0</v>
      </c>
      <c r="I469" s="36"/>
      <c r="J469" s="36">
        <f>SUMIF(全省决算数!A468:A1848,D469:D1765,全省决算数!C468:C1848)</f>
        <v>0</v>
      </c>
      <c r="K469" s="175"/>
      <c r="L469" s="175"/>
      <c r="M469" s="175">
        <f t="shared" si="47"/>
        <v>0</v>
      </c>
      <c r="N469" s="132" t="str">
        <f t="shared" si="44"/>
        <v/>
      </c>
      <c r="O469" s="176" t="str">
        <f t="shared" si="45"/>
        <v>否</v>
      </c>
      <c r="P469" s="176" t="str">
        <f t="shared" si="48"/>
        <v>否</v>
      </c>
    </row>
    <row r="470" hidden="1" spans="1:16">
      <c r="A470" s="171" t="s">
        <v>135</v>
      </c>
      <c r="B470" s="172" t="s">
        <v>135</v>
      </c>
      <c r="C470" s="172" t="s">
        <v>908</v>
      </c>
      <c r="D470" s="173" t="s">
        <v>916</v>
      </c>
      <c r="E470" s="172" t="s">
        <v>147</v>
      </c>
      <c r="F470" s="49" t="s">
        <v>917</v>
      </c>
      <c r="G470" s="36">
        <f>VLOOKUP(D470,全省上年决算数!$D$4:$G$1301,4)</f>
        <v>2154</v>
      </c>
      <c r="H470" s="36">
        <f>IFERROR(VLOOKUP(D470,全省预算!D:I,5,0),)</f>
        <v>4710</v>
      </c>
      <c r="I470" s="36"/>
      <c r="J470" s="36">
        <f>SUMIF(全省决算数!A469:A1849,D470:D1766,全省决算数!C469:C1849)</f>
        <v>4781</v>
      </c>
      <c r="K470" s="175">
        <f t="shared" si="46"/>
        <v>2.22</v>
      </c>
      <c r="L470" s="175">
        <f t="shared" si="49"/>
        <v>1.02</v>
      </c>
      <c r="M470" s="175">
        <f t="shared" si="47"/>
        <v>0</v>
      </c>
      <c r="N470" s="132">
        <f t="shared" si="44"/>
        <v>1.22</v>
      </c>
      <c r="O470" s="176" t="str">
        <f t="shared" si="45"/>
        <v>是</v>
      </c>
      <c r="P470" s="176" t="str">
        <f t="shared" si="48"/>
        <v>否</v>
      </c>
    </row>
    <row r="471" ht="21.95" customHeight="1" spans="1:16">
      <c r="A471" s="171" t="s">
        <v>135</v>
      </c>
      <c r="B471" s="465" t="s">
        <v>850</v>
      </c>
      <c r="C471" s="172"/>
      <c r="D471" s="173" t="s">
        <v>918</v>
      </c>
      <c r="E471" s="172"/>
      <c r="F471" s="49" t="s">
        <v>919</v>
      </c>
      <c r="G471" s="36">
        <f>SUMIF($C472:$C$1301,$D471,$G472:$G$1301)</f>
        <v>30711</v>
      </c>
      <c r="H471" s="36">
        <f>VLOOKUP(F471,全省预算!$F:$H,3,0)</f>
        <v>31700</v>
      </c>
      <c r="I471" s="36">
        <f>IFERROR(VLOOKUP(D471,全省调整!A:I,3,0),)</f>
        <v>32466</v>
      </c>
      <c r="J471" s="36">
        <f>VLOOKUP(F471,全省决算数!$B:$C,2,0)</f>
        <v>32020</v>
      </c>
      <c r="K471" s="418">
        <f t="shared" si="46"/>
        <v>1.043</v>
      </c>
      <c r="L471" s="418">
        <f t="shared" si="49"/>
        <v>1.01</v>
      </c>
      <c r="M471" s="418">
        <f t="shared" si="47"/>
        <v>0.986</v>
      </c>
      <c r="N471" s="129">
        <f t="shared" si="44"/>
        <v>0.043</v>
      </c>
      <c r="O471" s="176" t="str">
        <f t="shared" si="45"/>
        <v>是</v>
      </c>
      <c r="P471" s="176" t="str">
        <f t="shared" si="48"/>
        <v>是</v>
      </c>
    </row>
    <row r="472" hidden="1" spans="1:16">
      <c r="A472" s="171" t="s">
        <v>135</v>
      </c>
      <c r="B472" s="172" t="s">
        <v>135</v>
      </c>
      <c r="C472" s="172" t="s">
        <v>918</v>
      </c>
      <c r="D472" s="173" t="s">
        <v>920</v>
      </c>
      <c r="E472" s="172" t="s">
        <v>147</v>
      </c>
      <c r="F472" s="49" t="s">
        <v>862</v>
      </c>
      <c r="G472" s="36">
        <f>VLOOKUP(D472,全省上年决算数!$D$4:$G$1301,4)</f>
        <v>5441</v>
      </c>
      <c r="H472" s="36">
        <f>IFERROR(VLOOKUP(D472,全省预算!D:I,5,0),)</f>
        <v>5600</v>
      </c>
      <c r="I472" s="36"/>
      <c r="J472" s="36">
        <f>SUMIF(全省决算数!A471:A1851,D472:D1768,全省决算数!C471:C1851)</f>
        <v>6825</v>
      </c>
      <c r="K472" s="175">
        <f t="shared" si="46"/>
        <v>1.25</v>
      </c>
      <c r="L472" s="175">
        <f t="shared" si="49"/>
        <v>1.22</v>
      </c>
      <c r="M472" s="175">
        <f t="shared" si="47"/>
        <v>0</v>
      </c>
      <c r="N472" s="132">
        <f t="shared" si="44"/>
        <v>0.254</v>
      </c>
      <c r="O472" s="176" t="str">
        <f t="shared" si="45"/>
        <v>是</v>
      </c>
      <c r="P472" s="176" t="str">
        <f t="shared" si="48"/>
        <v>否</v>
      </c>
    </row>
    <row r="473" hidden="1" spans="1:16">
      <c r="A473" s="171" t="s">
        <v>135</v>
      </c>
      <c r="B473" s="172" t="s">
        <v>135</v>
      </c>
      <c r="C473" s="172" t="s">
        <v>918</v>
      </c>
      <c r="D473" s="173" t="s">
        <v>921</v>
      </c>
      <c r="E473" s="172" t="s">
        <v>147</v>
      </c>
      <c r="F473" s="49" t="s">
        <v>922</v>
      </c>
      <c r="G473" s="36">
        <f>VLOOKUP(D473,全省上年决算数!$D$4:$G$1301,4)</f>
        <v>15365</v>
      </c>
      <c r="H473" s="36">
        <f>IFERROR(VLOOKUP(D473,全省预算!D:I,5,0),)</f>
        <v>16000</v>
      </c>
      <c r="I473" s="36"/>
      <c r="J473" s="36">
        <f>SUMIF(全省决算数!A472:A1852,D473:D1769,全省决算数!C472:C1852)</f>
        <v>16770</v>
      </c>
      <c r="K473" s="175">
        <f t="shared" si="46"/>
        <v>1.09</v>
      </c>
      <c r="L473" s="175">
        <f t="shared" si="49"/>
        <v>1.05</v>
      </c>
      <c r="M473" s="175">
        <f t="shared" si="47"/>
        <v>0</v>
      </c>
      <c r="N473" s="132">
        <f t="shared" si="44"/>
        <v>0.091</v>
      </c>
      <c r="O473" s="176" t="str">
        <f t="shared" si="45"/>
        <v>是</v>
      </c>
      <c r="P473" s="176" t="str">
        <f t="shared" si="48"/>
        <v>否</v>
      </c>
    </row>
    <row r="474" hidden="1" spans="1:16">
      <c r="A474" s="171" t="s">
        <v>135</v>
      </c>
      <c r="B474" s="172" t="s">
        <v>135</v>
      </c>
      <c r="C474" s="172" t="s">
        <v>918</v>
      </c>
      <c r="D474" s="173" t="s">
        <v>923</v>
      </c>
      <c r="E474" s="172" t="s">
        <v>147</v>
      </c>
      <c r="F474" s="49" t="s">
        <v>924</v>
      </c>
      <c r="G474" s="36">
        <f>VLOOKUP(D474,全省上年决算数!$D$4:$G$1301,4)</f>
        <v>182</v>
      </c>
      <c r="H474" s="36">
        <f>IFERROR(VLOOKUP(D474,全省预算!D:I,5,0),)</f>
        <v>190</v>
      </c>
      <c r="I474" s="36"/>
      <c r="J474" s="36">
        <f>SUMIF(全省决算数!A473:A1853,D474:D1770,全省决算数!C473:C1853)</f>
        <v>190</v>
      </c>
      <c r="K474" s="175">
        <f t="shared" si="46"/>
        <v>1.04</v>
      </c>
      <c r="L474" s="175">
        <f t="shared" si="49"/>
        <v>1</v>
      </c>
      <c r="M474" s="175">
        <f t="shared" si="47"/>
        <v>0</v>
      </c>
      <c r="N474" s="132">
        <f t="shared" si="44"/>
        <v>0.044</v>
      </c>
      <c r="O474" s="176" t="str">
        <f t="shared" si="45"/>
        <v>是</v>
      </c>
      <c r="P474" s="176" t="str">
        <f t="shared" si="48"/>
        <v>否</v>
      </c>
    </row>
    <row r="475" hidden="1" spans="1:16">
      <c r="A475" s="171" t="s">
        <v>135</v>
      </c>
      <c r="B475" s="172"/>
      <c r="C475" s="172" t="s">
        <v>918</v>
      </c>
      <c r="D475" s="173" t="s">
        <v>925</v>
      </c>
      <c r="E475" s="172" t="s">
        <v>147</v>
      </c>
      <c r="F475" s="49" t="s">
        <v>926</v>
      </c>
      <c r="G475" s="36">
        <f>VLOOKUP(D475,全省上年决算数!$D$4:$G$1301,4)</f>
        <v>444</v>
      </c>
      <c r="H475" s="36">
        <f>IFERROR(VLOOKUP(D475,全省预算!D:I,5,0),)</f>
        <v>450</v>
      </c>
      <c r="I475" s="36"/>
      <c r="J475" s="36">
        <f>SUMIF(全省决算数!A474:A1854,D475:D1771,全省决算数!C474:C1854)</f>
        <v>380</v>
      </c>
      <c r="K475" s="175">
        <f t="shared" si="46"/>
        <v>0.86</v>
      </c>
      <c r="L475" s="175">
        <f t="shared" si="49"/>
        <v>0.84</v>
      </c>
      <c r="M475" s="175">
        <f t="shared" si="47"/>
        <v>0</v>
      </c>
      <c r="N475" s="132">
        <f t="shared" si="44"/>
        <v>-0.144</v>
      </c>
      <c r="O475" s="176" t="str">
        <f t="shared" si="45"/>
        <v>是</v>
      </c>
      <c r="P475" s="176" t="str">
        <f t="shared" si="48"/>
        <v>否</v>
      </c>
    </row>
    <row r="476" hidden="1" spans="1:16">
      <c r="A476" s="171" t="s">
        <v>135</v>
      </c>
      <c r="B476" s="172" t="s">
        <v>135</v>
      </c>
      <c r="C476" s="172" t="s">
        <v>918</v>
      </c>
      <c r="D476" s="173" t="s">
        <v>927</v>
      </c>
      <c r="E476" s="172" t="s">
        <v>147</v>
      </c>
      <c r="F476" s="49" t="s">
        <v>928</v>
      </c>
      <c r="G476" s="36">
        <f>VLOOKUP(D476,全省上年决算数!$D$4:$G$1301,4)</f>
        <v>330</v>
      </c>
      <c r="H476" s="36">
        <f>IFERROR(VLOOKUP(D476,全省预算!D:I,5,0),)</f>
        <v>950</v>
      </c>
      <c r="I476" s="36"/>
      <c r="J476" s="36">
        <f>SUMIF(全省决算数!A475:A1855,D476:D1772,全省决算数!C475:C1855)</f>
        <v>866</v>
      </c>
      <c r="K476" s="175">
        <f t="shared" si="46"/>
        <v>2.62</v>
      </c>
      <c r="L476" s="175">
        <f t="shared" si="49"/>
        <v>0.91</v>
      </c>
      <c r="M476" s="175">
        <f t="shared" si="47"/>
        <v>0</v>
      </c>
      <c r="N476" s="132">
        <f t="shared" si="44"/>
        <v>1.624</v>
      </c>
      <c r="O476" s="176" t="str">
        <f t="shared" si="45"/>
        <v>是</v>
      </c>
      <c r="P476" s="176" t="str">
        <f t="shared" si="48"/>
        <v>否</v>
      </c>
    </row>
    <row r="477" hidden="1" spans="1:16">
      <c r="A477" s="171" t="s">
        <v>135</v>
      </c>
      <c r="B477" s="172" t="s">
        <v>135</v>
      </c>
      <c r="C477" s="172" t="s">
        <v>918</v>
      </c>
      <c r="D477" s="173" t="s">
        <v>929</v>
      </c>
      <c r="E477" s="172" t="s">
        <v>147</v>
      </c>
      <c r="F477" s="49" t="s">
        <v>930</v>
      </c>
      <c r="G477" s="36">
        <f>VLOOKUP(D477,全省上年决算数!$D$4:$G$1301,4)</f>
        <v>8949</v>
      </c>
      <c r="H477" s="36">
        <f>IFERROR(VLOOKUP(D477,全省预算!D:I,5,0),)</f>
        <v>8510</v>
      </c>
      <c r="I477" s="36"/>
      <c r="J477" s="36">
        <f>SUMIF(全省决算数!A476:A1856,D477:D1773,全省决算数!C476:C1856)</f>
        <v>6989</v>
      </c>
      <c r="K477" s="175">
        <f t="shared" si="46"/>
        <v>0.78</v>
      </c>
      <c r="L477" s="175">
        <f t="shared" si="49"/>
        <v>0.82</v>
      </c>
      <c r="M477" s="175">
        <f t="shared" si="47"/>
        <v>0</v>
      </c>
      <c r="N477" s="132">
        <f t="shared" si="44"/>
        <v>-0.219</v>
      </c>
      <c r="O477" s="176" t="str">
        <f t="shared" si="45"/>
        <v>是</v>
      </c>
      <c r="P477" s="176" t="str">
        <f t="shared" si="48"/>
        <v>否</v>
      </c>
    </row>
    <row r="478" ht="21.95" customHeight="1" spans="1:16">
      <c r="A478" s="171" t="s">
        <v>135</v>
      </c>
      <c r="B478" s="465" t="s">
        <v>850</v>
      </c>
      <c r="C478" s="172"/>
      <c r="D478" s="173" t="s">
        <v>931</v>
      </c>
      <c r="E478" s="172"/>
      <c r="F478" s="49" t="s">
        <v>932</v>
      </c>
      <c r="G478" s="36">
        <f>SUMIF($C479:$C$1301,$D478,$G479:$G$1301)</f>
        <v>2220</v>
      </c>
      <c r="H478" s="36">
        <f>VLOOKUP(F478,全省预算!$F:$H,3,0)</f>
        <v>6050</v>
      </c>
      <c r="I478" s="36">
        <f>IFERROR(VLOOKUP(D478,全省调整!A:I,3,0),)</f>
        <v>6374</v>
      </c>
      <c r="J478" s="36">
        <f>VLOOKUP(F478,全省决算数!$B:$C,2,0)</f>
        <v>6097</v>
      </c>
      <c r="K478" s="418">
        <f t="shared" si="46"/>
        <v>2.746</v>
      </c>
      <c r="L478" s="418">
        <f t="shared" si="49"/>
        <v>1.008</v>
      </c>
      <c r="M478" s="418">
        <f t="shared" si="47"/>
        <v>0.957</v>
      </c>
      <c r="N478" s="129">
        <f t="shared" si="44"/>
        <v>1.746</v>
      </c>
      <c r="O478" s="176" t="str">
        <f t="shared" si="45"/>
        <v>是</v>
      </c>
      <c r="P478" s="176" t="str">
        <f t="shared" si="48"/>
        <v>是</v>
      </c>
    </row>
    <row r="479" hidden="1" spans="1:16">
      <c r="A479" s="171" t="s">
        <v>135</v>
      </c>
      <c r="B479" s="172"/>
      <c r="C479" s="465" t="s">
        <v>931</v>
      </c>
      <c r="D479" s="173" t="s">
        <v>933</v>
      </c>
      <c r="E479" s="172" t="s">
        <v>147</v>
      </c>
      <c r="F479" s="49" t="s">
        <v>934</v>
      </c>
      <c r="G479" s="36">
        <f>VLOOKUP(D479,全省上年决算数!$D$4:$G$1301,4)</f>
        <v>267</v>
      </c>
      <c r="H479" s="36">
        <f>IFERROR(VLOOKUP(D479,全省预算!D:I,5,0),)</f>
        <v>5000</v>
      </c>
      <c r="I479" s="36"/>
      <c r="J479" s="36">
        <f>SUMIF(全省决算数!A478:A1858,D479:D1775,全省决算数!C478:C1858)</f>
        <v>4702</v>
      </c>
      <c r="K479" s="175">
        <f t="shared" si="46"/>
        <v>17.61</v>
      </c>
      <c r="L479" s="175">
        <f t="shared" si="49"/>
        <v>0.94</v>
      </c>
      <c r="M479" s="175">
        <f t="shared" si="47"/>
        <v>0</v>
      </c>
      <c r="N479" s="132">
        <f t="shared" si="44"/>
        <v>16.61</v>
      </c>
      <c r="O479" s="176" t="str">
        <f t="shared" si="45"/>
        <v>是</v>
      </c>
      <c r="P479" s="176" t="str">
        <f t="shared" si="48"/>
        <v>否</v>
      </c>
    </row>
    <row r="480" hidden="1" spans="1:16">
      <c r="A480" s="171" t="s">
        <v>135</v>
      </c>
      <c r="B480" s="172"/>
      <c r="C480" s="465" t="s">
        <v>931</v>
      </c>
      <c r="D480" s="173" t="s">
        <v>935</v>
      </c>
      <c r="E480" s="172" t="s">
        <v>147</v>
      </c>
      <c r="F480" s="49" t="s">
        <v>936</v>
      </c>
      <c r="G480" s="36">
        <f>VLOOKUP(D480,全省上年决算数!$D$4:$G$1301,4)</f>
        <v>40</v>
      </c>
      <c r="H480" s="36">
        <f>IFERROR(VLOOKUP(D480,全省预算!D:I,5,0),)</f>
        <v>42</v>
      </c>
      <c r="I480" s="36"/>
      <c r="J480" s="36">
        <f>SUMIF(全省决算数!A479:A1859,D480:D1776,全省决算数!C479:C1859)</f>
        <v>70</v>
      </c>
      <c r="K480" s="175">
        <f t="shared" si="46"/>
        <v>1.75</v>
      </c>
      <c r="L480" s="175">
        <f t="shared" si="49"/>
        <v>1.67</v>
      </c>
      <c r="M480" s="175">
        <f t="shared" si="47"/>
        <v>0</v>
      </c>
      <c r="N480" s="132">
        <f t="shared" si="44"/>
        <v>0.75</v>
      </c>
      <c r="O480" s="176" t="str">
        <f t="shared" si="45"/>
        <v>是</v>
      </c>
      <c r="P480" s="176" t="str">
        <f t="shared" si="48"/>
        <v>否</v>
      </c>
    </row>
    <row r="481" hidden="1" spans="1:16">
      <c r="A481" s="171" t="s">
        <v>135</v>
      </c>
      <c r="B481" s="172" t="s">
        <v>135</v>
      </c>
      <c r="C481" s="465" t="s">
        <v>931</v>
      </c>
      <c r="D481" s="173" t="s">
        <v>937</v>
      </c>
      <c r="E481" s="172" t="s">
        <v>147</v>
      </c>
      <c r="F481" s="49" t="s">
        <v>938</v>
      </c>
      <c r="G481" s="36">
        <f>VLOOKUP(D481,全省上年决算数!$D$4:$G$1301,4)</f>
        <v>1913</v>
      </c>
      <c r="H481" s="36">
        <f>IFERROR(VLOOKUP(D481,全省预算!D:I,5,0),)</f>
        <v>1008</v>
      </c>
      <c r="I481" s="36"/>
      <c r="J481" s="36">
        <f>SUMIF(全省决算数!A480:A1860,D481:D1777,全省决算数!C480:C1860)</f>
        <v>1325</v>
      </c>
      <c r="K481" s="175">
        <f t="shared" si="46"/>
        <v>0.69</v>
      </c>
      <c r="L481" s="175">
        <f t="shared" si="49"/>
        <v>1.31</v>
      </c>
      <c r="M481" s="175">
        <f t="shared" si="47"/>
        <v>0</v>
      </c>
      <c r="N481" s="132">
        <f t="shared" si="44"/>
        <v>-0.307</v>
      </c>
      <c r="O481" s="176" t="str">
        <f t="shared" si="45"/>
        <v>是</v>
      </c>
      <c r="P481" s="176" t="str">
        <f t="shared" si="48"/>
        <v>否</v>
      </c>
    </row>
    <row r="482" hidden="1" spans="1:16">
      <c r="A482" s="171" t="s">
        <v>135</v>
      </c>
      <c r="B482" s="465" t="s">
        <v>850</v>
      </c>
      <c r="C482" s="172"/>
      <c r="D482" s="173" t="s">
        <v>939</v>
      </c>
      <c r="E482" s="172" t="s">
        <v>147</v>
      </c>
      <c r="F482" s="49" t="s">
        <v>940</v>
      </c>
      <c r="G482" s="36">
        <f>VLOOKUP(D482,全省上年决算数!$D$4:$G$1301,4)</f>
        <v>5540</v>
      </c>
      <c r="H482" s="36">
        <f>IFERROR(VLOOKUP(D482,全省预算!D:I,5,0),)</f>
        <v>9000</v>
      </c>
      <c r="I482" s="36">
        <f>IFERROR(VLOOKUP(D482,全省调整!A:I,3,0),)</f>
        <v>8480</v>
      </c>
      <c r="J482" s="36">
        <f>SUMIF(全省决算数!A481:A1861,D482:D1778,全省决算数!C481:C1861)</f>
        <v>7759</v>
      </c>
      <c r="K482" s="418">
        <f t="shared" si="46"/>
        <v>1.401</v>
      </c>
      <c r="L482" s="418">
        <f t="shared" si="49"/>
        <v>0.862</v>
      </c>
      <c r="M482" s="418">
        <f t="shared" si="47"/>
        <v>0.915</v>
      </c>
      <c r="N482" s="129">
        <f t="shared" si="44"/>
        <v>0.401</v>
      </c>
      <c r="O482" s="176" t="str">
        <f t="shared" si="45"/>
        <v>是</v>
      </c>
      <c r="P482" s="176" t="str">
        <f t="shared" si="48"/>
        <v>是</v>
      </c>
    </row>
    <row r="483" ht="21.95" customHeight="1" spans="1:16">
      <c r="A483" s="171" t="s">
        <v>135</v>
      </c>
      <c r="B483" s="465" t="s">
        <v>850</v>
      </c>
      <c r="C483" s="172"/>
      <c r="D483" s="173" t="s">
        <v>941</v>
      </c>
      <c r="E483" s="172"/>
      <c r="F483" s="49" t="s">
        <v>942</v>
      </c>
      <c r="G483" s="36">
        <f>SUMIF($C484:$C$1301,$D483,$G484:$G$1301)</f>
        <v>88135</v>
      </c>
      <c r="H483" s="36">
        <f>VLOOKUP(F483,全省预算!$F:$H,3,0)</f>
        <v>84750</v>
      </c>
      <c r="I483" s="36">
        <f>IFERROR(VLOOKUP(D483,全省调整!A:I,3,0),)</f>
        <v>141351</v>
      </c>
      <c r="J483" s="36">
        <f>VLOOKUP(F483,全省决算数!$B:$C,2,0)</f>
        <v>140384</v>
      </c>
      <c r="K483" s="418">
        <f t="shared" si="46"/>
        <v>1.593</v>
      </c>
      <c r="L483" s="418">
        <f t="shared" si="49"/>
        <v>1.656</v>
      </c>
      <c r="M483" s="418">
        <f t="shared" si="47"/>
        <v>0.993</v>
      </c>
      <c r="N483" s="129">
        <f t="shared" si="44"/>
        <v>0.593</v>
      </c>
      <c r="O483" s="176" t="str">
        <f t="shared" si="45"/>
        <v>是</v>
      </c>
      <c r="P483" s="176" t="str">
        <f t="shared" si="48"/>
        <v>是</v>
      </c>
    </row>
    <row r="484" hidden="1" spans="1:16">
      <c r="A484" s="171" t="s">
        <v>135</v>
      </c>
      <c r="B484" s="172" t="s">
        <v>135</v>
      </c>
      <c r="C484" s="172" t="s">
        <v>941</v>
      </c>
      <c r="D484" s="173" t="s">
        <v>943</v>
      </c>
      <c r="E484" s="172" t="s">
        <v>147</v>
      </c>
      <c r="F484" s="49" t="s">
        <v>944</v>
      </c>
      <c r="G484" s="36">
        <f>VLOOKUP(D484,全省上年决算数!$D$4:$G$1301,4)</f>
        <v>4059</v>
      </c>
      <c r="H484" s="36">
        <f>IFERROR(VLOOKUP(D484,全省预算!D:I,5,0),)</f>
        <v>4200</v>
      </c>
      <c r="I484" s="36"/>
      <c r="J484" s="36">
        <f>SUMIF(全省决算数!A483:A1863,D484:D1780,全省决算数!C483:C1863)</f>
        <v>6024</v>
      </c>
      <c r="K484" s="175">
        <f t="shared" si="46"/>
        <v>1.48</v>
      </c>
      <c r="L484" s="175">
        <f t="shared" si="49"/>
        <v>1.43</v>
      </c>
      <c r="M484" s="175">
        <f t="shared" si="47"/>
        <v>0</v>
      </c>
      <c r="N484" s="132">
        <f t="shared" si="44"/>
        <v>0.484</v>
      </c>
      <c r="O484" s="176" t="str">
        <f t="shared" si="45"/>
        <v>是</v>
      </c>
      <c r="P484" s="176" t="str">
        <f t="shared" si="48"/>
        <v>否</v>
      </c>
    </row>
    <row r="485" hidden="1" spans="1:16">
      <c r="A485" s="171"/>
      <c r="B485" s="172" t="s">
        <v>135</v>
      </c>
      <c r="C485" s="172" t="s">
        <v>941</v>
      </c>
      <c r="D485" s="173" t="s">
        <v>945</v>
      </c>
      <c r="E485" s="172" t="s">
        <v>147</v>
      </c>
      <c r="F485" s="49" t="s">
        <v>946</v>
      </c>
      <c r="G485" s="36">
        <f>VLOOKUP(D485,全省上年决算数!$D$4:$G$1301,4)</f>
        <v>0</v>
      </c>
      <c r="H485" s="36">
        <f>IFERROR(VLOOKUP(D485,全省预算!D:I,5,0),)</f>
        <v>0</v>
      </c>
      <c r="I485" s="36"/>
      <c r="J485" s="36">
        <f>SUMIF(全省决算数!A484:A1864,D485:D1781,全省决算数!C484:C1864)</f>
        <v>0</v>
      </c>
      <c r="K485" s="175"/>
      <c r="L485" s="175"/>
      <c r="M485" s="175">
        <f t="shared" si="47"/>
        <v>0</v>
      </c>
      <c r="N485" s="132" t="str">
        <f t="shared" si="44"/>
        <v/>
      </c>
      <c r="O485" s="176" t="str">
        <f t="shared" si="45"/>
        <v>否</v>
      </c>
      <c r="P485" s="176" t="str">
        <f t="shared" si="48"/>
        <v>否</v>
      </c>
    </row>
    <row r="486" hidden="1" spans="1:16">
      <c r="A486" s="171" t="s">
        <v>135</v>
      </c>
      <c r="B486" s="172"/>
      <c r="C486" s="172" t="s">
        <v>941</v>
      </c>
      <c r="D486" s="173" t="s">
        <v>947</v>
      </c>
      <c r="E486" s="172" t="s">
        <v>147</v>
      </c>
      <c r="F486" s="49" t="s">
        <v>948</v>
      </c>
      <c r="G486" s="36">
        <f>VLOOKUP(D486,全省上年决算数!$D$4:$G$1301,4)</f>
        <v>1200</v>
      </c>
      <c r="H486" s="36">
        <f>IFERROR(VLOOKUP(D486,全省预算!D:I,5,0),)</f>
        <v>9400</v>
      </c>
      <c r="I486" s="36"/>
      <c r="J486" s="36">
        <f>SUMIF(全省决算数!A485:A1865,D486:D1782,全省决算数!C485:C1865)</f>
        <v>9143</v>
      </c>
      <c r="K486" s="175">
        <f t="shared" si="46"/>
        <v>7.62</v>
      </c>
      <c r="L486" s="175">
        <f t="shared" si="49"/>
        <v>0.97</v>
      </c>
      <c r="M486" s="175">
        <f t="shared" si="47"/>
        <v>0</v>
      </c>
      <c r="N486" s="132">
        <f t="shared" si="44"/>
        <v>6.619</v>
      </c>
      <c r="O486" s="176" t="str">
        <f t="shared" si="45"/>
        <v>是</v>
      </c>
      <c r="P486" s="176" t="str">
        <f t="shared" si="48"/>
        <v>否</v>
      </c>
    </row>
    <row r="487" hidden="1" spans="1:16">
      <c r="A487" s="171" t="s">
        <v>135</v>
      </c>
      <c r="B487" s="172" t="s">
        <v>135</v>
      </c>
      <c r="C487" s="172" t="s">
        <v>941</v>
      </c>
      <c r="D487" s="173" t="s">
        <v>949</v>
      </c>
      <c r="E487" s="172" t="s">
        <v>147</v>
      </c>
      <c r="F487" s="49" t="s">
        <v>950</v>
      </c>
      <c r="G487" s="36">
        <f>VLOOKUP(D487,全省上年决算数!$D$4:$G$1301,4)</f>
        <v>82876</v>
      </c>
      <c r="H487" s="36">
        <f>IFERROR(VLOOKUP(D487,全省预算!D:I,5,0),)</f>
        <v>71150</v>
      </c>
      <c r="I487" s="36"/>
      <c r="J487" s="36">
        <f>SUMIF(全省决算数!A486:A1866,D487:D1783,全省决算数!C486:C1866)</f>
        <v>125217</v>
      </c>
      <c r="K487" s="175">
        <f t="shared" si="46"/>
        <v>1.51</v>
      </c>
      <c r="L487" s="175">
        <f t="shared" si="49"/>
        <v>1.76</v>
      </c>
      <c r="M487" s="175">
        <f t="shared" si="47"/>
        <v>0</v>
      </c>
      <c r="N487" s="132">
        <f t="shared" si="44"/>
        <v>0.511</v>
      </c>
      <c r="O487" s="176" t="str">
        <f t="shared" si="45"/>
        <v>是</v>
      </c>
      <c r="P487" s="176" t="str">
        <f t="shared" si="48"/>
        <v>否</v>
      </c>
    </row>
    <row r="488" ht="21.95" customHeight="1" spans="1:16">
      <c r="A488" s="171" t="s">
        <v>134</v>
      </c>
      <c r="B488" s="172" t="s">
        <v>135</v>
      </c>
      <c r="C488" s="172"/>
      <c r="D488" s="173" t="s">
        <v>951</v>
      </c>
      <c r="E488" s="172"/>
      <c r="F488" s="50" t="s">
        <v>952</v>
      </c>
      <c r="G488" s="174">
        <f>SUMIF($B489:$B$1301,$D488,$G489:$G$1301)</f>
        <v>562096</v>
      </c>
      <c r="H488" s="174">
        <f>VLOOKUP(F488,全省预算!$F:$H,3,0)</f>
        <v>574000</v>
      </c>
      <c r="I488" s="174">
        <f>SUMIF($B489:$B$1301,$D488,$I489:$I$1301)</f>
        <v>713004</v>
      </c>
      <c r="J488" s="174">
        <f>VLOOKUP(F488,全省决算数!$B:$C,2,0)</f>
        <v>616581</v>
      </c>
      <c r="K488" s="416">
        <f t="shared" si="46"/>
        <v>1.097</v>
      </c>
      <c r="L488" s="416">
        <f t="shared" si="49"/>
        <v>1.074</v>
      </c>
      <c r="M488" s="416">
        <f t="shared" si="47"/>
        <v>0.865</v>
      </c>
      <c r="N488" s="129">
        <f t="shared" si="44"/>
        <v>0.097</v>
      </c>
      <c r="O488" s="176" t="str">
        <f t="shared" si="45"/>
        <v>是</v>
      </c>
      <c r="P488" s="176" t="str">
        <f t="shared" si="48"/>
        <v>是</v>
      </c>
    </row>
    <row r="489" ht="21.95" customHeight="1" spans="1:16">
      <c r="A489" s="171" t="s">
        <v>135</v>
      </c>
      <c r="B489" s="465" t="s">
        <v>951</v>
      </c>
      <c r="C489" s="172"/>
      <c r="D489" s="173" t="s">
        <v>953</v>
      </c>
      <c r="E489" s="172"/>
      <c r="F489" s="49" t="s">
        <v>954</v>
      </c>
      <c r="G489" s="36">
        <f>SUMIF($C490:$C$1301,$D489,$G490:$G$1301)</f>
        <v>227841</v>
      </c>
      <c r="H489" s="36">
        <f>VLOOKUP(F489,全省预算!$F:$H,3,0)</f>
        <v>235000</v>
      </c>
      <c r="I489" s="36">
        <f>IFERROR(VLOOKUP(D489,全省调整!A:I,3,0),)</f>
        <v>282619</v>
      </c>
      <c r="J489" s="36">
        <f>VLOOKUP(F489,全省决算数!$B:$C,2,0)</f>
        <v>273869</v>
      </c>
      <c r="K489" s="418">
        <f t="shared" si="46"/>
        <v>1.202</v>
      </c>
      <c r="L489" s="418">
        <f t="shared" si="49"/>
        <v>1.165</v>
      </c>
      <c r="M489" s="418">
        <f t="shared" si="47"/>
        <v>0.969</v>
      </c>
      <c r="N489" s="129">
        <f t="shared" si="44"/>
        <v>0.202</v>
      </c>
      <c r="O489" s="176" t="str">
        <f t="shared" si="45"/>
        <v>是</v>
      </c>
      <c r="P489" s="176" t="str">
        <f t="shared" si="48"/>
        <v>是</v>
      </c>
    </row>
    <row r="490" hidden="1" spans="1:16">
      <c r="A490" s="171" t="s">
        <v>135</v>
      </c>
      <c r="B490" s="172" t="s">
        <v>135</v>
      </c>
      <c r="C490" s="172" t="s">
        <v>953</v>
      </c>
      <c r="D490" s="173" t="s">
        <v>955</v>
      </c>
      <c r="E490" s="172" t="s">
        <v>147</v>
      </c>
      <c r="F490" s="49" t="s">
        <v>141</v>
      </c>
      <c r="G490" s="36">
        <f>VLOOKUP(D490,全省上年决算数!$D$4:$G$1301,4)</f>
        <v>25699</v>
      </c>
      <c r="H490" s="36">
        <f>IFERROR(VLOOKUP(D490,全省预算!D:I,5,0),)</f>
        <v>27000</v>
      </c>
      <c r="I490" s="36"/>
      <c r="J490" s="36">
        <f>SUMIF(全省决算数!A489:A1869,D490:D1786,全省决算数!C489:C1869)</f>
        <v>32755</v>
      </c>
      <c r="K490" s="175">
        <f t="shared" si="46"/>
        <v>1.27</v>
      </c>
      <c r="L490" s="175">
        <f t="shared" si="49"/>
        <v>1.21</v>
      </c>
      <c r="M490" s="175">
        <f t="shared" si="47"/>
        <v>0</v>
      </c>
      <c r="N490" s="132">
        <f t="shared" si="44"/>
        <v>0.275</v>
      </c>
      <c r="O490" s="176" t="str">
        <f t="shared" si="45"/>
        <v>是</v>
      </c>
      <c r="P490" s="176" t="str">
        <f t="shared" si="48"/>
        <v>否</v>
      </c>
    </row>
    <row r="491" hidden="1" spans="1:16">
      <c r="A491" s="171" t="s">
        <v>135</v>
      </c>
      <c r="B491" s="172" t="s">
        <v>135</v>
      </c>
      <c r="C491" s="172" t="s">
        <v>953</v>
      </c>
      <c r="D491" s="173" t="s">
        <v>956</v>
      </c>
      <c r="E491" s="172" t="s">
        <v>147</v>
      </c>
      <c r="F491" s="49" t="s">
        <v>143</v>
      </c>
      <c r="G491" s="36">
        <f>VLOOKUP(D491,全省上年决算数!$D$4:$G$1301,4)</f>
        <v>5677</v>
      </c>
      <c r="H491" s="36">
        <f>IFERROR(VLOOKUP(D491,全省预算!D:I,5,0),)</f>
        <v>5800</v>
      </c>
      <c r="I491" s="36"/>
      <c r="J491" s="36">
        <f>SUMIF(全省决算数!A490:A1870,D491:D1787,全省决算数!C490:C1870)</f>
        <v>4083</v>
      </c>
      <c r="K491" s="175">
        <f t="shared" si="46"/>
        <v>0.72</v>
      </c>
      <c r="L491" s="175">
        <f t="shared" si="49"/>
        <v>0.7</v>
      </c>
      <c r="M491" s="175">
        <f t="shared" si="47"/>
        <v>0</v>
      </c>
      <c r="N491" s="132">
        <f t="shared" si="44"/>
        <v>-0.281</v>
      </c>
      <c r="O491" s="176" t="str">
        <f t="shared" si="45"/>
        <v>是</v>
      </c>
      <c r="P491" s="176" t="str">
        <f t="shared" si="48"/>
        <v>否</v>
      </c>
    </row>
    <row r="492" hidden="1" spans="1:16">
      <c r="A492" s="171" t="s">
        <v>135</v>
      </c>
      <c r="B492" s="172" t="s">
        <v>135</v>
      </c>
      <c r="C492" s="172" t="s">
        <v>953</v>
      </c>
      <c r="D492" s="173" t="s">
        <v>957</v>
      </c>
      <c r="E492" s="172" t="s">
        <v>147</v>
      </c>
      <c r="F492" s="49" t="s">
        <v>145</v>
      </c>
      <c r="G492" s="36">
        <f>VLOOKUP(D492,全省上年决算数!$D$4:$G$1301,4)</f>
        <v>230</v>
      </c>
      <c r="H492" s="36">
        <f>IFERROR(VLOOKUP(D492,全省预算!D:I,5,0),)</f>
        <v>240</v>
      </c>
      <c r="I492" s="36"/>
      <c r="J492" s="36">
        <f>SUMIF(全省决算数!A491:A1871,D492:D1788,全省决算数!C491:C1871)</f>
        <v>316</v>
      </c>
      <c r="K492" s="175">
        <f t="shared" si="46"/>
        <v>1.37</v>
      </c>
      <c r="L492" s="175">
        <f t="shared" si="49"/>
        <v>1.32</v>
      </c>
      <c r="M492" s="175">
        <f t="shared" si="47"/>
        <v>0</v>
      </c>
      <c r="N492" s="132">
        <f t="shared" si="44"/>
        <v>0.374</v>
      </c>
      <c r="O492" s="176" t="str">
        <f t="shared" si="45"/>
        <v>是</v>
      </c>
      <c r="P492" s="176" t="str">
        <f t="shared" si="48"/>
        <v>否</v>
      </c>
    </row>
    <row r="493" hidden="1" spans="1:16">
      <c r="A493" s="171" t="s">
        <v>135</v>
      </c>
      <c r="B493" s="172" t="s">
        <v>135</v>
      </c>
      <c r="C493" s="172" t="s">
        <v>953</v>
      </c>
      <c r="D493" s="173" t="s">
        <v>958</v>
      </c>
      <c r="E493" s="172" t="s">
        <v>147</v>
      </c>
      <c r="F493" s="49" t="s">
        <v>959</v>
      </c>
      <c r="G493" s="36">
        <f>VLOOKUP(D493,全省上年决算数!$D$4:$G$1301,4)</f>
        <v>17028</v>
      </c>
      <c r="H493" s="36">
        <f>IFERROR(VLOOKUP(D493,全省预算!D:I,5,0),)</f>
        <v>17500</v>
      </c>
      <c r="I493" s="36"/>
      <c r="J493" s="36">
        <f>SUMIF(全省决算数!A492:A1872,D493:D1789,全省决算数!C492:C1872)</f>
        <v>18474</v>
      </c>
      <c r="K493" s="175">
        <f t="shared" si="46"/>
        <v>1.08</v>
      </c>
      <c r="L493" s="175">
        <f t="shared" si="49"/>
        <v>1.06</v>
      </c>
      <c r="M493" s="175">
        <f t="shared" si="47"/>
        <v>0</v>
      </c>
      <c r="N493" s="132">
        <f t="shared" si="44"/>
        <v>0.085</v>
      </c>
      <c r="O493" s="176" t="str">
        <f t="shared" si="45"/>
        <v>是</v>
      </c>
      <c r="P493" s="176" t="str">
        <f t="shared" si="48"/>
        <v>否</v>
      </c>
    </row>
    <row r="494" hidden="1" spans="1:16">
      <c r="A494" s="171" t="s">
        <v>135</v>
      </c>
      <c r="B494" s="172" t="s">
        <v>135</v>
      </c>
      <c r="C494" s="172" t="s">
        <v>953</v>
      </c>
      <c r="D494" s="173" t="s">
        <v>960</v>
      </c>
      <c r="E494" s="172" t="s">
        <v>147</v>
      </c>
      <c r="F494" s="49" t="s">
        <v>961</v>
      </c>
      <c r="G494" s="36">
        <f>VLOOKUP(D494,全省上年决算数!$D$4:$G$1301,4)</f>
        <v>3381</v>
      </c>
      <c r="H494" s="36">
        <f>IFERROR(VLOOKUP(D494,全省预算!D:I,5,0),)</f>
        <v>3500</v>
      </c>
      <c r="I494" s="36"/>
      <c r="J494" s="36">
        <f>SUMIF(全省决算数!A493:A1873,D494:D1790,全省决算数!C493:C1873)</f>
        <v>842</v>
      </c>
      <c r="K494" s="175">
        <f t="shared" si="46"/>
        <v>0.25</v>
      </c>
      <c r="L494" s="175">
        <f t="shared" si="49"/>
        <v>0.24</v>
      </c>
      <c r="M494" s="175">
        <f t="shared" si="47"/>
        <v>0</v>
      </c>
      <c r="N494" s="132">
        <f t="shared" si="44"/>
        <v>-0.751</v>
      </c>
      <c r="O494" s="176" t="str">
        <f t="shared" si="45"/>
        <v>是</v>
      </c>
      <c r="P494" s="176" t="str">
        <f t="shared" si="48"/>
        <v>否</v>
      </c>
    </row>
    <row r="495" hidden="1" spans="1:16">
      <c r="A495" s="171" t="s">
        <v>135</v>
      </c>
      <c r="B495" s="172" t="s">
        <v>135</v>
      </c>
      <c r="C495" s="172" t="s">
        <v>953</v>
      </c>
      <c r="D495" s="173" t="s">
        <v>962</v>
      </c>
      <c r="E495" s="172" t="s">
        <v>147</v>
      </c>
      <c r="F495" s="49" t="s">
        <v>963</v>
      </c>
      <c r="G495" s="36">
        <f>VLOOKUP(D495,全省上年决算数!$D$4:$G$1301,4)</f>
        <v>6290</v>
      </c>
      <c r="H495" s="36">
        <f>IFERROR(VLOOKUP(D495,全省预算!D:I,5,0),)</f>
        <v>6400</v>
      </c>
      <c r="I495" s="36"/>
      <c r="J495" s="36">
        <f>SUMIF(全省决算数!A494:A1874,D495:D1791,全省决算数!C494:C1874)</f>
        <v>8026</v>
      </c>
      <c r="K495" s="175">
        <f t="shared" si="46"/>
        <v>1.28</v>
      </c>
      <c r="L495" s="175">
        <f t="shared" si="49"/>
        <v>1.25</v>
      </c>
      <c r="M495" s="175">
        <f t="shared" si="47"/>
        <v>0</v>
      </c>
      <c r="N495" s="132">
        <f t="shared" si="44"/>
        <v>0.276</v>
      </c>
      <c r="O495" s="176" t="str">
        <f t="shared" si="45"/>
        <v>是</v>
      </c>
      <c r="P495" s="176" t="str">
        <f t="shared" si="48"/>
        <v>否</v>
      </c>
    </row>
    <row r="496" hidden="1" spans="1:16">
      <c r="A496" s="171" t="s">
        <v>135</v>
      </c>
      <c r="B496" s="172" t="s">
        <v>135</v>
      </c>
      <c r="C496" s="172" t="s">
        <v>953</v>
      </c>
      <c r="D496" s="173" t="s">
        <v>964</v>
      </c>
      <c r="E496" s="172" t="s">
        <v>147</v>
      </c>
      <c r="F496" s="49" t="s">
        <v>965</v>
      </c>
      <c r="G496" s="36">
        <f>VLOOKUP(D496,全省上年决算数!$D$4:$G$1301,4)</f>
        <v>27393</v>
      </c>
      <c r="H496" s="36">
        <f>IFERROR(VLOOKUP(D496,全省预算!D:I,5,0),)</f>
        <v>28000</v>
      </c>
      <c r="I496" s="36"/>
      <c r="J496" s="36">
        <f>SUMIF(全省决算数!A495:A1875,D496:D1792,全省决算数!C495:C1875)</f>
        <v>32215</v>
      </c>
      <c r="K496" s="175">
        <f t="shared" si="46"/>
        <v>1.18</v>
      </c>
      <c r="L496" s="175">
        <f t="shared" si="49"/>
        <v>1.15</v>
      </c>
      <c r="M496" s="175">
        <f t="shared" si="47"/>
        <v>0</v>
      </c>
      <c r="N496" s="132">
        <f t="shared" si="44"/>
        <v>0.176</v>
      </c>
      <c r="O496" s="176" t="str">
        <f t="shared" si="45"/>
        <v>是</v>
      </c>
      <c r="P496" s="176" t="str">
        <f t="shared" si="48"/>
        <v>否</v>
      </c>
    </row>
    <row r="497" hidden="1" spans="1:16">
      <c r="A497" s="171" t="s">
        <v>135</v>
      </c>
      <c r="B497" s="172" t="s">
        <v>135</v>
      </c>
      <c r="C497" s="172" t="s">
        <v>953</v>
      </c>
      <c r="D497" s="173" t="s">
        <v>966</v>
      </c>
      <c r="E497" s="172" t="s">
        <v>147</v>
      </c>
      <c r="F497" s="49" t="s">
        <v>967</v>
      </c>
      <c r="G497" s="36">
        <f>VLOOKUP(D497,全省上年决算数!$D$4:$G$1301,4)</f>
        <v>7450</v>
      </c>
      <c r="H497" s="36">
        <f>IFERROR(VLOOKUP(D497,全省预算!D:I,5,0),)</f>
        <v>7600</v>
      </c>
      <c r="I497" s="36"/>
      <c r="J497" s="36">
        <f>SUMIF(全省决算数!A496:A1876,D497:D1793,全省决算数!C496:C1876)</f>
        <v>5476</v>
      </c>
      <c r="K497" s="175">
        <f t="shared" si="46"/>
        <v>0.74</v>
      </c>
      <c r="L497" s="175">
        <f t="shared" si="49"/>
        <v>0.72</v>
      </c>
      <c r="M497" s="175">
        <f t="shared" si="47"/>
        <v>0</v>
      </c>
      <c r="N497" s="132">
        <f t="shared" si="44"/>
        <v>-0.265</v>
      </c>
      <c r="O497" s="176" t="str">
        <f t="shared" si="45"/>
        <v>是</v>
      </c>
      <c r="P497" s="176" t="str">
        <f t="shared" si="48"/>
        <v>否</v>
      </c>
    </row>
    <row r="498" hidden="1" spans="1:16">
      <c r="A498" s="171" t="s">
        <v>135</v>
      </c>
      <c r="B498" s="172" t="s">
        <v>135</v>
      </c>
      <c r="C498" s="172" t="s">
        <v>953</v>
      </c>
      <c r="D498" s="173" t="s">
        <v>968</v>
      </c>
      <c r="E498" s="172" t="s">
        <v>147</v>
      </c>
      <c r="F498" s="49" t="s">
        <v>969</v>
      </c>
      <c r="G498" s="36">
        <f>VLOOKUP(D498,全省上年决算数!$D$4:$G$1301,4)</f>
        <v>57263</v>
      </c>
      <c r="H498" s="36">
        <f>IFERROR(VLOOKUP(D498,全省预算!D:I,5,0),)</f>
        <v>59000</v>
      </c>
      <c r="I498" s="36"/>
      <c r="J498" s="36">
        <f>SUMIF(全省决算数!A497:A1877,D498:D1794,全省决算数!C497:C1877)</f>
        <v>75950</v>
      </c>
      <c r="K498" s="175">
        <f t="shared" si="46"/>
        <v>1.33</v>
      </c>
      <c r="L498" s="175">
        <f t="shared" si="49"/>
        <v>1.29</v>
      </c>
      <c r="M498" s="175">
        <f t="shared" si="47"/>
        <v>0</v>
      </c>
      <c r="N498" s="132">
        <f t="shared" si="44"/>
        <v>0.326</v>
      </c>
      <c r="O498" s="176" t="str">
        <f t="shared" si="45"/>
        <v>是</v>
      </c>
      <c r="P498" s="176" t="str">
        <f t="shared" si="48"/>
        <v>否</v>
      </c>
    </row>
    <row r="499" hidden="1" spans="1:16">
      <c r="A499" s="171" t="s">
        <v>135</v>
      </c>
      <c r="B499" s="172" t="s">
        <v>135</v>
      </c>
      <c r="C499" s="172" t="s">
        <v>953</v>
      </c>
      <c r="D499" s="173" t="s">
        <v>970</v>
      </c>
      <c r="E499" s="172" t="s">
        <v>147</v>
      </c>
      <c r="F499" s="49" t="s">
        <v>971</v>
      </c>
      <c r="G499" s="36">
        <f>VLOOKUP(D499,全省上年决算数!$D$4:$G$1301,4)</f>
        <v>1216</v>
      </c>
      <c r="H499" s="36">
        <f>IFERROR(VLOOKUP(D499,全省预算!D:I,5,0),)</f>
        <v>1230</v>
      </c>
      <c r="I499" s="36"/>
      <c r="J499" s="36">
        <f>SUMIF(全省决算数!A498:A1878,D499:D1795,全省决算数!C498:C1878)</f>
        <v>1140</v>
      </c>
      <c r="K499" s="175">
        <f t="shared" si="46"/>
        <v>0.94</v>
      </c>
      <c r="L499" s="175">
        <f t="shared" si="49"/>
        <v>0.93</v>
      </c>
      <c r="M499" s="175">
        <f t="shared" si="47"/>
        <v>0</v>
      </c>
      <c r="N499" s="132">
        <f t="shared" si="44"/>
        <v>-0.063</v>
      </c>
      <c r="O499" s="176" t="str">
        <f t="shared" si="45"/>
        <v>是</v>
      </c>
      <c r="P499" s="176" t="str">
        <f t="shared" si="48"/>
        <v>否</v>
      </c>
    </row>
    <row r="500" hidden="1" spans="1:16">
      <c r="A500" s="171" t="s">
        <v>135</v>
      </c>
      <c r="B500" s="172"/>
      <c r="C500" s="172" t="s">
        <v>953</v>
      </c>
      <c r="D500" s="173" t="s">
        <v>972</v>
      </c>
      <c r="E500" s="172" t="s">
        <v>147</v>
      </c>
      <c r="F500" s="49" t="s">
        <v>973</v>
      </c>
      <c r="G500" s="36">
        <f>VLOOKUP(D500,全省上年决算数!$D$4:$G$1301,4)</f>
        <v>26841</v>
      </c>
      <c r="H500" s="36">
        <f>IFERROR(VLOOKUP(D500,全省预算!D:I,5,0),)</f>
        <v>27700</v>
      </c>
      <c r="I500" s="36"/>
      <c r="J500" s="36">
        <f>SUMIF(全省决算数!A499:A1879,D500:D1796,全省决算数!C499:C1879)</f>
        <v>18371</v>
      </c>
      <c r="K500" s="175">
        <f t="shared" si="46"/>
        <v>0.68</v>
      </c>
      <c r="L500" s="175">
        <f t="shared" si="49"/>
        <v>0.66</v>
      </c>
      <c r="M500" s="175">
        <f t="shared" si="47"/>
        <v>0</v>
      </c>
      <c r="N500" s="132">
        <f t="shared" si="44"/>
        <v>-0.316</v>
      </c>
      <c r="O500" s="176" t="str">
        <f t="shared" si="45"/>
        <v>是</v>
      </c>
      <c r="P500" s="176" t="str">
        <f t="shared" si="48"/>
        <v>否</v>
      </c>
    </row>
    <row r="501" hidden="1" spans="1:16">
      <c r="A501" s="171" t="s">
        <v>135</v>
      </c>
      <c r="B501" s="172" t="s">
        <v>135</v>
      </c>
      <c r="C501" s="172" t="s">
        <v>953</v>
      </c>
      <c r="D501" s="173" t="s">
        <v>974</v>
      </c>
      <c r="E501" s="172" t="s">
        <v>147</v>
      </c>
      <c r="F501" s="49" t="s">
        <v>975</v>
      </c>
      <c r="G501" s="36">
        <f>VLOOKUP(D501,全省上年决算数!$D$4:$G$1301,4)</f>
        <v>2243</v>
      </c>
      <c r="H501" s="36">
        <f>IFERROR(VLOOKUP(D501,全省预算!D:I,5,0),)</f>
        <v>2300</v>
      </c>
      <c r="I501" s="36"/>
      <c r="J501" s="36">
        <f>SUMIF(全省决算数!A500:A1880,D501:D1797,全省决算数!C500:C1880)</f>
        <v>2671</v>
      </c>
      <c r="K501" s="175">
        <f t="shared" si="46"/>
        <v>1.19</v>
      </c>
      <c r="L501" s="175">
        <f t="shared" si="49"/>
        <v>1.16</v>
      </c>
      <c r="M501" s="175">
        <f t="shared" si="47"/>
        <v>0</v>
      </c>
      <c r="N501" s="132">
        <f t="shared" si="44"/>
        <v>0.191</v>
      </c>
      <c r="O501" s="176" t="str">
        <f t="shared" si="45"/>
        <v>是</v>
      </c>
      <c r="P501" s="176" t="str">
        <f t="shared" si="48"/>
        <v>否</v>
      </c>
    </row>
    <row r="502" hidden="1" spans="1:16">
      <c r="A502" s="171" t="s">
        <v>135</v>
      </c>
      <c r="B502" s="172" t="s">
        <v>135</v>
      </c>
      <c r="C502" s="172" t="s">
        <v>953</v>
      </c>
      <c r="D502" s="173" t="s">
        <v>976</v>
      </c>
      <c r="E502" s="172" t="s">
        <v>147</v>
      </c>
      <c r="F502" s="49" t="s">
        <v>977</v>
      </c>
      <c r="G502" s="36">
        <f>VLOOKUP(D502,全省上年决算数!$D$4:$G$1301,4)</f>
        <v>47130</v>
      </c>
      <c r="H502" s="36">
        <f>IFERROR(VLOOKUP(D502,全省预算!D:I,5,0),)</f>
        <v>48730</v>
      </c>
      <c r="I502" s="36"/>
      <c r="J502" s="36">
        <f>SUMIF(全省决算数!A501:A1881,D502:D1798,全省决算数!C501:C1881)</f>
        <v>73550</v>
      </c>
      <c r="K502" s="175">
        <f t="shared" si="46"/>
        <v>1.56</v>
      </c>
      <c r="L502" s="175">
        <f t="shared" si="49"/>
        <v>1.51</v>
      </c>
      <c r="M502" s="175">
        <f t="shared" si="47"/>
        <v>0</v>
      </c>
      <c r="N502" s="132">
        <f t="shared" si="44"/>
        <v>0.561</v>
      </c>
      <c r="O502" s="176" t="str">
        <f t="shared" si="45"/>
        <v>是</v>
      </c>
      <c r="P502" s="176" t="str">
        <f t="shared" si="48"/>
        <v>否</v>
      </c>
    </row>
    <row r="503" ht="21.95" customHeight="1" spans="1:16">
      <c r="A503" s="171" t="s">
        <v>135</v>
      </c>
      <c r="B503" s="465" t="s">
        <v>951</v>
      </c>
      <c r="C503" s="172"/>
      <c r="D503" s="173" t="s">
        <v>978</v>
      </c>
      <c r="E503" s="172"/>
      <c r="F503" s="37" t="s">
        <v>979</v>
      </c>
      <c r="G503" s="36">
        <f>SUMIF($C504:$C$1301,$D503,$G504:$G$1301)</f>
        <v>71438</v>
      </c>
      <c r="H503" s="36">
        <f>VLOOKUP(F503,全省预算!$F:$H,3,0)</f>
        <v>73000</v>
      </c>
      <c r="I503" s="36">
        <f>IFERROR(VLOOKUP(D503,全省调整!A:I,3,0),)</f>
        <v>82499</v>
      </c>
      <c r="J503" s="36">
        <f>VLOOKUP(F503,全省决算数!$B:$C,2,0)</f>
        <v>75565</v>
      </c>
      <c r="K503" s="418">
        <f t="shared" si="46"/>
        <v>1.058</v>
      </c>
      <c r="L503" s="418">
        <f t="shared" si="49"/>
        <v>1.035</v>
      </c>
      <c r="M503" s="418">
        <f t="shared" si="47"/>
        <v>0.916</v>
      </c>
      <c r="N503" s="129">
        <f t="shared" si="44"/>
        <v>0.058</v>
      </c>
      <c r="O503" s="176" t="str">
        <f t="shared" si="45"/>
        <v>是</v>
      </c>
      <c r="P503" s="176" t="str">
        <f t="shared" si="48"/>
        <v>是</v>
      </c>
    </row>
    <row r="504" hidden="1" spans="1:16">
      <c r="A504" s="171" t="s">
        <v>135</v>
      </c>
      <c r="B504" s="172" t="s">
        <v>135</v>
      </c>
      <c r="C504" s="172" t="s">
        <v>978</v>
      </c>
      <c r="D504" s="173" t="s">
        <v>980</v>
      </c>
      <c r="E504" s="172" t="s">
        <v>147</v>
      </c>
      <c r="F504" s="49" t="s">
        <v>141</v>
      </c>
      <c r="G504" s="36">
        <f>VLOOKUP(D504,全省上年决算数!$D$4:$G$1301,4)</f>
        <v>1012</v>
      </c>
      <c r="H504" s="36">
        <f>IFERROR(VLOOKUP(D504,全省预算!D:I,5,0),)</f>
        <v>1090</v>
      </c>
      <c r="I504" s="36"/>
      <c r="J504" s="36">
        <f>SUMIF(全省决算数!A503:A1883,D504:D1800,全省决算数!C503:C1883)</f>
        <v>1346</v>
      </c>
      <c r="K504" s="175">
        <f t="shared" si="46"/>
        <v>1.33</v>
      </c>
      <c r="L504" s="175">
        <f t="shared" si="49"/>
        <v>1.23</v>
      </c>
      <c r="M504" s="175">
        <f t="shared" si="47"/>
        <v>0</v>
      </c>
      <c r="N504" s="132">
        <f t="shared" ref="N504:N567" si="50">IF(ISERROR(J504/G504-1),"",J504/G504-1)</f>
        <v>0.33</v>
      </c>
      <c r="O504" s="176" t="str">
        <f t="shared" si="45"/>
        <v>是</v>
      </c>
      <c r="P504" s="176" t="str">
        <f t="shared" si="48"/>
        <v>否</v>
      </c>
    </row>
    <row r="505" hidden="1" spans="1:16">
      <c r="A505" s="171" t="s">
        <v>135</v>
      </c>
      <c r="B505" s="172" t="s">
        <v>135</v>
      </c>
      <c r="C505" s="172" t="s">
        <v>978</v>
      </c>
      <c r="D505" s="173" t="s">
        <v>981</v>
      </c>
      <c r="E505" s="172" t="s">
        <v>147</v>
      </c>
      <c r="F505" s="49" t="s">
        <v>143</v>
      </c>
      <c r="G505" s="36">
        <f>VLOOKUP(D505,全省上年决算数!$D$4:$G$1301,4)</f>
        <v>107</v>
      </c>
      <c r="H505" s="36">
        <f>IFERROR(VLOOKUP(D505,全省预算!D:I,5,0),)</f>
        <v>110</v>
      </c>
      <c r="I505" s="36"/>
      <c r="J505" s="36">
        <f>SUMIF(全省决算数!A504:A1884,D505:D1801,全省决算数!C504:C1884)</f>
        <v>128</v>
      </c>
      <c r="K505" s="175">
        <f t="shared" si="46"/>
        <v>1.2</v>
      </c>
      <c r="L505" s="175">
        <f t="shared" si="49"/>
        <v>1.16</v>
      </c>
      <c r="M505" s="175">
        <f t="shared" si="47"/>
        <v>0</v>
      </c>
      <c r="N505" s="132">
        <f t="shared" si="50"/>
        <v>0.196</v>
      </c>
      <c r="O505" s="176" t="str">
        <f t="shared" si="45"/>
        <v>是</v>
      </c>
      <c r="P505" s="176" t="str">
        <f t="shared" si="48"/>
        <v>否</v>
      </c>
    </row>
    <row r="506" hidden="1" spans="1:16">
      <c r="A506" s="171" t="s">
        <v>135</v>
      </c>
      <c r="B506" s="172" t="s">
        <v>135</v>
      </c>
      <c r="C506" s="172" t="s">
        <v>978</v>
      </c>
      <c r="D506" s="173" t="s">
        <v>982</v>
      </c>
      <c r="E506" s="172" t="s">
        <v>147</v>
      </c>
      <c r="F506" s="49" t="s">
        <v>145</v>
      </c>
      <c r="G506" s="36">
        <f>VLOOKUP(D506,全省上年决算数!$D$4:$G$1301,4)</f>
        <v>183</v>
      </c>
      <c r="H506" s="36">
        <f>IFERROR(VLOOKUP(D506,全省预算!D:I,5,0),)</f>
        <v>185</v>
      </c>
      <c r="I506" s="36"/>
      <c r="J506" s="36">
        <f>SUMIF(全省决算数!A505:A1885,D506:D1802,全省决算数!C505:C1885)</f>
        <v>0</v>
      </c>
      <c r="K506" s="175">
        <f t="shared" si="46"/>
        <v>0</v>
      </c>
      <c r="L506" s="175">
        <f t="shared" si="49"/>
        <v>0</v>
      </c>
      <c r="M506" s="175">
        <f t="shared" si="47"/>
        <v>0</v>
      </c>
      <c r="N506" s="132">
        <f t="shared" si="50"/>
        <v>-1</v>
      </c>
      <c r="O506" s="176" t="str">
        <f t="shared" si="45"/>
        <v>是</v>
      </c>
      <c r="P506" s="176" t="str">
        <f t="shared" si="48"/>
        <v>否</v>
      </c>
    </row>
    <row r="507" hidden="1" spans="1:16">
      <c r="A507" s="171" t="s">
        <v>135</v>
      </c>
      <c r="B507" s="172" t="s">
        <v>135</v>
      </c>
      <c r="C507" s="172" t="s">
        <v>978</v>
      </c>
      <c r="D507" s="173" t="s">
        <v>983</v>
      </c>
      <c r="E507" s="172" t="s">
        <v>147</v>
      </c>
      <c r="F507" s="49" t="s">
        <v>984</v>
      </c>
      <c r="G507" s="36">
        <f>VLOOKUP(D507,全省上年决算数!$D$4:$G$1301,4)</f>
        <v>45860</v>
      </c>
      <c r="H507" s="36">
        <f>IFERROR(VLOOKUP(D507,全省预算!D:I,5,0),)</f>
        <v>47000</v>
      </c>
      <c r="I507" s="36"/>
      <c r="J507" s="36">
        <f>SUMIF(全省决算数!A506:A1886,D507:D1803,全省决算数!C506:C1886)</f>
        <v>41897</v>
      </c>
      <c r="K507" s="175">
        <f t="shared" si="46"/>
        <v>0.91</v>
      </c>
      <c r="L507" s="175">
        <f t="shared" si="49"/>
        <v>0.89</v>
      </c>
      <c r="M507" s="175">
        <f t="shared" si="47"/>
        <v>0</v>
      </c>
      <c r="N507" s="132">
        <f t="shared" si="50"/>
        <v>-0.086</v>
      </c>
      <c r="O507" s="176" t="str">
        <f t="shared" si="45"/>
        <v>是</v>
      </c>
      <c r="P507" s="176" t="str">
        <f t="shared" si="48"/>
        <v>否</v>
      </c>
    </row>
    <row r="508" hidden="1" spans="1:16">
      <c r="A508" s="171" t="s">
        <v>135</v>
      </c>
      <c r="B508" s="172"/>
      <c r="C508" s="172" t="s">
        <v>978</v>
      </c>
      <c r="D508" s="173" t="s">
        <v>985</v>
      </c>
      <c r="E508" s="172" t="s">
        <v>147</v>
      </c>
      <c r="F508" s="49" t="s">
        <v>986</v>
      </c>
      <c r="G508" s="36">
        <f>VLOOKUP(D508,全省上年决算数!$D$4:$G$1301,4)</f>
        <v>16250</v>
      </c>
      <c r="H508" s="36">
        <f>IFERROR(VLOOKUP(D508,全省预算!D:I,5,0),)</f>
        <v>16500</v>
      </c>
      <c r="I508" s="36"/>
      <c r="J508" s="36">
        <f>SUMIF(全省决算数!A507:A1887,D508:D1804,全省决算数!C507:C1887)</f>
        <v>24212</v>
      </c>
      <c r="K508" s="175">
        <f t="shared" si="46"/>
        <v>1.49</v>
      </c>
      <c r="L508" s="175">
        <f t="shared" si="49"/>
        <v>1.47</v>
      </c>
      <c r="M508" s="175">
        <f t="shared" si="47"/>
        <v>0</v>
      </c>
      <c r="N508" s="132">
        <f t="shared" si="50"/>
        <v>0.49</v>
      </c>
      <c r="O508" s="176" t="str">
        <f t="shared" si="45"/>
        <v>是</v>
      </c>
      <c r="P508" s="176" t="str">
        <f t="shared" si="48"/>
        <v>否</v>
      </c>
    </row>
    <row r="509" hidden="1" spans="1:16">
      <c r="A509" s="171" t="s">
        <v>135</v>
      </c>
      <c r="B509" s="172" t="s">
        <v>135</v>
      </c>
      <c r="C509" s="172" t="s">
        <v>978</v>
      </c>
      <c r="D509" s="173" t="s">
        <v>987</v>
      </c>
      <c r="E509" s="172" t="s">
        <v>147</v>
      </c>
      <c r="F509" s="49" t="s">
        <v>988</v>
      </c>
      <c r="G509" s="36">
        <f>VLOOKUP(D509,全省上年决算数!$D$4:$G$1301,4)</f>
        <v>5526</v>
      </c>
      <c r="H509" s="36">
        <f>IFERROR(VLOOKUP(D509,全省预算!D:I,5,0),)</f>
        <v>5600</v>
      </c>
      <c r="I509" s="36"/>
      <c r="J509" s="36">
        <f>SUMIF(全省决算数!A508:A1888,D509:D1805,全省决算数!C508:C1888)</f>
        <v>3479</v>
      </c>
      <c r="K509" s="175">
        <f t="shared" si="46"/>
        <v>0.63</v>
      </c>
      <c r="L509" s="175">
        <f t="shared" si="49"/>
        <v>0.62</v>
      </c>
      <c r="M509" s="175">
        <f t="shared" si="47"/>
        <v>0</v>
      </c>
      <c r="N509" s="132">
        <f t="shared" si="50"/>
        <v>-0.37</v>
      </c>
      <c r="O509" s="176" t="str">
        <f t="shared" si="45"/>
        <v>是</v>
      </c>
      <c r="P509" s="176" t="str">
        <f t="shared" si="48"/>
        <v>否</v>
      </c>
    </row>
    <row r="510" hidden="1" spans="1:16">
      <c r="A510" s="171" t="s">
        <v>135</v>
      </c>
      <c r="B510" s="172" t="s">
        <v>135</v>
      </c>
      <c r="C510" s="172" t="s">
        <v>978</v>
      </c>
      <c r="D510" s="173" t="s">
        <v>989</v>
      </c>
      <c r="E510" s="172" t="s">
        <v>147</v>
      </c>
      <c r="F510" s="49" t="s">
        <v>990</v>
      </c>
      <c r="G510" s="36">
        <f>VLOOKUP(D510,全省上年决算数!$D$4:$G$1301,4)</f>
        <v>2500</v>
      </c>
      <c r="H510" s="36">
        <f>IFERROR(VLOOKUP(D510,全省预算!D:I,5,0),)</f>
        <v>2515</v>
      </c>
      <c r="I510" s="36"/>
      <c r="J510" s="36">
        <f>SUMIF(全省决算数!A509:A1889,D510:D1806,全省决算数!C509:C1889)</f>
        <v>4503</v>
      </c>
      <c r="K510" s="175">
        <f t="shared" si="46"/>
        <v>1.8</v>
      </c>
      <c r="L510" s="175">
        <f t="shared" si="49"/>
        <v>1.79</v>
      </c>
      <c r="M510" s="175">
        <f t="shared" si="47"/>
        <v>0</v>
      </c>
      <c r="N510" s="132">
        <f t="shared" si="50"/>
        <v>0.801</v>
      </c>
      <c r="O510" s="176" t="str">
        <f t="shared" si="45"/>
        <v>是</v>
      </c>
      <c r="P510" s="176" t="str">
        <f t="shared" si="48"/>
        <v>否</v>
      </c>
    </row>
    <row r="511" ht="21.95" customHeight="1" spans="1:16">
      <c r="A511" s="171" t="s">
        <v>135</v>
      </c>
      <c r="B511" s="465" t="s">
        <v>951</v>
      </c>
      <c r="C511" s="172"/>
      <c r="D511" s="173" t="s">
        <v>991</v>
      </c>
      <c r="E511" s="172"/>
      <c r="F511" s="49" t="s">
        <v>992</v>
      </c>
      <c r="G511" s="36">
        <f>SUMIF($C512:$C$1301,$D511,$G512:$G$1301)</f>
        <v>60876</v>
      </c>
      <c r="H511" s="36">
        <f>VLOOKUP(F511,全省预算!$F:$H,3,0)</f>
        <v>61000</v>
      </c>
      <c r="I511" s="36">
        <f>IFERROR(VLOOKUP(D511,全省调整!A:I,3,0),)</f>
        <v>72607</v>
      </c>
      <c r="J511" s="36">
        <f>VLOOKUP(F511,全省决算数!$B:$C,2,0)</f>
        <v>65855</v>
      </c>
      <c r="K511" s="418">
        <f t="shared" si="46"/>
        <v>1.082</v>
      </c>
      <c r="L511" s="418">
        <f t="shared" si="49"/>
        <v>1.08</v>
      </c>
      <c r="M511" s="418">
        <f t="shared" si="47"/>
        <v>0.907</v>
      </c>
      <c r="N511" s="129">
        <f t="shared" si="50"/>
        <v>0.082</v>
      </c>
      <c r="O511" s="176" t="str">
        <f t="shared" si="45"/>
        <v>是</v>
      </c>
      <c r="P511" s="176" t="str">
        <f t="shared" si="48"/>
        <v>是</v>
      </c>
    </row>
    <row r="512" hidden="1" spans="1:16">
      <c r="A512" s="171" t="s">
        <v>135</v>
      </c>
      <c r="B512" s="172" t="s">
        <v>135</v>
      </c>
      <c r="C512" s="172" t="s">
        <v>991</v>
      </c>
      <c r="D512" s="173" t="s">
        <v>993</v>
      </c>
      <c r="E512" s="172" t="s">
        <v>147</v>
      </c>
      <c r="F512" s="49" t="s">
        <v>141</v>
      </c>
      <c r="G512" s="36">
        <f>VLOOKUP(D512,全省上年决算数!$D$4:$G$1301,4)</f>
        <v>4601</v>
      </c>
      <c r="H512" s="36">
        <f>IFERROR(VLOOKUP(D512,全省预算!D:I,5,0),)</f>
        <v>4800</v>
      </c>
      <c r="I512" s="36"/>
      <c r="J512" s="36">
        <f>SUMIF(全省决算数!A511:A1891,D512:D1808,全省决算数!C511:C1891)</f>
        <v>5623</v>
      </c>
      <c r="K512" s="175">
        <f t="shared" si="46"/>
        <v>1.22</v>
      </c>
      <c r="L512" s="175">
        <f t="shared" si="49"/>
        <v>1.17</v>
      </c>
      <c r="M512" s="175">
        <f t="shared" si="47"/>
        <v>0</v>
      </c>
      <c r="N512" s="132">
        <f t="shared" si="50"/>
        <v>0.222</v>
      </c>
      <c r="O512" s="176" t="str">
        <f t="shared" si="45"/>
        <v>是</v>
      </c>
      <c r="P512" s="176" t="str">
        <f t="shared" si="48"/>
        <v>否</v>
      </c>
    </row>
    <row r="513" hidden="1" spans="1:16">
      <c r="A513" s="171" t="s">
        <v>135</v>
      </c>
      <c r="B513" s="172" t="s">
        <v>135</v>
      </c>
      <c r="C513" s="172" t="s">
        <v>991</v>
      </c>
      <c r="D513" s="173" t="s">
        <v>994</v>
      </c>
      <c r="E513" s="172" t="s">
        <v>147</v>
      </c>
      <c r="F513" s="49" t="s">
        <v>143</v>
      </c>
      <c r="G513" s="36">
        <f>VLOOKUP(D513,全省上年决算数!$D$4:$G$1301,4)</f>
        <v>458</v>
      </c>
      <c r="H513" s="36">
        <f>IFERROR(VLOOKUP(D513,全省预算!D:I,5,0),)</f>
        <v>470</v>
      </c>
      <c r="I513" s="36"/>
      <c r="J513" s="36">
        <f>SUMIF(全省决算数!A512:A1892,D513:D1809,全省决算数!C512:C1892)</f>
        <v>365</v>
      </c>
      <c r="K513" s="175">
        <f t="shared" si="46"/>
        <v>0.8</v>
      </c>
      <c r="L513" s="175">
        <f t="shared" si="49"/>
        <v>0.78</v>
      </c>
      <c r="M513" s="175">
        <f t="shared" si="47"/>
        <v>0</v>
      </c>
      <c r="N513" s="132">
        <f t="shared" si="50"/>
        <v>-0.203</v>
      </c>
      <c r="O513" s="176" t="str">
        <f t="shared" si="45"/>
        <v>是</v>
      </c>
      <c r="P513" s="176" t="str">
        <f t="shared" si="48"/>
        <v>否</v>
      </c>
    </row>
    <row r="514" hidden="1" spans="1:16">
      <c r="A514" s="171" t="s">
        <v>135</v>
      </c>
      <c r="B514" s="172" t="s">
        <v>135</v>
      </c>
      <c r="C514" s="172" t="s">
        <v>991</v>
      </c>
      <c r="D514" s="173" t="s">
        <v>995</v>
      </c>
      <c r="E514" s="172" t="s">
        <v>147</v>
      </c>
      <c r="F514" s="49" t="s">
        <v>145</v>
      </c>
      <c r="G514" s="36">
        <f>VLOOKUP(D514,全省上年决算数!$D$4:$G$1301,4)</f>
        <v>399</v>
      </c>
      <c r="H514" s="36">
        <f>IFERROR(VLOOKUP(D514,全省预算!D:I,5,0),)</f>
        <v>400</v>
      </c>
      <c r="I514" s="36"/>
      <c r="J514" s="36">
        <f>SUMIF(全省决算数!A513:A1893,D514:D1810,全省决算数!C513:C1893)</f>
        <v>563</v>
      </c>
      <c r="K514" s="175">
        <f t="shared" si="46"/>
        <v>1.41</v>
      </c>
      <c r="L514" s="175">
        <f t="shared" si="49"/>
        <v>1.41</v>
      </c>
      <c r="M514" s="175">
        <f t="shared" si="47"/>
        <v>0</v>
      </c>
      <c r="N514" s="132">
        <f t="shared" si="50"/>
        <v>0.411</v>
      </c>
      <c r="O514" s="176" t="str">
        <f t="shared" si="45"/>
        <v>是</v>
      </c>
      <c r="P514" s="176" t="str">
        <f t="shared" si="48"/>
        <v>否</v>
      </c>
    </row>
    <row r="515" hidden="1" spans="1:16">
      <c r="A515" s="171" t="s">
        <v>135</v>
      </c>
      <c r="B515" s="172" t="s">
        <v>135</v>
      </c>
      <c r="C515" s="172" t="s">
        <v>991</v>
      </c>
      <c r="D515" s="173" t="s">
        <v>996</v>
      </c>
      <c r="E515" s="172" t="s">
        <v>147</v>
      </c>
      <c r="F515" s="49" t="s">
        <v>997</v>
      </c>
      <c r="G515" s="36">
        <f>VLOOKUP(D515,全省上年决算数!$D$4:$G$1301,4)</f>
        <v>1516</v>
      </c>
      <c r="H515" s="36">
        <f>IFERROR(VLOOKUP(D515,全省预算!D:I,5,0),)</f>
        <v>1560</v>
      </c>
      <c r="I515" s="36"/>
      <c r="J515" s="36">
        <f>SUMIF(全省决算数!A514:A1894,D515:D1811,全省决算数!C514:C1894)</f>
        <v>1901</v>
      </c>
      <c r="K515" s="175">
        <f t="shared" si="46"/>
        <v>1.25</v>
      </c>
      <c r="L515" s="175">
        <f t="shared" si="49"/>
        <v>1.22</v>
      </c>
      <c r="M515" s="175">
        <f t="shared" si="47"/>
        <v>0</v>
      </c>
      <c r="N515" s="132">
        <f t="shared" si="50"/>
        <v>0.254</v>
      </c>
      <c r="O515" s="176" t="str">
        <f t="shared" si="45"/>
        <v>是</v>
      </c>
      <c r="P515" s="176" t="str">
        <f t="shared" si="48"/>
        <v>否</v>
      </c>
    </row>
    <row r="516" hidden="1" spans="1:16">
      <c r="A516" s="171" t="s">
        <v>135</v>
      </c>
      <c r="B516" s="172" t="s">
        <v>135</v>
      </c>
      <c r="C516" s="172" t="s">
        <v>991</v>
      </c>
      <c r="D516" s="173" t="s">
        <v>998</v>
      </c>
      <c r="E516" s="172" t="s">
        <v>147</v>
      </c>
      <c r="F516" s="49" t="s">
        <v>999</v>
      </c>
      <c r="G516" s="36">
        <f>VLOOKUP(D516,全省上年决算数!$D$4:$G$1301,4)</f>
        <v>5684</v>
      </c>
      <c r="H516" s="36">
        <f>IFERROR(VLOOKUP(D516,全省预算!D:I,5,0),)</f>
        <v>5750</v>
      </c>
      <c r="I516" s="36"/>
      <c r="J516" s="36">
        <f>SUMIF(全省决算数!A515:A1895,D516:D1812,全省决算数!C515:C1895)</f>
        <v>3759</v>
      </c>
      <c r="K516" s="175">
        <f t="shared" si="46"/>
        <v>0.66</v>
      </c>
      <c r="L516" s="175">
        <f t="shared" si="49"/>
        <v>0.65</v>
      </c>
      <c r="M516" s="175">
        <f t="shared" si="47"/>
        <v>0</v>
      </c>
      <c r="N516" s="132">
        <f t="shared" si="50"/>
        <v>-0.339</v>
      </c>
      <c r="O516" s="176" t="str">
        <f t="shared" ref="O516:O579" si="51">IF(F516&lt;&gt;"",IF(SUM(G516:J516)&lt;&gt;0,"是","否"),"空")</f>
        <v>是</v>
      </c>
      <c r="P516" s="176" t="str">
        <f t="shared" si="48"/>
        <v>否</v>
      </c>
    </row>
    <row r="517" hidden="1" spans="1:16">
      <c r="A517" s="171" t="s">
        <v>135</v>
      </c>
      <c r="B517" s="172" t="s">
        <v>135</v>
      </c>
      <c r="C517" s="172" t="s">
        <v>991</v>
      </c>
      <c r="D517" s="173" t="s">
        <v>1000</v>
      </c>
      <c r="E517" s="172" t="s">
        <v>147</v>
      </c>
      <c r="F517" s="49" t="s">
        <v>1001</v>
      </c>
      <c r="G517" s="36">
        <f>VLOOKUP(D517,全省上年决算数!$D$4:$G$1301,4)</f>
        <v>8607</v>
      </c>
      <c r="H517" s="36">
        <f>IFERROR(VLOOKUP(D517,全省预算!D:I,5,0),)</f>
        <v>8750</v>
      </c>
      <c r="I517" s="36"/>
      <c r="J517" s="36">
        <f>SUMIF(全省决算数!A516:A1896,D517:D1813,全省决算数!C516:C1896)</f>
        <v>8694</v>
      </c>
      <c r="K517" s="175">
        <f t="shared" ref="K517:K580" si="52">J517/G517</f>
        <v>1.01</v>
      </c>
      <c r="L517" s="175">
        <f t="shared" si="49"/>
        <v>0.99</v>
      </c>
      <c r="M517" s="175">
        <f t="shared" ref="M517:M580" si="53">IFERROR(J517/I517,0)</f>
        <v>0</v>
      </c>
      <c r="N517" s="132">
        <f t="shared" si="50"/>
        <v>0.01</v>
      </c>
      <c r="O517" s="176" t="str">
        <f t="shared" si="51"/>
        <v>是</v>
      </c>
      <c r="P517" s="176" t="str">
        <f t="shared" ref="P517:P580" si="54">IF(C517&lt;&gt;"","否","是")</f>
        <v>否</v>
      </c>
    </row>
    <row r="518" hidden="1" spans="1:16">
      <c r="A518" s="171" t="s">
        <v>135</v>
      </c>
      <c r="B518" s="172" t="s">
        <v>135</v>
      </c>
      <c r="C518" s="172" t="s">
        <v>991</v>
      </c>
      <c r="D518" s="173" t="s">
        <v>1002</v>
      </c>
      <c r="E518" s="172" t="s">
        <v>147</v>
      </c>
      <c r="F518" s="49" t="s">
        <v>1003</v>
      </c>
      <c r="G518" s="36">
        <f>VLOOKUP(D518,全省上年决算数!$D$4:$G$1301,4)</f>
        <v>20103</v>
      </c>
      <c r="H518" s="36">
        <f>IFERROR(VLOOKUP(D518,全省预算!D:I,5,0),)</f>
        <v>19000</v>
      </c>
      <c r="I518" s="36"/>
      <c r="J518" s="36">
        <f>SUMIF(全省决算数!A517:A1897,D518:D1814,全省决算数!C517:C1897)</f>
        <v>28611</v>
      </c>
      <c r="K518" s="175">
        <f t="shared" si="52"/>
        <v>1.42</v>
      </c>
      <c r="L518" s="175">
        <f t="shared" ref="L518:L581" si="55">J518/H518</f>
        <v>1.51</v>
      </c>
      <c r="M518" s="175">
        <f t="shared" si="53"/>
        <v>0</v>
      </c>
      <c r="N518" s="132">
        <f t="shared" si="50"/>
        <v>0.423</v>
      </c>
      <c r="O518" s="176" t="str">
        <f t="shared" si="51"/>
        <v>是</v>
      </c>
      <c r="P518" s="176" t="str">
        <f t="shared" si="54"/>
        <v>否</v>
      </c>
    </row>
    <row r="519" hidden="1" spans="1:16">
      <c r="A519" s="171" t="s">
        <v>135</v>
      </c>
      <c r="B519" s="172"/>
      <c r="C519" s="172" t="s">
        <v>991</v>
      </c>
      <c r="D519" s="173" t="s">
        <v>1004</v>
      </c>
      <c r="E519" s="172" t="s">
        <v>147</v>
      </c>
      <c r="F519" s="49" t="s">
        <v>1005</v>
      </c>
      <c r="G519" s="36">
        <f>VLOOKUP(D519,全省上年决算数!$D$4:$G$1301,4)</f>
        <v>8933</v>
      </c>
      <c r="H519" s="36">
        <f>IFERROR(VLOOKUP(D519,全省预算!D:I,5,0),)</f>
        <v>9200</v>
      </c>
      <c r="I519" s="36"/>
      <c r="J519" s="36">
        <f>SUMIF(全省决算数!A518:A1898,D519:D1815,全省决算数!C518:C1898)</f>
        <v>11627</v>
      </c>
      <c r="K519" s="175">
        <f t="shared" si="52"/>
        <v>1.3</v>
      </c>
      <c r="L519" s="175">
        <f t="shared" si="55"/>
        <v>1.26</v>
      </c>
      <c r="M519" s="175">
        <f t="shared" si="53"/>
        <v>0</v>
      </c>
      <c r="N519" s="132">
        <f t="shared" si="50"/>
        <v>0.302</v>
      </c>
      <c r="O519" s="176" t="str">
        <f t="shared" si="51"/>
        <v>是</v>
      </c>
      <c r="P519" s="176" t="str">
        <f t="shared" si="54"/>
        <v>否</v>
      </c>
    </row>
    <row r="520" hidden="1" spans="1:16">
      <c r="A520" s="171" t="s">
        <v>135</v>
      </c>
      <c r="B520" s="172" t="s">
        <v>135</v>
      </c>
      <c r="C520" s="172" t="s">
        <v>991</v>
      </c>
      <c r="D520" s="173" t="s">
        <v>1006</v>
      </c>
      <c r="E520" s="172" t="s">
        <v>147</v>
      </c>
      <c r="F520" s="49" t="s">
        <v>1007</v>
      </c>
      <c r="G520" s="36">
        <f>VLOOKUP(D520,全省上年决算数!$D$4:$G$1301,4)</f>
        <v>335</v>
      </c>
      <c r="H520" s="36">
        <f>IFERROR(VLOOKUP(D520,全省预算!D:I,5,0),)</f>
        <v>345</v>
      </c>
      <c r="I520" s="36"/>
      <c r="J520" s="36">
        <f>SUMIF(全省决算数!A519:A1899,D520:D1816,全省决算数!C519:C1899)</f>
        <v>132</v>
      </c>
      <c r="K520" s="175">
        <f t="shared" si="52"/>
        <v>0.39</v>
      </c>
      <c r="L520" s="175">
        <f t="shared" si="55"/>
        <v>0.38</v>
      </c>
      <c r="M520" s="175">
        <f t="shared" si="53"/>
        <v>0</v>
      </c>
      <c r="N520" s="132">
        <f t="shared" si="50"/>
        <v>-0.606</v>
      </c>
      <c r="O520" s="176" t="str">
        <f t="shared" si="51"/>
        <v>是</v>
      </c>
      <c r="P520" s="176" t="str">
        <f t="shared" si="54"/>
        <v>否</v>
      </c>
    </row>
    <row r="521" hidden="1" spans="1:16">
      <c r="A521" s="171" t="s">
        <v>135</v>
      </c>
      <c r="B521" s="172" t="s">
        <v>135</v>
      </c>
      <c r="C521" s="172" t="s">
        <v>991</v>
      </c>
      <c r="D521" s="173" t="s">
        <v>1008</v>
      </c>
      <c r="E521" s="172" t="s">
        <v>147</v>
      </c>
      <c r="F521" s="49" t="s">
        <v>1009</v>
      </c>
      <c r="G521" s="36">
        <f>VLOOKUP(D521,全省上年决算数!$D$4:$G$1301,4)</f>
        <v>10240</v>
      </c>
      <c r="H521" s="36">
        <f>IFERROR(VLOOKUP(D521,全省预算!D:I,5,0),)</f>
        <v>10725</v>
      </c>
      <c r="I521" s="36"/>
      <c r="J521" s="36">
        <f>SUMIF(全省决算数!A520:A1900,D521:D1817,全省决算数!C520:C1900)</f>
        <v>4580</v>
      </c>
      <c r="K521" s="175">
        <f t="shared" si="52"/>
        <v>0.45</v>
      </c>
      <c r="L521" s="175">
        <f t="shared" si="55"/>
        <v>0.43</v>
      </c>
      <c r="M521" s="175">
        <f t="shared" si="53"/>
        <v>0</v>
      </c>
      <c r="N521" s="132">
        <f t="shared" si="50"/>
        <v>-0.553</v>
      </c>
      <c r="O521" s="176" t="str">
        <f t="shared" si="51"/>
        <v>是</v>
      </c>
      <c r="P521" s="176" t="str">
        <f t="shared" si="54"/>
        <v>否</v>
      </c>
    </row>
    <row r="522" ht="21.95" customHeight="1" spans="1:16">
      <c r="A522" s="171" t="s">
        <v>135</v>
      </c>
      <c r="B522" s="465" t="s">
        <v>951</v>
      </c>
      <c r="C522" s="172"/>
      <c r="D522" s="173" t="s">
        <v>1010</v>
      </c>
      <c r="E522" s="172"/>
      <c r="F522" s="49" t="s">
        <v>1011</v>
      </c>
      <c r="G522" s="36">
        <f>SUMIF($C523:$C$1301,$D522,$G523:$G$1301)</f>
        <v>108415</v>
      </c>
      <c r="H522" s="36">
        <f>VLOOKUP(F522,全省预算!$F:$H,3,0)</f>
        <v>107000</v>
      </c>
      <c r="I522" s="36">
        <f>IFERROR(VLOOKUP(D522,全省调整!A:I,3,0),)</f>
        <v>171031</v>
      </c>
      <c r="J522" s="36">
        <f>VLOOKUP(F522,全省决算数!$B:$C,2,0)</f>
        <v>103650</v>
      </c>
      <c r="K522" s="418">
        <f t="shared" si="52"/>
        <v>0.956</v>
      </c>
      <c r="L522" s="418">
        <f t="shared" si="55"/>
        <v>0.969</v>
      </c>
      <c r="M522" s="418">
        <f t="shared" si="53"/>
        <v>0.606</v>
      </c>
      <c r="N522" s="129">
        <f t="shared" si="50"/>
        <v>-0.044</v>
      </c>
      <c r="O522" s="176" t="str">
        <f t="shared" si="51"/>
        <v>是</v>
      </c>
      <c r="P522" s="176" t="str">
        <f t="shared" si="54"/>
        <v>是</v>
      </c>
    </row>
    <row r="523" hidden="1" spans="1:16">
      <c r="A523" s="171" t="s">
        <v>135</v>
      </c>
      <c r="B523" s="172" t="s">
        <v>135</v>
      </c>
      <c r="C523" s="172" t="s">
        <v>1010</v>
      </c>
      <c r="D523" s="173" t="s">
        <v>1012</v>
      </c>
      <c r="E523" s="172" t="s">
        <v>147</v>
      </c>
      <c r="F523" s="49" t="s">
        <v>141</v>
      </c>
      <c r="G523" s="36">
        <f>VLOOKUP(D523,全省上年决算数!$D$4:$G$1301,4)</f>
        <v>10996</v>
      </c>
      <c r="H523" s="36">
        <f>IFERROR(VLOOKUP(D523,全省预算!D:I,5,0),)</f>
        <v>11600</v>
      </c>
      <c r="I523" s="36"/>
      <c r="J523" s="36">
        <f>SUMIF(全省决算数!A522:A1902,D523:D1819,全省决算数!C522:C1902)</f>
        <v>13862</v>
      </c>
      <c r="K523" s="175">
        <f t="shared" si="52"/>
        <v>1.26</v>
      </c>
      <c r="L523" s="175">
        <f t="shared" si="55"/>
        <v>1.2</v>
      </c>
      <c r="M523" s="175">
        <f t="shared" si="53"/>
        <v>0</v>
      </c>
      <c r="N523" s="132">
        <f t="shared" si="50"/>
        <v>0.261</v>
      </c>
      <c r="O523" s="176" t="str">
        <f t="shared" si="51"/>
        <v>是</v>
      </c>
      <c r="P523" s="176" t="str">
        <f t="shared" si="54"/>
        <v>否</v>
      </c>
    </row>
    <row r="524" hidden="1" spans="1:16">
      <c r="A524" s="171" t="s">
        <v>135</v>
      </c>
      <c r="B524" s="172" t="s">
        <v>135</v>
      </c>
      <c r="C524" s="172" t="s">
        <v>1010</v>
      </c>
      <c r="D524" s="173" t="s">
        <v>1013</v>
      </c>
      <c r="E524" s="172" t="s">
        <v>147</v>
      </c>
      <c r="F524" s="49" t="s">
        <v>143</v>
      </c>
      <c r="G524" s="36">
        <f>VLOOKUP(D524,全省上年决算数!$D$4:$G$1301,4)</f>
        <v>1640</v>
      </c>
      <c r="H524" s="36">
        <f>IFERROR(VLOOKUP(D524,全省预算!D:I,5,0),)</f>
        <v>1670</v>
      </c>
      <c r="I524" s="36"/>
      <c r="J524" s="36">
        <f>SUMIF(全省决算数!A523:A1903,D524:D1820,全省决算数!C523:C1903)</f>
        <v>1264</v>
      </c>
      <c r="K524" s="175">
        <f t="shared" si="52"/>
        <v>0.77</v>
      </c>
      <c r="L524" s="175">
        <f t="shared" si="55"/>
        <v>0.76</v>
      </c>
      <c r="M524" s="175">
        <f t="shared" si="53"/>
        <v>0</v>
      </c>
      <c r="N524" s="132">
        <f t="shared" si="50"/>
        <v>-0.229</v>
      </c>
      <c r="O524" s="176" t="str">
        <f t="shared" si="51"/>
        <v>是</v>
      </c>
      <c r="P524" s="176" t="str">
        <f t="shared" si="54"/>
        <v>否</v>
      </c>
    </row>
    <row r="525" hidden="1" spans="1:16">
      <c r="A525" s="171" t="s">
        <v>135</v>
      </c>
      <c r="B525" s="172" t="s">
        <v>135</v>
      </c>
      <c r="C525" s="172" t="s">
        <v>1010</v>
      </c>
      <c r="D525" s="173" t="s">
        <v>1014</v>
      </c>
      <c r="E525" s="172" t="s">
        <v>147</v>
      </c>
      <c r="F525" s="49" t="s">
        <v>145</v>
      </c>
      <c r="G525" s="36">
        <f>VLOOKUP(D525,全省上年决算数!$D$4:$G$1301,4)</f>
        <v>0</v>
      </c>
      <c r="H525" s="36">
        <f>IFERROR(VLOOKUP(D525,全省预算!D:I,5,0),)</f>
        <v>0</v>
      </c>
      <c r="I525" s="36"/>
      <c r="J525" s="36">
        <f>SUMIF(全省决算数!A524:A1904,D525:D1821,全省决算数!C524:C1904)</f>
        <v>119</v>
      </c>
      <c r="K525" s="175"/>
      <c r="L525" s="175"/>
      <c r="M525" s="175">
        <f t="shared" si="53"/>
        <v>0</v>
      </c>
      <c r="N525" s="132" t="str">
        <f t="shared" si="50"/>
        <v/>
      </c>
      <c r="O525" s="176" t="str">
        <f t="shared" si="51"/>
        <v>是</v>
      </c>
      <c r="P525" s="176" t="str">
        <f t="shared" si="54"/>
        <v>否</v>
      </c>
    </row>
    <row r="526" hidden="1" spans="1:16">
      <c r="A526" s="171" t="s">
        <v>135</v>
      </c>
      <c r="B526" s="172" t="s">
        <v>135</v>
      </c>
      <c r="C526" s="172" t="s">
        <v>1010</v>
      </c>
      <c r="D526" s="173" t="s">
        <v>1015</v>
      </c>
      <c r="E526" s="172" t="s">
        <v>147</v>
      </c>
      <c r="F526" s="49" t="s">
        <v>1016</v>
      </c>
      <c r="G526" s="36">
        <f>VLOOKUP(D526,全省上年决算数!$D$4:$G$1301,4)</f>
        <v>15599</v>
      </c>
      <c r="H526" s="36">
        <f>IFERROR(VLOOKUP(D526,全省预算!D:I,5,0),)</f>
        <v>16000</v>
      </c>
      <c r="I526" s="36"/>
      <c r="J526" s="36">
        <f>SUMIF(全省决算数!A525:A1905,D526:D1822,全省决算数!C525:C1905)</f>
        <v>18293</v>
      </c>
      <c r="K526" s="175">
        <f t="shared" si="52"/>
        <v>1.17</v>
      </c>
      <c r="L526" s="175">
        <f t="shared" si="55"/>
        <v>1.14</v>
      </c>
      <c r="M526" s="175">
        <f t="shared" si="53"/>
        <v>0</v>
      </c>
      <c r="N526" s="132">
        <f t="shared" si="50"/>
        <v>0.173</v>
      </c>
      <c r="O526" s="176" t="str">
        <f t="shared" si="51"/>
        <v>是</v>
      </c>
      <c r="P526" s="176" t="str">
        <f t="shared" si="54"/>
        <v>否</v>
      </c>
    </row>
    <row r="527" hidden="1" spans="1:16">
      <c r="A527" s="171" t="s">
        <v>135</v>
      </c>
      <c r="B527" s="172" t="s">
        <v>135</v>
      </c>
      <c r="C527" s="172" t="s">
        <v>1010</v>
      </c>
      <c r="D527" s="173" t="s">
        <v>1017</v>
      </c>
      <c r="E527" s="172" t="s">
        <v>147</v>
      </c>
      <c r="F527" s="49" t="s">
        <v>1018</v>
      </c>
      <c r="G527" s="36">
        <f>VLOOKUP(D527,全省上年决算数!$D$4:$G$1301,4)</f>
        <v>27445</v>
      </c>
      <c r="H527" s="36">
        <f>IFERROR(VLOOKUP(D527,全省预算!D:I,5,0),)</f>
        <v>28500</v>
      </c>
      <c r="I527" s="36"/>
      <c r="J527" s="36">
        <f>SUMIF(全省决算数!A526:A1906,D527:D1823,全省决算数!C526:C1906)</f>
        <v>30847</v>
      </c>
      <c r="K527" s="175">
        <f t="shared" si="52"/>
        <v>1.12</v>
      </c>
      <c r="L527" s="175">
        <f t="shared" si="55"/>
        <v>1.08</v>
      </c>
      <c r="M527" s="175">
        <f t="shared" si="53"/>
        <v>0</v>
      </c>
      <c r="N527" s="132">
        <f t="shared" si="50"/>
        <v>0.124</v>
      </c>
      <c r="O527" s="176" t="str">
        <f t="shared" si="51"/>
        <v>是</v>
      </c>
      <c r="P527" s="176" t="str">
        <f t="shared" si="54"/>
        <v>否</v>
      </c>
    </row>
    <row r="528" hidden="1" spans="1:16">
      <c r="A528" s="171" t="s">
        <v>135</v>
      </c>
      <c r="B528" s="172"/>
      <c r="C528" s="172" t="s">
        <v>1010</v>
      </c>
      <c r="D528" s="173" t="s">
        <v>1019</v>
      </c>
      <c r="E528" s="172" t="s">
        <v>147</v>
      </c>
      <c r="F528" s="49" t="s">
        <v>1020</v>
      </c>
      <c r="G528" s="36">
        <f>VLOOKUP(D528,全省上年决算数!$D$4:$G$1301,4)</f>
        <v>5207</v>
      </c>
      <c r="H528" s="36">
        <f>IFERROR(VLOOKUP(D528,全省预算!D:I,5,0),)</f>
        <v>11000</v>
      </c>
      <c r="I528" s="36"/>
      <c r="J528" s="36">
        <f>SUMIF(全省决算数!A527:A1907,D528:D1824,全省决算数!C527:C1907)</f>
        <v>3795</v>
      </c>
      <c r="K528" s="175">
        <f t="shared" si="52"/>
        <v>0.73</v>
      </c>
      <c r="L528" s="175">
        <f t="shared" si="55"/>
        <v>0.35</v>
      </c>
      <c r="M528" s="175">
        <f t="shared" si="53"/>
        <v>0</v>
      </c>
      <c r="N528" s="132">
        <f t="shared" si="50"/>
        <v>-0.271</v>
      </c>
      <c r="O528" s="176" t="str">
        <f t="shared" si="51"/>
        <v>是</v>
      </c>
      <c r="P528" s="176" t="str">
        <f t="shared" si="54"/>
        <v>否</v>
      </c>
    </row>
    <row r="529" hidden="1" spans="1:16">
      <c r="A529" s="171" t="s">
        <v>135</v>
      </c>
      <c r="B529" s="172" t="s">
        <v>135</v>
      </c>
      <c r="C529" s="172" t="s">
        <v>1010</v>
      </c>
      <c r="D529" s="173" t="s">
        <v>1021</v>
      </c>
      <c r="E529" s="172" t="s">
        <v>147</v>
      </c>
      <c r="F529" s="49" t="s">
        <v>1022</v>
      </c>
      <c r="G529" s="36">
        <f>VLOOKUP(D529,全省上年决算数!$D$4:$G$1301,4)</f>
        <v>47528</v>
      </c>
      <c r="H529" s="36">
        <f>IFERROR(VLOOKUP(D529,全省预算!D:I,5,0),)</f>
        <v>38230</v>
      </c>
      <c r="I529" s="36"/>
      <c r="J529" s="36">
        <f>SUMIF(全省决算数!A528:A1908,D529:D1825,全省决算数!C528:C1908)</f>
        <v>35470</v>
      </c>
      <c r="K529" s="175">
        <f t="shared" si="52"/>
        <v>0.75</v>
      </c>
      <c r="L529" s="175">
        <f t="shared" si="55"/>
        <v>0.93</v>
      </c>
      <c r="M529" s="175">
        <f t="shared" si="53"/>
        <v>0</v>
      </c>
      <c r="N529" s="132">
        <f t="shared" si="50"/>
        <v>-0.254</v>
      </c>
      <c r="O529" s="176" t="str">
        <f t="shared" si="51"/>
        <v>是</v>
      </c>
      <c r="P529" s="176" t="str">
        <f t="shared" si="54"/>
        <v>否</v>
      </c>
    </row>
    <row r="530" ht="21.95" customHeight="1" spans="1:16">
      <c r="A530" s="171" t="s">
        <v>135</v>
      </c>
      <c r="B530" s="465" t="s">
        <v>951</v>
      </c>
      <c r="C530" s="172"/>
      <c r="D530" s="173" t="s">
        <v>1023</v>
      </c>
      <c r="E530" s="172"/>
      <c r="F530" s="49" t="s">
        <v>1024</v>
      </c>
      <c r="G530" s="36">
        <f>SUMIF($C531:$C$1301,$D530,$G531:$G$1301)</f>
        <v>24522</v>
      </c>
      <c r="H530" s="36">
        <f>VLOOKUP(F530,全省预算!$F:$H,3,0)</f>
        <v>25500</v>
      </c>
      <c r="I530" s="36">
        <f>IFERROR(VLOOKUP(D530,全省调整!A:I,3,0),)</f>
        <v>27692</v>
      </c>
      <c r="J530" s="36">
        <f>VLOOKUP(F530,全省决算数!$B:$C,2,0)</f>
        <v>27502</v>
      </c>
      <c r="K530" s="418">
        <f t="shared" si="52"/>
        <v>1.122</v>
      </c>
      <c r="L530" s="418">
        <f t="shared" si="55"/>
        <v>1.079</v>
      </c>
      <c r="M530" s="418">
        <f t="shared" si="53"/>
        <v>0.993</v>
      </c>
      <c r="N530" s="129">
        <f t="shared" si="50"/>
        <v>0.122</v>
      </c>
      <c r="O530" s="176" t="str">
        <f t="shared" si="51"/>
        <v>是</v>
      </c>
      <c r="P530" s="176" t="str">
        <f t="shared" si="54"/>
        <v>是</v>
      </c>
    </row>
    <row r="531" hidden="1" spans="1:16">
      <c r="A531" s="171" t="s">
        <v>135</v>
      </c>
      <c r="B531" s="172" t="s">
        <v>135</v>
      </c>
      <c r="C531" s="172" t="s">
        <v>1023</v>
      </c>
      <c r="D531" s="173" t="s">
        <v>1025</v>
      </c>
      <c r="E531" s="172" t="s">
        <v>147</v>
      </c>
      <c r="F531" s="49" t="s">
        <v>141</v>
      </c>
      <c r="G531" s="36">
        <f>VLOOKUP(D531,全省上年决算数!$D$4:$G$1301,4)</f>
        <v>3384</v>
      </c>
      <c r="H531" s="36">
        <f>IFERROR(VLOOKUP(D531,全省预算!D:I,5,0),)</f>
        <v>3550</v>
      </c>
      <c r="I531" s="36"/>
      <c r="J531" s="36">
        <f>SUMIF(全省决算数!A530:A1910,D531:D1827,全省决算数!C530:C1910)</f>
        <v>3586</v>
      </c>
      <c r="K531" s="175">
        <f t="shared" si="52"/>
        <v>1.06</v>
      </c>
      <c r="L531" s="175">
        <f t="shared" si="55"/>
        <v>1.01</v>
      </c>
      <c r="M531" s="175">
        <f t="shared" si="53"/>
        <v>0</v>
      </c>
      <c r="N531" s="132">
        <f t="shared" si="50"/>
        <v>0.06</v>
      </c>
      <c r="O531" s="176" t="str">
        <f t="shared" si="51"/>
        <v>是</v>
      </c>
      <c r="P531" s="176" t="str">
        <f t="shared" si="54"/>
        <v>否</v>
      </c>
    </row>
    <row r="532" hidden="1" spans="1:16">
      <c r="A532" s="171" t="s">
        <v>135</v>
      </c>
      <c r="B532" s="172" t="s">
        <v>135</v>
      </c>
      <c r="C532" s="172" t="s">
        <v>1023</v>
      </c>
      <c r="D532" s="173" t="s">
        <v>1026</v>
      </c>
      <c r="E532" s="172" t="s">
        <v>147</v>
      </c>
      <c r="F532" s="49" t="s">
        <v>143</v>
      </c>
      <c r="G532" s="36">
        <f>VLOOKUP(D532,全省上年决算数!$D$4:$G$1301,4)</f>
        <v>548</v>
      </c>
      <c r="H532" s="36">
        <f>IFERROR(VLOOKUP(D532,全省预算!D:I,5,0),)</f>
        <v>560</v>
      </c>
      <c r="I532" s="36"/>
      <c r="J532" s="36">
        <f>SUMIF(全省决算数!A531:A1911,D532:D1828,全省决算数!C531:C1911)</f>
        <v>489</v>
      </c>
      <c r="K532" s="175">
        <f t="shared" si="52"/>
        <v>0.89</v>
      </c>
      <c r="L532" s="175">
        <f t="shared" si="55"/>
        <v>0.87</v>
      </c>
      <c r="M532" s="175">
        <f t="shared" si="53"/>
        <v>0</v>
      </c>
      <c r="N532" s="132">
        <f t="shared" si="50"/>
        <v>-0.108</v>
      </c>
      <c r="O532" s="176" t="str">
        <f t="shared" si="51"/>
        <v>是</v>
      </c>
      <c r="P532" s="176" t="str">
        <f t="shared" si="54"/>
        <v>否</v>
      </c>
    </row>
    <row r="533" hidden="1" spans="1:16">
      <c r="A533" s="171" t="s">
        <v>135</v>
      </c>
      <c r="B533" s="172" t="s">
        <v>135</v>
      </c>
      <c r="C533" s="172" t="s">
        <v>1023</v>
      </c>
      <c r="D533" s="173" t="s">
        <v>1027</v>
      </c>
      <c r="E533" s="172" t="s">
        <v>147</v>
      </c>
      <c r="F533" s="49" t="s">
        <v>145</v>
      </c>
      <c r="G533" s="36">
        <f>VLOOKUP(D533,全省上年决算数!$D$4:$G$1301,4)</f>
        <v>199</v>
      </c>
      <c r="H533" s="36">
        <f>IFERROR(VLOOKUP(D533,全省预算!D:I,5,0),)</f>
        <v>200</v>
      </c>
      <c r="I533" s="36"/>
      <c r="J533" s="36">
        <f>SUMIF(全省决算数!A532:A1912,D533:D1829,全省决算数!C532:C1912)</f>
        <v>675</v>
      </c>
      <c r="K533" s="175">
        <f t="shared" si="52"/>
        <v>3.39</v>
      </c>
      <c r="L533" s="175">
        <f t="shared" si="55"/>
        <v>3.38</v>
      </c>
      <c r="M533" s="175">
        <f t="shared" si="53"/>
        <v>0</v>
      </c>
      <c r="N533" s="132">
        <f t="shared" si="50"/>
        <v>2.392</v>
      </c>
      <c r="O533" s="176" t="str">
        <f t="shared" si="51"/>
        <v>是</v>
      </c>
      <c r="P533" s="176" t="str">
        <f t="shared" si="54"/>
        <v>否</v>
      </c>
    </row>
    <row r="534" hidden="1" spans="1:16">
      <c r="A534" s="171" t="s">
        <v>135</v>
      </c>
      <c r="B534" s="172" t="s">
        <v>135</v>
      </c>
      <c r="C534" s="172" t="s">
        <v>1023</v>
      </c>
      <c r="D534" s="173" t="s">
        <v>1028</v>
      </c>
      <c r="E534" s="172" t="s">
        <v>147</v>
      </c>
      <c r="F534" s="49" t="s">
        <v>1029</v>
      </c>
      <c r="G534" s="36">
        <f>VLOOKUP(D534,全省上年决算数!$D$4:$G$1301,4)</f>
        <v>783</v>
      </c>
      <c r="H534" s="36">
        <f>IFERROR(VLOOKUP(D534,全省预算!D:I,5,0),)</f>
        <v>790</v>
      </c>
      <c r="I534" s="36"/>
      <c r="J534" s="36">
        <f>SUMIF(全省决算数!A533:A1913,D534:D1830,全省决算数!C533:C1913)</f>
        <v>650</v>
      </c>
      <c r="K534" s="175">
        <f t="shared" si="52"/>
        <v>0.83</v>
      </c>
      <c r="L534" s="175">
        <f t="shared" si="55"/>
        <v>0.82</v>
      </c>
      <c r="M534" s="175">
        <f t="shared" si="53"/>
        <v>0</v>
      </c>
      <c r="N534" s="132">
        <f t="shared" si="50"/>
        <v>-0.17</v>
      </c>
      <c r="O534" s="176" t="str">
        <f t="shared" si="51"/>
        <v>是</v>
      </c>
      <c r="P534" s="176" t="str">
        <f t="shared" si="54"/>
        <v>否</v>
      </c>
    </row>
    <row r="535" hidden="1" spans="1:16">
      <c r="A535" s="171" t="s">
        <v>135</v>
      </c>
      <c r="B535" s="172" t="s">
        <v>135</v>
      </c>
      <c r="C535" s="172" t="s">
        <v>1023</v>
      </c>
      <c r="D535" s="173" t="s">
        <v>1030</v>
      </c>
      <c r="E535" s="172" t="s">
        <v>147</v>
      </c>
      <c r="F535" s="49" t="s">
        <v>1031</v>
      </c>
      <c r="G535" s="36">
        <f>VLOOKUP(D535,全省上年决算数!$D$4:$G$1301,4)</f>
        <v>17039</v>
      </c>
      <c r="H535" s="36">
        <f>IFERROR(VLOOKUP(D535,全省预算!D:I,5,0),)</f>
        <v>17500</v>
      </c>
      <c r="I535" s="36"/>
      <c r="J535" s="36">
        <f>SUMIF(全省决算数!A534:A1914,D535:D1831,全省决算数!C534:C1914)</f>
        <v>18214</v>
      </c>
      <c r="K535" s="175">
        <f t="shared" si="52"/>
        <v>1.07</v>
      </c>
      <c r="L535" s="175">
        <f t="shared" si="55"/>
        <v>1.04</v>
      </c>
      <c r="M535" s="175">
        <f t="shared" si="53"/>
        <v>0</v>
      </c>
      <c r="N535" s="132">
        <f t="shared" si="50"/>
        <v>0.069</v>
      </c>
      <c r="O535" s="176" t="str">
        <f t="shared" si="51"/>
        <v>是</v>
      </c>
      <c r="P535" s="176" t="str">
        <f t="shared" si="54"/>
        <v>否</v>
      </c>
    </row>
    <row r="536" hidden="1" spans="1:16">
      <c r="A536" s="171" t="s">
        <v>135</v>
      </c>
      <c r="B536" s="172"/>
      <c r="C536" s="172" t="s">
        <v>1023</v>
      </c>
      <c r="D536" s="173" t="s">
        <v>1032</v>
      </c>
      <c r="E536" s="172" t="s">
        <v>147</v>
      </c>
      <c r="F536" s="49" t="s">
        <v>1033</v>
      </c>
      <c r="G536" s="36">
        <f>VLOOKUP(D536,全省上年决算数!$D$4:$G$1301,4)</f>
        <v>129</v>
      </c>
      <c r="H536" s="36">
        <f>IFERROR(VLOOKUP(D536,全省预算!D:I,5,0),)</f>
        <v>130</v>
      </c>
      <c r="I536" s="36"/>
      <c r="J536" s="36">
        <f>SUMIF(全省决算数!A535:A1915,D536:D1832,全省决算数!C535:C1915)</f>
        <v>112</v>
      </c>
      <c r="K536" s="175">
        <f t="shared" si="52"/>
        <v>0.87</v>
      </c>
      <c r="L536" s="175">
        <f t="shared" si="55"/>
        <v>0.86</v>
      </c>
      <c r="M536" s="175">
        <f t="shared" si="53"/>
        <v>0</v>
      </c>
      <c r="N536" s="132">
        <f t="shared" si="50"/>
        <v>-0.132</v>
      </c>
      <c r="O536" s="176" t="str">
        <f t="shared" si="51"/>
        <v>是</v>
      </c>
      <c r="P536" s="176" t="str">
        <f t="shared" si="54"/>
        <v>否</v>
      </c>
    </row>
    <row r="537" hidden="1" spans="1:16">
      <c r="A537" s="171" t="s">
        <v>135</v>
      </c>
      <c r="B537" s="172" t="s">
        <v>135</v>
      </c>
      <c r="C537" s="172" t="s">
        <v>1023</v>
      </c>
      <c r="D537" s="173" t="s">
        <v>1034</v>
      </c>
      <c r="E537" s="172" t="s">
        <v>147</v>
      </c>
      <c r="F537" s="49" t="s">
        <v>1035</v>
      </c>
      <c r="G537" s="36">
        <f>VLOOKUP(D537,全省上年决算数!$D$4:$G$1301,4)</f>
        <v>207</v>
      </c>
      <c r="H537" s="36">
        <f>IFERROR(VLOOKUP(D537,全省预算!D:I,5,0),)</f>
        <v>210</v>
      </c>
      <c r="I537" s="36"/>
      <c r="J537" s="36">
        <f>SUMIF(全省决算数!A536:A1916,D537:D1833,全省决算数!C536:C1916)</f>
        <v>203</v>
      </c>
      <c r="K537" s="175">
        <f t="shared" si="52"/>
        <v>0.98</v>
      </c>
      <c r="L537" s="175">
        <f t="shared" si="55"/>
        <v>0.97</v>
      </c>
      <c r="M537" s="175">
        <f t="shared" si="53"/>
        <v>0</v>
      </c>
      <c r="N537" s="132">
        <f t="shared" si="50"/>
        <v>-0.019</v>
      </c>
      <c r="O537" s="176" t="str">
        <f t="shared" si="51"/>
        <v>是</v>
      </c>
      <c r="P537" s="176" t="str">
        <f t="shared" si="54"/>
        <v>否</v>
      </c>
    </row>
    <row r="538" hidden="1" spans="1:16">
      <c r="A538" s="171" t="s">
        <v>135</v>
      </c>
      <c r="B538" s="172" t="s">
        <v>135</v>
      </c>
      <c r="C538" s="172" t="s">
        <v>1023</v>
      </c>
      <c r="D538" s="173" t="s">
        <v>1036</v>
      </c>
      <c r="E538" s="172" t="s">
        <v>147</v>
      </c>
      <c r="F538" s="49" t="s">
        <v>1037</v>
      </c>
      <c r="G538" s="36">
        <f>VLOOKUP(D538,全省上年决算数!$D$4:$G$1301,4)</f>
        <v>2233</v>
      </c>
      <c r="H538" s="36">
        <f>IFERROR(VLOOKUP(D538,全省预算!D:I,5,0),)</f>
        <v>2560</v>
      </c>
      <c r="I538" s="36"/>
      <c r="J538" s="36">
        <f>SUMIF(全省决算数!A537:A1917,D538:D1834,全省决算数!C537:C1917)</f>
        <v>3573</v>
      </c>
      <c r="K538" s="175">
        <f t="shared" si="52"/>
        <v>1.6</v>
      </c>
      <c r="L538" s="175">
        <f t="shared" si="55"/>
        <v>1.4</v>
      </c>
      <c r="M538" s="175">
        <f t="shared" si="53"/>
        <v>0</v>
      </c>
      <c r="N538" s="132">
        <f t="shared" si="50"/>
        <v>0.6</v>
      </c>
      <c r="O538" s="176" t="str">
        <f t="shared" si="51"/>
        <v>是</v>
      </c>
      <c r="P538" s="176" t="str">
        <f t="shared" si="54"/>
        <v>否</v>
      </c>
    </row>
    <row r="539" ht="21.95" customHeight="1" spans="1:16">
      <c r="A539" s="171"/>
      <c r="B539" s="465" t="s">
        <v>951</v>
      </c>
      <c r="C539" s="172" t="s">
        <v>135</v>
      </c>
      <c r="D539" s="173" t="s">
        <v>1038</v>
      </c>
      <c r="E539" s="172" t="s">
        <v>135</v>
      </c>
      <c r="F539" s="49" t="s">
        <v>1039</v>
      </c>
      <c r="G539" s="36">
        <f>SUMIF($C540:$C$1301,$D539,$G540:$G$1301)</f>
        <v>69004</v>
      </c>
      <c r="H539" s="36">
        <f>VLOOKUP(F539,全省预算!$F:$H,3,0)</f>
        <v>72500</v>
      </c>
      <c r="I539" s="36">
        <f>IFERROR(VLOOKUP(D539,全省调整!A:I,3,0),)</f>
        <v>76556</v>
      </c>
      <c r="J539" s="36">
        <f>VLOOKUP(F539,全省决算数!$B:$C,2,0)</f>
        <v>70140</v>
      </c>
      <c r="K539" s="418">
        <f t="shared" si="52"/>
        <v>1.016</v>
      </c>
      <c r="L539" s="418">
        <f t="shared" si="55"/>
        <v>0.967</v>
      </c>
      <c r="M539" s="418">
        <f t="shared" si="53"/>
        <v>0.916</v>
      </c>
      <c r="N539" s="129">
        <f t="shared" si="50"/>
        <v>0.016</v>
      </c>
      <c r="O539" s="176" t="str">
        <f t="shared" si="51"/>
        <v>是</v>
      </c>
      <c r="P539" s="176" t="str">
        <f t="shared" si="54"/>
        <v>是</v>
      </c>
    </row>
    <row r="540" hidden="1" spans="1:16">
      <c r="A540" s="171" t="s">
        <v>135</v>
      </c>
      <c r="B540" s="172"/>
      <c r="C540" s="465" t="s">
        <v>1038</v>
      </c>
      <c r="D540" s="173" t="s">
        <v>1040</v>
      </c>
      <c r="E540" s="172" t="s">
        <v>147</v>
      </c>
      <c r="F540" s="49" t="s">
        <v>1041</v>
      </c>
      <c r="G540" s="36">
        <f>VLOOKUP(D540,全省上年决算数!$D$4:$G$1301,4)</f>
        <v>5036</v>
      </c>
      <c r="H540" s="36">
        <f>IFERROR(VLOOKUP(D540,全省预算!D:I,5,0),)</f>
        <v>5190</v>
      </c>
      <c r="I540" s="36"/>
      <c r="J540" s="36">
        <f>SUMIF(全省决算数!A539:A1919,D540:D1836,全省决算数!C539:C1919)</f>
        <v>5146</v>
      </c>
      <c r="K540" s="175">
        <f t="shared" si="52"/>
        <v>1.02</v>
      </c>
      <c r="L540" s="175">
        <f t="shared" si="55"/>
        <v>0.99</v>
      </c>
      <c r="M540" s="175">
        <f t="shared" si="53"/>
        <v>0</v>
      </c>
      <c r="N540" s="132">
        <f t="shared" si="50"/>
        <v>0.022</v>
      </c>
      <c r="O540" s="176" t="str">
        <f t="shared" si="51"/>
        <v>是</v>
      </c>
      <c r="P540" s="176" t="str">
        <f t="shared" si="54"/>
        <v>否</v>
      </c>
    </row>
    <row r="541" hidden="1" spans="1:16">
      <c r="A541" s="171" t="s">
        <v>135</v>
      </c>
      <c r="B541" s="172" t="s">
        <v>135</v>
      </c>
      <c r="C541" s="465" t="s">
        <v>1038</v>
      </c>
      <c r="D541" s="173" t="s">
        <v>1042</v>
      </c>
      <c r="E541" s="172" t="s">
        <v>147</v>
      </c>
      <c r="F541" s="49" t="s">
        <v>1043</v>
      </c>
      <c r="G541" s="36">
        <f>VLOOKUP(D541,全省上年决算数!$D$4:$G$1301,4)</f>
        <v>3664</v>
      </c>
      <c r="H541" s="36">
        <f>IFERROR(VLOOKUP(D541,全省预算!D:I,5,0),)</f>
        <v>22000</v>
      </c>
      <c r="I541" s="36"/>
      <c r="J541" s="36">
        <f>SUMIF(全省决算数!A540:A1920,D541:D1837,全省决算数!C540:C1920)</f>
        <v>31493</v>
      </c>
      <c r="K541" s="175">
        <f t="shared" si="52"/>
        <v>8.6</v>
      </c>
      <c r="L541" s="175">
        <f t="shared" si="55"/>
        <v>1.43</v>
      </c>
      <c r="M541" s="175">
        <f t="shared" si="53"/>
        <v>0</v>
      </c>
      <c r="N541" s="132">
        <f t="shared" si="50"/>
        <v>7.595</v>
      </c>
      <c r="O541" s="176" t="str">
        <f t="shared" si="51"/>
        <v>是</v>
      </c>
      <c r="P541" s="176" t="str">
        <f t="shared" si="54"/>
        <v>否</v>
      </c>
    </row>
    <row r="542" hidden="1" spans="1:16">
      <c r="A542" s="171" t="s">
        <v>135</v>
      </c>
      <c r="B542" s="172" t="s">
        <v>135</v>
      </c>
      <c r="C542" s="465" t="s">
        <v>1038</v>
      </c>
      <c r="D542" s="173" t="s">
        <v>1044</v>
      </c>
      <c r="E542" s="172" t="s">
        <v>147</v>
      </c>
      <c r="F542" s="49" t="s">
        <v>1045</v>
      </c>
      <c r="G542" s="36">
        <f>VLOOKUP(D542,全省上年决算数!$D$4:$G$1301,4)</f>
        <v>60304</v>
      </c>
      <c r="H542" s="36">
        <f>IFERROR(VLOOKUP(D542,全省预算!D:I,5,0),)</f>
        <v>45310</v>
      </c>
      <c r="I542" s="36"/>
      <c r="J542" s="36">
        <f>SUMIF(全省决算数!A541:A1921,D542:D1838,全省决算数!C541:C1921)</f>
        <v>33501</v>
      </c>
      <c r="K542" s="175">
        <f t="shared" si="52"/>
        <v>0.56</v>
      </c>
      <c r="L542" s="175">
        <f t="shared" si="55"/>
        <v>0.74</v>
      </c>
      <c r="M542" s="175">
        <f t="shared" si="53"/>
        <v>0</v>
      </c>
      <c r="N542" s="132">
        <f t="shared" si="50"/>
        <v>-0.444</v>
      </c>
      <c r="O542" s="176" t="str">
        <f t="shared" si="51"/>
        <v>是</v>
      </c>
      <c r="P542" s="176" t="str">
        <f t="shared" si="54"/>
        <v>否</v>
      </c>
    </row>
    <row r="543" ht="21.95" customHeight="1" spans="1:16">
      <c r="A543" s="171" t="s">
        <v>134</v>
      </c>
      <c r="B543" s="172" t="s">
        <v>135</v>
      </c>
      <c r="C543" s="172"/>
      <c r="D543" s="173" t="s">
        <v>1046</v>
      </c>
      <c r="E543" s="172"/>
      <c r="F543" s="50" t="s">
        <v>1047</v>
      </c>
      <c r="G543" s="174">
        <f>SUMIF($B544:$B$1301,$D543,$G544:$G$1301)</f>
        <v>5840838</v>
      </c>
      <c r="H543" s="174">
        <f>VLOOKUP(F543,全省预算!$F:$H,3,0)</f>
        <v>6366000</v>
      </c>
      <c r="I543" s="174">
        <f>SUMIF($B544:$B$1301,$D543,$I544:$I$1301)</f>
        <v>6609913</v>
      </c>
      <c r="J543" s="174">
        <f>VLOOKUP(F543,全省决算数!$B:$C,2,0)</f>
        <v>6486898</v>
      </c>
      <c r="K543" s="416">
        <f t="shared" si="52"/>
        <v>1.111</v>
      </c>
      <c r="L543" s="416">
        <f t="shared" si="55"/>
        <v>1.019</v>
      </c>
      <c r="M543" s="416">
        <f t="shared" si="53"/>
        <v>0.981</v>
      </c>
      <c r="N543" s="129">
        <f t="shared" si="50"/>
        <v>0.111</v>
      </c>
      <c r="O543" s="176" t="str">
        <f t="shared" si="51"/>
        <v>是</v>
      </c>
      <c r="P543" s="176" t="str">
        <f t="shared" si="54"/>
        <v>是</v>
      </c>
    </row>
    <row r="544" ht="21.95" customHeight="1" spans="1:16">
      <c r="A544" s="171" t="s">
        <v>135</v>
      </c>
      <c r="B544" s="465" t="s">
        <v>1046</v>
      </c>
      <c r="C544" s="172"/>
      <c r="D544" s="173" t="s">
        <v>1048</v>
      </c>
      <c r="E544" s="172"/>
      <c r="F544" s="49" t="s">
        <v>1049</v>
      </c>
      <c r="G544" s="36">
        <f>SUMIF($C545:$C$1301,$D544,$G545:$G$1301)</f>
        <v>125037</v>
      </c>
      <c r="H544" s="36">
        <f>VLOOKUP(F544,全省预算!$F:$H,3,0)</f>
        <v>128200</v>
      </c>
      <c r="I544" s="36">
        <f>IFERROR(VLOOKUP(D544,全省调整!A:I,3,0),)</f>
        <v>165826</v>
      </c>
      <c r="J544" s="36">
        <f>VLOOKUP(F544,全省决算数!$B:$C,2,0)</f>
        <v>164342</v>
      </c>
      <c r="K544" s="418">
        <f t="shared" si="52"/>
        <v>1.314</v>
      </c>
      <c r="L544" s="418">
        <f t="shared" si="55"/>
        <v>1.282</v>
      </c>
      <c r="M544" s="418">
        <f t="shared" si="53"/>
        <v>0.991</v>
      </c>
      <c r="N544" s="129">
        <f t="shared" si="50"/>
        <v>0.314</v>
      </c>
      <c r="O544" s="176" t="str">
        <f t="shared" si="51"/>
        <v>是</v>
      </c>
      <c r="P544" s="176" t="str">
        <f t="shared" si="54"/>
        <v>是</v>
      </c>
    </row>
    <row r="545" hidden="1" spans="1:16">
      <c r="A545" s="171" t="s">
        <v>135</v>
      </c>
      <c r="B545" s="172" t="s">
        <v>135</v>
      </c>
      <c r="C545" s="172" t="s">
        <v>1048</v>
      </c>
      <c r="D545" s="173" t="s">
        <v>1050</v>
      </c>
      <c r="E545" s="172" t="s">
        <v>147</v>
      </c>
      <c r="F545" s="49" t="s">
        <v>141</v>
      </c>
      <c r="G545" s="36">
        <f>VLOOKUP(D545,全省上年决算数!$D$4:$G$1301,4)</f>
        <v>49293</v>
      </c>
      <c r="H545" s="36">
        <f>IFERROR(VLOOKUP(D545,全省预算!D:I,5,0),)</f>
        <v>52000</v>
      </c>
      <c r="I545" s="36"/>
      <c r="J545" s="36">
        <f>SUMIF(全省决算数!A544:A1924,D545:D1841,全省决算数!C544:C1924)</f>
        <v>67174</v>
      </c>
      <c r="K545" s="175">
        <f t="shared" si="52"/>
        <v>1.36</v>
      </c>
      <c r="L545" s="175">
        <f t="shared" si="55"/>
        <v>1.29</v>
      </c>
      <c r="M545" s="175">
        <f t="shared" si="53"/>
        <v>0</v>
      </c>
      <c r="N545" s="132">
        <f t="shared" si="50"/>
        <v>0.363</v>
      </c>
      <c r="O545" s="176" t="str">
        <f t="shared" si="51"/>
        <v>是</v>
      </c>
      <c r="P545" s="176" t="str">
        <f t="shared" si="54"/>
        <v>否</v>
      </c>
    </row>
    <row r="546" hidden="1" spans="1:16">
      <c r="A546" s="171" t="s">
        <v>135</v>
      </c>
      <c r="B546" s="172" t="s">
        <v>135</v>
      </c>
      <c r="C546" s="172" t="s">
        <v>1048</v>
      </c>
      <c r="D546" s="173" t="s">
        <v>1051</v>
      </c>
      <c r="E546" s="172" t="s">
        <v>147</v>
      </c>
      <c r="F546" s="49" t="s">
        <v>143</v>
      </c>
      <c r="G546" s="36">
        <f>VLOOKUP(D546,全省上年决算数!$D$4:$G$1301,4)</f>
        <v>5175</v>
      </c>
      <c r="H546" s="36">
        <f>IFERROR(VLOOKUP(D546,全省预算!D:I,5,0),)</f>
        <v>5300</v>
      </c>
      <c r="I546" s="36"/>
      <c r="J546" s="36">
        <f>SUMIF(全省决算数!A545:A1925,D546:D1842,全省决算数!C545:C1925)</f>
        <v>6058</v>
      </c>
      <c r="K546" s="175">
        <f t="shared" si="52"/>
        <v>1.17</v>
      </c>
      <c r="L546" s="175">
        <f t="shared" si="55"/>
        <v>1.14</v>
      </c>
      <c r="M546" s="175">
        <f t="shared" si="53"/>
        <v>0</v>
      </c>
      <c r="N546" s="132">
        <f t="shared" si="50"/>
        <v>0.171</v>
      </c>
      <c r="O546" s="176" t="str">
        <f t="shared" si="51"/>
        <v>是</v>
      </c>
      <c r="P546" s="176" t="str">
        <f t="shared" si="54"/>
        <v>否</v>
      </c>
    </row>
    <row r="547" hidden="1" spans="1:16">
      <c r="A547" s="171" t="s">
        <v>135</v>
      </c>
      <c r="B547" s="172" t="s">
        <v>135</v>
      </c>
      <c r="C547" s="172" t="s">
        <v>1048</v>
      </c>
      <c r="D547" s="173" t="s">
        <v>1052</v>
      </c>
      <c r="E547" s="172" t="s">
        <v>147</v>
      </c>
      <c r="F547" s="51" t="s">
        <v>145</v>
      </c>
      <c r="G547" s="36">
        <f>VLOOKUP(D547,全省上年决算数!$D$4:$G$1301,4)</f>
        <v>739</v>
      </c>
      <c r="H547" s="36">
        <f>IFERROR(VLOOKUP(D547,全省预算!D:I,5,0),)</f>
        <v>750</v>
      </c>
      <c r="I547" s="36"/>
      <c r="J547" s="36">
        <f>SUMIF(全省决算数!A546:A1926,D547:D1843,全省决算数!C546:C1926)</f>
        <v>1059</v>
      </c>
      <c r="K547" s="175">
        <f t="shared" si="52"/>
        <v>1.43</v>
      </c>
      <c r="L547" s="175">
        <f t="shared" si="55"/>
        <v>1.41</v>
      </c>
      <c r="M547" s="175">
        <f t="shared" si="53"/>
        <v>0</v>
      </c>
      <c r="N547" s="132">
        <f t="shared" si="50"/>
        <v>0.433</v>
      </c>
      <c r="O547" s="176" t="str">
        <f t="shared" si="51"/>
        <v>是</v>
      </c>
      <c r="P547" s="176" t="str">
        <f t="shared" si="54"/>
        <v>否</v>
      </c>
    </row>
    <row r="548" hidden="1" spans="1:16">
      <c r="A548" s="171" t="s">
        <v>135</v>
      </c>
      <c r="B548" s="172" t="s">
        <v>135</v>
      </c>
      <c r="C548" s="172" t="s">
        <v>1048</v>
      </c>
      <c r="D548" s="173" t="s">
        <v>1053</v>
      </c>
      <c r="E548" s="172" t="s">
        <v>147</v>
      </c>
      <c r="F548" s="51" t="s">
        <v>1054</v>
      </c>
      <c r="G548" s="36">
        <f>VLOOKUP(D548,全省上年决算数!$D$4:$G$1301,4)</f>
        <v>2018</v>
      </c>
      <c r="H548" s="36">
        <f>IFERROR(VLOOKUP(D548,全省预算!D:I,5,0),)</f>
        <v>2050</v>
      </c>
      <c r="I548" s="36"/>
      <c r="J548" s="36">
        <f>SUMIF(全省决算数!A547:A1927,D548:D1844,全省决算数!C547:C1927)</f>
        <v>1938</v>
      </c>
      <c r="K548" s="175">
        <f t="shared" si="52"/>
        <v>0.96</v>
      </c>
      <c r="L548" s="175">
        <f t="shared" si="55"/>
        <v>0.95</v>
      </c>
      <c r="M548" s="175">
        <f t="shared" si="53"/>
        <v>0</v>
      </c>
      <c r="N548" s="132">
        <f t="shared" si="50"/>
        <v>-0.04</v>
      </c>
      <c r="O548" s="176" t="str">
        <f t="shared" si="51"/>
        <v>是</v>
      </c>
      <c r="P548" s="176" t="str">
        <f t="shared" si="54"/>
        <v>否</v>
      </c>
    </row>
    <row r="549" hidden="1" spans="1:16">
      <c r="A549" s="171" t="s">
        <v>135</v>
      </c>
      <c r="B549" s="172" t="s">
        <v>135</v>
      </c>
      <c r="C549" s="172" t="s">
        <v>1048</v>
      </c>
      <c r="D549" s="173" t="s">
        <v>1055</v>
      </c>
      <c r="E549" s="172" t="s">
        <v>147</v>
      </c>
      <c r="F549" s="51" t="s">
        <v>1056</v>
      </c>
      <c r="G549" s="36">
        <f>VLOOKUP(D549,全省上年决算数!$D$4:$G$1301,4)</f>
        <v>1024</v>
      </c>
      <c r="H549" s="36">
        <f>IFERROR(VLOOKUP(D549,全省预算!D:I,5,0),)</f>
        <v>1050</v>
      </c>
      <c r="I549" s="36"/>
      <c r="J549" s="36">
        <f>SUMIF(全省决算数!A548:A1928,D549:D1845,全省决算数!C548:C1928)</f>
        <v>1261</v>
      </c>
      <c r="K549" s="175">
        <f t="shared" si="52"/>
        <v>1.23</v>
      </c>
      <c r="L549" s="175">
        <f t="shared" si="55"/>
        <v>1.2</v>
      </c>
      <c r="M549" s="175">
        <f t="shared" si="53"/>
        <v>0</v>
      </c>
      <c r="N549" s="132">
        <f t="shared" si="50"/>
        <v>0.231</v>
      </c>
      <c r="O549" s="176" t="str">
        <f t="shared" si="51"/>
        <v>是</v>
      </c>
      <c r="P549" s="176" t="str">
        <f t="shared" si="54"/>
        <v>否</v>
      </c>
    </row>
    <row r="550" hidden="1" spans="1:16">
      <c r="A550" s="171" t="s">
        <v>135</v>
      </c>
      <c r="B550" s="172" t="s">
        <v>135</v>
      </c>
      <c r="C550" s="172" t="s">
        <v>1048</v>
      </c>
      <c r="D550" s="173" t="s">
        <v>1057</v>
      </c>
      <c r="E550" s="172" t="s">
        <v>147</v>
      </c>
      <c r="F550" s="51" t="s">
        <v>1058</v>
      </c>
      <c r="G550" s="36">
        <f>VLOOKUP(D550,全省上年决算数!$D$4:$G$1301,4)</f>
        <v>2551</v>
      </c>
      <c r="H550" s="36">
        <f>IFERROR(VLOOKUP(D550,全省预算!D:I,5,0),)</f>
        <v>2650</v>
      </c>
      <c r="I550" s="36"/>
      <c r="J550" s="36">
        <f>SUMIF(全省决算数!A549:A1929,D550:D1846,全省决算数!C549:C1929)</f>
        <v>3450</v>
      </c>
      <c r="K550" s="175">
        <f t="shared" si="52"/>
        <v>1.35</v>
      </c>
      <c r="L550" s="175">
        <f t="shared" si="55"/>
        <v>1.3</v>
      </c>
      <c r="M550" s="175">
        <f t="shared" si="53"/>
        <v>0</v>
      </c>
      <c r="N550" s="132">
        <f t="shared" si="50"/>
        <v>0.352</v>
      </c>
      <c r="O550" s="176" t="str">
        <f t="shared" si="51"/>
        <v>是</v>
      </c>
      <c r="P550" s="176" t="str">
        <f t="shared" si="54"/>
        <v>否</v>
      </c>
    </row>
    <row r="551" hidden="1" spans="1:16">
      <c r="A551" s="171" t="s">
        <v>135</v>
      </c>
      <c r="B551" s="172" t="s">
        <v>135</v>
      </c>
      <c r="C551" s="172" t="s">
        <v>1048</v>
      </c>
      <c r="D551" s="173" t="s">
        <v>1059</v>
      </c>
      <c r="E551" s="172" t="s">
        <v>147</v>
      </c>
      <c r="F551" s="51" t="s">
        <v>1060</v>
      </c>
      <c r="G551" s="36">
        <f>VLOOKUP(D551,全省上年决算数!$D$4:$G$1301,4)</f>
        <v>5717</v>
      </c>
      <c r="H551" s="36">
        <f>IFERROR(VLOOKUP(D551,全省预算!D:I,5,0),)</f>
        <v>5800</v>
      </c>
      <c r="I551" s="36"/>
      <c r="J551" s="36">
        <f>SUMIF(全省决算数!A550:A1930,D551:D1847,全省决算数!C550:C1930)</f>
        <v>6331</v>
      </c>
      <c r="K551" s="175">
        <f t="shared" si="52"/>
        <v>1.11</v>
      </c>
      <c r="L551" s="175">
        <f t="shared" si="55"/>
        <v>1.09</v>
      </c>
      <c r="M551" s="175">
        <f t="shared" si="53"/>
        <v>0</v>
      </c>
      <c r="N551" s="132">
        <f t="shared" si="50"/>
        <v>0.107</v>
      </c>
      <c r="O551" s="176" t="str">
        <f t="shared" si="51"/>
        <v>是</v>
      </c>
      <c r="P551" s="176" t="str">
        <f t="shared" si="54"/>
        <v>否</v>
      </c>
    </row>
    <row r="552" hidden="1" spans="1:16">
      <c r="A552" s="171" t="s">
        <v>135</v>
      </c>
      <c r="B552" s="172" t="s">
        <v>135</v>
      </c>
      <c r="C552" s="172" t="s">
        <v>1048</v>
      </c>
      <c r="D552" s="464" t="s">
        <v>1061</v>
      </c>
      <c r="E552" s="172" t="s">
        <v>147</v>
      </c>
      <c r="F552" s="51" t="s">
        <v>248</v>
      </c>
      <c r="G552" s="36">
        <f>VLOOKUP(D552,全省上年决算数!$D$4:$G$1301,4)</f>
        <v>3754</v>
      </c>
      <c r="H552" s="36">
        <f>IFERROR(VLOOKUP(D552,全省预算!D:I,5,0),)</f>
        <v>2940</v>
      </c>
      <c r="I552" s="36"/>
      <c r="J552" s="36">
        <f>SUMIF(全省决算数!A551:A1931,D552:D1848,全省决算数!C551:C1931)</f>
        <v>2970</v>
      </c>
      <c r="K552" s="175">
        <f t="shared" si="52"/>
        <v>0.79</v>
      </c>
      <c r="L552" s="175">
        <f t="shared" si="55"/>
        <v>1.01</v>
      </c>
      <c r="M552" s="175">
        <f t="shared" si="53"/>
        <v>0</v>
      </c>
      <c r="N552" s="132">
        <f t="shared" si="50"/>
        <v>-0.209</v>
      </c>
      <c r="O552" s="176" t="str">
        <f t="shared" si="51"/>
        <v>是</v>
      </c>
      <c r="P552" s="176" t="str">
        <f t="shared" si="54"/>
        <v>否</v>
      </c>
    </row>
    <row r="553" hidden="1" spans="1:16">
      <c r="A553" s="171" t="s">
        <v>135</v>
      </c>
      <c r="B553" s="172" t="s">
        <v>135</v>
      </c>
      <c r="C553" s="172" t="s">
        <v>1048</v>
      </c>
      <c r="D553" s="173" t="s">
        <v>1062</v>
      </c>
      <c r="E553" s="172" t="s">
        <v>147</v>
      </c>
      <c r="F553" s="51" t="s">
        <v>1063</v>
      </c>
      <c r="G553" s="36">
        <f>VLOOKUP(D553,全省上年决算数!$D$4:$G$1301,4)</f>
        <v>35958</v>
      </c>
      <c r="H553" s="36">
        <f>IFERROR(VLOOKUP(D553,全省预算!D:I,5,0),)</f>
        <v>36500</v>
      </c>
      <c r="I553" s="36"/>
      <c r="J553" s="36">
        <f>SUMIF(全省决算数!A552:A1932,D553:D1849,全省决算数!C552:C1932)</f>
        <v>42706</v>
      </c>
      <c r="K553" s="175">
        <f t="shared" si="52"/>
        <v>1.19</v>
      </c>
      <c r="L553" s="175">
        <f t="shared" si="55"/>
        <v>1.17</v>
      </c>
      <c r="M553" s="175">
        <f t="shared" si="53"/>
        <v>0</v>
      </c>
      <c r="N553" s="132">
        <f t="shared" si="50"/>
        <v>0.188</v>
      </c>
      <c r="O553" s="176" t="str">
        <f t="shared" si="51"/>
        <v>是</v>
      </c>
      <c r="P553" s="176" t="str">
        <f t="shared" si="54"/>
        <v>否</v>
      </c>
    </row>
    <row r="554" hidden="1" spans="1:16">
      <c r="A554" s="171" t="s">
        <v>135</v>
      </c>
      <c r="B554" s="172"/>
      <c r="C554" s="172" t="s">
        <v>1048</v>
      </c>
      <c r="D554" s="173" t="s">
        <v>1064</v>
      </c>
      <c r="E554" s="172" t="s">
        <v>147</v>
      </c>
      <c r="F554" s="51" t="s">
        <v>1065</v>
      </c>
      <c r="G554" s="36">
        <f>VLOOKUP(D554,全省上年决算数!$D$4:$G$1301,4)</f>
        <v>158</v>
      </c>
      <c r="H554" s="36">
        <f>IFERROR(VLOOKUP(D554,全省预算!D:I,5,0),)</f>
        <v>165</v>
      </c>
      <c r="I554" s="36"/>
      <c r="J554" s="36">
        <f>SUMIF(全省决算数!A553:A1933,D554:D1850,全省决算数!C553:C1933)</f>
        <v>143</v>
      </c>
      <c r="K554" s="175">
        <f t="shared" si="52"/>
        <v>0.91</v>
      </c>
      <c r="L554" s="175">
        <f t="shared" si="55"/>
        <v>0.87</v>
      </c>
      <c r="M554" s="175">
        <f t="shared" si="53"/>
        <v>0</v>
      </c>
      <c r="N554" s="132">
        <f t="shared" si="50"/>
        <v>-0.095</v>
      </c>
      <c r="O554" s="176" t="str">
        <f t="shared" si="51"/>
        <v>是</v>
      </c>
      <c r="P554" s="176" t="str">
        <f t="shared" si="54"/>
        <v>否</v>
      </c>
    </row>
    <row r="555" hidden="1" spans="1:16">
      <c r="A555" s="171" t="s">
        <v>135</v>
      </c>
      <c r="B555" s="172" t="s">
        <v>135</v>
      </c>
      <c r="C555" s="172" t="s">
        <v>1048</v>
      </c>
      <c r="D555" s="173" t="s">
        <v>1066</v>
      </c>
      <c r="E555" s="172" t="s">
        <v>147</v>
      </c>
      <c r="F555" s="49" t="s">
        <v>1067</v>
      </c>
      <c r="G555" s="36">
        <f>VLOOKUP(D555,全省上年决算数!$D$4:$G$1301,4)</f>
        <v>907</v>
      </c>
      <c r="H555" s="36">
        <f>IFERROR(VLOOKUP(D555,全省预算!D:I,5,0),)</f>
        <v>940</v>
      </c>
      <c r="I555" s="36"/>
      <c r="J555" s="36">
        <f>SUMIF(全省决算数!A554:A1934,D555:D1851,全省决算数!C554:C1934)</f>
        <v>1018</v>
      </c>
      <c r="K555" s="175">
        <f t="shared" si="52"/>
        <v>1.12</v>
      </c>
      <c r="L555" s="175">
        <f t="shared" si="55"/>
        <v>1.08</v>
      </c>
      <c r="M555" s="175">
        <f t="shared" si="53"/>
        <v>0</v>
      </c>
      <c r="N555" s="132">
        <f t="shared" si="50"/>
        <v>0.122</v>
      </c>
      <c r="O555" s="176" t="str">
        <f t="shared" si="51"/>
        <v>是</v>
      </c>
      <c r="P555" s="176" t="str">
        <f t="shared" si="54"/>
        <v>否</v>
      </c>
    </row>
    <row r="556" hidden="1" spans="1:16">
      <c r="A556" s="171" t="s">
        <v>135</v>
      </c>
      <c r="B556" s="172" t="s">
        <v>135</v>
      </c>
      <c r="C556" s="172" t="s">
        <v>1048</v>
      </c>
      <c r="D556" s="173" t="s">
        <v>1068</v>
      </c>
      <c r="E556" s="172" t="s">
        <v>147</v>
      </c>
      <c r="F556" s="49" t="s">
        <v>1069</v>
      </c>
      <c r="G556" s="36">
        <f>VLOOKUP(D556,全省上年决算数!$D$4:$G$1301,4)</f>
        <v>243</v>
      </c>
      <c r="H556" s="36">
        <f>IFERROR(VLOOKUP(D556,全省预算!D:I,5,0),)</f>
        <v>250</v>
      </c>
      <c r="I556" s="36"/>
      <c r="J556" s="36">
        <f>SUMIF(全省决算数!A555:A1935,D556:D1852,全省决算数!C555:C1935)</f>
        <v>525</v>
      </c>
      <c r="K556" s="175">
        <f t="shared" si="52"/>
        <v>2.16</v>
      </c>
      <c r="L556" s="175">
        <f t="shared" si="55"/>
        <v>2.1</v>
      </c>
      <c r="M556" s="175">
        <f t="shared" si="53"/>
        <v>0</v>
      </c>
      <c r="N556" s="132">
        <f t="shared" si="50"/>
        <v>1.16</v>
      </c>
      <c r="O556" s="176" t="str">
        <f t="shared" si="51"/>
        <v>是</v>
      </c>
      <c r="P556" s="176" t="str">
        <f t="shared" si="54"/>
        <v>否</v>
      </c>
    </row>
    <row r="557" hidden="1" spans="1:16">
      <c r="A557" s="171" t="s">
        <v>135</v>
      </c>
      <c r="B557" s="172" t="s">
        <v>135</v>
      </c>
      <c r="C557" s="172" t="s">
        <v>1048</v>
      </c>
      <c r="D557" s="173" t="s">
        <v>1070</v>
      </c>
      <c r="E557" s="172" t="s">
        <v>147</v>
      </c>
      <c r="F557" s="37" t="s">
        <v>1071</v>
      </c>
      <c r="G557" s="36">
        <f>VLOOKUP(D557,全省上年决算数!$D$4:$G$1301,4)</f>
        <v>17500</v>
      </c>
      <c r="H557" s="36">
        <f>IFERROR(VLOOKUP(D557,全省预算!D:I,5,0),)</f>
        <v>17805</v>
      </c>
      <c r="I557" s="36"/>
      <c r="J557" s="36">
        <f>SUMIF(全省决算数!A556:A1936,D557:D1853,全省决算数!C556:C1936)</f>
        <v>29709</v>
      </c>
      <c r="K557" s="175">
        <f t="shared" si="52"/>
        <v>1.7</v>
      </c>
      <c r="L557" s="175">
        <f t="shared" si="55"/>
        <v>1.67</v>
      </c>
      <c r="M557" s="175">
        <f t="shared" si="53"/>
        <v>0</v>
      </c>
      <c r="N557" s="132">
        <f t="shared" si="50"/>
        <v>0.698</v>
      </c>
      <c r="O557" s="176" t="str">
        <f t="shared" si="51"/>
        <v>是</v>
      </c>
      <c r="P557" s="176" t="str">
        <f t="shared" si="54"/>
        <v>否</v>
      </c>
    </row>
    <row r="558" ht="21.95" customHeight="1" spans="1:16">
      <c r="A558" s="171" t="s">
        <v>135</v>
      </c>
      <c r="B558" s="465" t="s">
        <v>1046</v>
      </c>
      <c r="C558" s="172"/>
      <c r="D558" s="173" t="s">
        <v>1072</v>
      </c>
      <c r="E558" s="172"/>
      <c r="F558" s="49" t="s">
        <v>1073</v>
      </c>
      <c r="G558" s="36">
        <f>SUMIF($C559:$C$1301,$D558,$G559:$G$1301)</f>
        <v>172102</v>
      </c>
      <c r="H558" s="36">
        <f>VLOOKUP(F558,全省预算!$F:$H,3,0)</f>
        <v>176000</v>
      </c>
      <c r="I558" s="36">
        <f>IFERROR(VLOOKUP(D558,全省调整!A:I,3,0),)</f>
        <v>198703</v>
      </c>
      <c r="J558" s="36">
        <f>VLOOKUP(F558,全省决算数!$B:$C,2,0)</f>
        <v>196914</v>
      </c>
      <c r="K558" s="418">
        <f t="shared" si="52"/>
        <v>1.144</v>
      </c>
      <c r="L558" s="418">
        <f t="shared" si="55"/>
        <v>1.119</v>
      </c>
      <c r="M558" s="418">
        <f t="shared" si="53"/>
        <v>0.991</v>
      </c>
      <c r="N558" s="129">
        <f t="shared" si="50"/>
        <v>0.144</v>
      </c>
      <c r="O558" s="176" t="str">
        <f t="shared" si="51"/>
        <v>是</v>
      </c>
      <c r="P558" s="176" t="str">
        <f t="shared" si="54"/>
        <v>是</v>
      </c>
    </row>
    <row r="559" hidden="1" spans="1:16">
      <c r="A559" s="171" t="s">
        <v>135</v>
      </c>
      <c r="B559" s="172" t="s">
        <v>135</v>
      </c>
      <c r="C559" s="172" t="s">
        <v>1072</v>
      </c>
      <c r="D559" s="173" t="s">
        <v>1074</v>
      </c>
      <c r="E559" s="172" t="s">
        <v>147</v>
      </c>
      <c r="F559" s="32" t="s">
        <v>141</v>
      </c>
      <c r="G559" s="36">
        <f>VLOOKUP(D559,全省上年决算数!$D$4:$G$1301,4)</f>
        <v>34172</v>
      </c>
      <c r="H559" s="36">
        <f>IFERROR(VLOOKUP(D559,全省预算!D:I,5,0),)</f>
        <v>36000</v>
      </c>
      <c r="I559" s="36"/>
      <c r="J559" s="36">
        <f>SUMIF(全省决算数!A558:A1938,D559:D1855,全省决算数!C558:C1938)</f>
        <v>43821</v>
      </c>
      <c r="K559" s="175">
        <f t="shared" si="52"/>
        <v>1.28</v>
      </c>
      <c r="L559" s="175">
        <f t="shared" si="55"/>
        <v>1.22</v>
      </c>
      <c r="M559" s="175">
        <f t="shared" si="53"/>
        <v>0</v>
      </c>
      <c r="N559" s="132">
        <f t="shared" si="50"/>
        <v>0.282</v>
      </c>
      <c r="O559" s="176" t="str">
        <f t="shared" si="51"/>
        <v>是</v>
      </c>
      <c r="P559" s="176" t="str">
        <f t="shared" si="54"/>
        <v>否</v>
      </c>
    </row>
    <row r="560" hidden="1" spans="1:16">
      <c r="A560" s="171" t="s">
        <v>135</v>
      </c>
      <c r="B560" s="172" t="s">
        <v>135</v>
      </c>
      <c r="C560" s="172" t="s">
        <v>1072</v>
      </c>
      <c r="D560" s="173" t="s">
        <v>1075</v>
      </c>
      <c r="E560" s="172" t="s">
        <v>147</v>
      </c>
      <c r="F560" s="49" t="s">
        <v>143</v>
      </c>
      <c r="G560" s="36">
        <f>VLOOKUP(D560,全省上年决算数!$D$4:$G$1301,4)</f>
        <v>4063</v>
      </c>
      <c r="H560" s="36">
        <f>IFERROR(VLOOKUP(D560,全省预算!D:I,5,0),)</f>
        <v>4150</v>
      </c>
      <c r="I560" s="36"/>
      <c r="J560" s="36">
        <f>SUMIF(全省决算数!A559:A1939,D560:D1856,全省决算数!C559:C1939)</f>
        <v>3805</v>
      </c>
      <c r="K560" s="175">
        <f t="shared" si="52"/>
        <v>0.94</v>
      </c>
      <c r="L560" s="175">
        <f t="shared" si="55"/>
        <v>0.92</v>
      </c>
      <c r="M560" s="175">
        <f t="shared" si="53"/>
        <v>0</v>
      </c>
      <c r="N560" s="132">
        <f t="shared" si="50"/>
        <v>-0.063</v>
      </c>
      <c r="O560" s="176" t="str">
        <f t="shared" si="51"/>
        <v>是</v>
      </c>
      <c r="P560" s="176" t="str">
        <f t="shared" si="54"/>
        <v>否</v>
      </c>
    </row>
    <row r="561" hidden="1" spans="1:16">
      <c r="A561" s="171" t="s">
        <v>135</v>
      </c>
      <c r="B561" s="172" t="s">
        <v>135</v>
      </c>
      <c r="C561" s="172" t="s">
        <v>1072</v>
      </c>
      <c r="D561" s="173" t="s">
        <v>1076</v>
      </c>
      <c r="E561" s="172" t="s">
        <v>147</v>
      </c>
      <c r="F561" s="49" t="s">
        <v>145</v>
      </c>
      <c r="G561" s="36">
        <f>VLOOKUP(D561,全省上年决算数!$D$4:$G$1301,4)</f>
        <v>643</v>
      </c>
      <c r="H561" s="36">
        <f>IFERROR(VLOOKUP(D561,全省预算!D:I,5,0),)</f>
        <v>650</v>
      </c>
      <c r="I561" s="36"/>
      <c r="J561" s="36">
        <f>SUMIF(全省决算数!A560:A1940,D561:D1857,全省决算数!C560:C1940)</f>
        <v>763</v>
      </c>
      <c r="K561" s="175">
        <f t="shared" si="52"/>
        <v>1.19</v>
      </c>
      <c r="L561" s="175">
        <f t="shared" si="55"/>
        <v>1.17</v>
      </c>
      <c r="M561" s="175">
        <f t="shared" si="53"/>
        <v>0</v>
      </c>
      <c r="N561" s="132">
        <f t="shared" si="50"/>
        <v>0.187</v>
      </c>
      <c r="O561" s="176" t="str">
        <f t="shared" si="51"/>
        <v>是</v>
      </c>
      <c r="P561" s="176" t="str">
        <f t="shared" si="54"/>
        <v>否</v>
      </c>
    </row>
    <row r="562" hidden="1" spans="1:16">
      <c r="A562" s="171" t="s">
        <v>135</v>
      </c>
      <c r="B562" s="172" t="s">
        <v>135</v>
      </c>
      <c r="C562" s="172" t="s">
        <v>1072</v>
      </c>
      <c r="D562" s="173" t="s">
        <v>1077</v>
      </c>
      <c r="E562" s="172" t="s">
        <v>147</v>
      </c>
      <c r="F562" s="49" t="s">
        <v>1078</v>
      </c>
      <c r="G562" s="36">
        <f>VLOOKUP(D562,全省上年决算数!$D$4:$G$1301,4)</f>
        <v>5514</v>
      </c>
      <c r="H562" s="36">
        <f>IFERROR(VLOOKUP(D562,全省预算!D:I,5,0),)</f>
        <v>5600</v>
      </c>
      <c r="I562" s="36"/>
      <c r="J562" s="36">
        <f>SUMIF(全省决算数!A561:A1941,D562:D1858,全省决算数!C561:C1941)</f>
        <v>6949</v>
      </c>
      <c r="K562" s="175">
        <f t="shared" si="52"/>
        <v>1.26</v>
      </c>
      <c r="L562" s="175">
        <f t="shared" si="55"/>
        <v>1.24</v>
      </c>
      <c r="M562" s="175">
        <f t="shared" si="53"/>
        <v>0</v>
      </c>
      <c r="N562" s="132">
        <f t="shared" si="50"/>
        <v>0.26</v>
      </c>
      <c r="O562" s="176" t="str">
        <f t="shared" si="51"/>
        <v>是</v>
      </c>
      <c r="P562" s="176" t="str">
        <f t="shared" si="54"/>
        <v>否</v>
      </c>
    </row>
    <row r="563" hidden="1" spans="1:16">
      <c r="A563" s="171" t="s">
        <v>135</v>
      </c>
      <c r="B563" s="172" t="s">
        <v>135</v>
      </c>
      <c r="C563" s="172" t="s">
        <v>1072</v>
      </c>
      <c r="D563" s="173" t="s">
        <v>1079</v>
      </c>
      <c r="E563" s="172" t="s">
        <v>147</v>
      </c>
      <c r="F563" s="49" t="s">
        <v>1080</v>
      </c>
      <c r="G563" s="36">
        <f>VLOOKUP(D563,全省上年决算数!$D$4:$G$1301,4)</f>
        <v>63579</v>
      </c>
      <c r="H563" s="36">
        <f>IFERROR(VLOOKUP(D563,全省预算!D:I,5,0),)</f>
        <v>64500</v>
      </c>
      <c r="I563" s="36"/>
      <c r="J563" s="36">
        <f>SUMIF(全省决算数!A562:A1942,D563:D1859,全省决算数!C562:C1942)</f>
        <v>66191</v>
      </c>
      <c r="K563" s="175">
        <f t="shared" si="52"/>
        <v>1.04</v>
      </c>
      <c r="L563" s="175">
        <f t="shared" si="55"/>
        <v>1.03</v>
      </c>
      <c r="M563" s="175">
        <f t="shared" si="53"/>
        <v>0</v>
      </c>
      <c r="N563" s="132">
        <f t="shared" si="50"/>
        <v>0.041</v>
      </c>
      <c r="O563" s="176" t="str">
        <f t="shared" si="51"/>
        <v>是</v>
      </c>
      <c r="P563" s="176" t="str">
        <f t="shared" si="54"/>
        <v>否</v>
      </c>
    </row>
    <row r="564" hidden="1" spans="1:16">
      <c r="A564" s="171" t="s">
        <v>135</v>
      </c>
      <c r="B564" s="172" t="s">
        <v>135</v>
      </c>
      <c r="C564" s="172" t="s">
        <v>1072</v>
      </c>
      <c r="D564" s="173" t="s">
        <v>1081</v>
      </c>
      <c r="E564" s="172" t="s">
        <v>147</v>
      </c>
      <c r="F564" s="49" t="s">
        <v>1082</v>
      </c>
      <c r="G564" s="36">
        <f>VLOOKUP(D564,全省上年决算数!$D$4:$G$1301,4)</f>
        <v>210</v>
      </c>
      <c r="H564" s="36">
        <f>IFERROR(VLOOKUP(D564,全省预算!D:I,5,0),)</f>
        <v>220</v>
      </c>
      <c r="I564" s="36"/>
      <c r="J564" s="36">
        <f>SUMIF(全省决算数!A563:A1943,D564:D1860,全省决算数!C563:C1943)</f>
        <v>199</v>
      </c>
      <c r="K564" s="175">
        <f t="shared" si="52"/>
        <v>0.95</v>
      </c>
      <c r="L564" s="175">
        <f t="shared" si="55"/>
        <v>0.9</v>
      </c>
      <c r="M564" s="175">
        <f t="shared" si="53"/>
        <v>0</v>
      </c>
      <c r="N564" s="132">
        <f t="shared" si="50"/>
        <v>-0.052</v>
      </c>
      <c r="O564" s="176" t="str">
        <f t="shared" si="51"/>
        <v>是</v>
      </c>
      <c r="P564" s="176" t="str">
        <f t="shared" si="54"/>
        <v>否</v>
      </c>
    </row>
    <row r="565" hidden="1" spans="1:16">
      <c r="A565" s="171" t="s">
        <v>135</v>
      </c>
      <c r="B565" s="172"/>
      <c r="C565" s="172" t="s">
        <v>1072</v>
      </c>
      <c r="D565" s="173" t="s">
        <v>1083</v>
      </c>
      <c r="E565" s="172" t="s">
        <v>147</v>
      </c>
      <c r="F565" s="49" t="s">
        <v>1084</v>
      </c>
      <c r="G565" s="36">
        <f>VLOOKUP(D565,全省上年决算数!$D$4:$G$1301,4)</f>
        <v>891</v>
      </c>
      <c r="H565" s="36">
        <f>IFERROR(VLOOKUP(D565,全省预算!D:I,5,0),)</f>
        <v>1600</v>
      </c>
      <c r="I565" s="36"/>
      <c r="J565" s="36">
        <f>SUMIF(全省决算数!A564:A1944,D565:D1861,全省决算数!C564:C1944)</f>
        <v>7243</v>
      </c>
      <c r="K565" s="175">
        <f t="shared" si="52"/>
        <v>8.13</v>
      </c>
      <c r="L565" s="175">
        <f t="shared" si="55"/>
        <v>4.53</v>
      </c>
      <c r="M565" s="175">
        <f t="shared" si="53"/>
        <v>0</v>
      </c>
      <c r="N565" s="132">
        <f t="shared" si="50"/>
        <v>7.129</v>
      </c>
      <c r="O565" s="176" t="str">
        <f t="shared" si="51"/>
        <v>是</v>
      </c>
      <c r="P565" s="176" t="str">
        <f t="shared" si="54"/>
        <v>否</v>
      </c>
    </row>
    <row r="566" hidden="1" spans="1:16">
      <c r="A566" s="171" t="s">
        <v>135</v>
      </c>
      <c r="B566" s="172" t="s">
        <v>135</v>
      </c>
      <c r="C566" s="172" t="s">
        <v>1072</v>
      </c>
      <c r="D566" s="173" t="s">
        <v>1085</v>
      </c>
      <c r="E566" s="172" t="s">
        <v>147</v>
      </c>
      <c r="F566" s="49" t="s">
        <v>1086</v>
      </c>
      <c r="G566" s="36">
        <f>VLOOKUP(D566,全省上年决算数!$D$4:$G$1301,4)</f>
        <v>23466</v>
      </c>
      <c r="H566" s="36">
        <f>IFERROR(VLOOKUP(D566,全省预算!D:I,5,0),)</f>
        <v>24000</v>
      </c>
      <c r="I566" s="36"/>
      <c r="J566" s="36">
        <f>SUMIF(全省决算数!A565:A1945,D566:D1862,全省决算数!C565:C1945)</f>
        <v>33419</v>
      </c>
      <c r="K566" s="175">
        <f t="shared" si="52"/>
        <v>1.42</v>
      </c>
      <c r="L566" s="175">
        <f t="shared" si="55"/>
        <v>1.39</v>
      </c>
      <c r="M566" s="175">
        <f t="shared" si="53"/>
        <v>0</v>
      </c>
      <c r="N566" s="132">
        <f t="shared" si="50"/>
        <v>0.424</v>
      </c>
      <c r="O566" s="176" t="str">
        <f t="shared" si="51"/>
        <v>是</v>
      </c>
      <c r="P566" s="176" t="str">
        <f t="shared" si="54"/>
        <v>否</v>
      </c>
    </row>
    <row r="567" hidden="1" spans="1:16">
      <c r="A567" s="171" t="s">
        <v>135</v>
      </c>
      <c r="B567" s="172" t="s">
        <v>135</v>
      </c>
      <c r="C567" s="172" t="s">
        <v>1072</v>
      </c>
      <c r="D567" s="173" t="s">
        <v>1087</v>
      </c>
      <c r="E567" s="172" t="s">
        <v>147</v>
      </c>
      <c r="F567" s="49" t="s">
        <v>1088</v>
      </c>
      <c r="G567" s="36">
        <f>VLOOKUP(D567,全省上年决算数!$D$4:$G$1301,4)</f>
        <v>2578</v>
      </c>
      <c r="H567" s="36">
        <f>IFERROR(VLOOKUP(D567,全省预算!D:I,5,0),)</f>
        <v>2450</v>
      </c>
      <c r="I567" s="36"/>
      <c r="J567" s="36">
        <f>SUMIF(全省决算数!A566:A1946,D567:D1863,全省决算数!C566:C1946)</f>
        <v>2409</v>
      </c>
      <c r="K567" s="175">
        <f t="shared" si="52"/>
        <v>0.93</v>
      </c>
      <c r="L567" s="175">
        <f t="shared" si="55"/>
        <v>0.98</v>
      </c>
      <c r="M567" s="175">
        <f t="shared" si="53"/>
        <v>0</v>
      </c>
      <c r="N567" s="132">
        <f t="shared" si="50"/>
        <v>-0.066</v>
      </c>
      <c r="O567" s="176" t="str">
        <f t="shared" si="51"/>
        <v>是</v>
      </c>
      <c r="P567" s="176" t="str">
        <f t="shared" si="54"/>
        <v>否</v>
      </c>
    </row>
    <row r="568" hidden="1" spans="1:16">
      <c r="A568" s="171" t="s">
        <v>135</v>
      </c>
      <c r="B568" s="172" t="s">
        <v>135</v>
      </c>
      <c r="C568" s="172" t="s">
        <v>1072</v>
      </c>
      <c r="D568" s="173" t="s">
        <v>1089</v>
      </c>
      <c r="E568" s="172" t="s">
        <v>147</v>
      </c>
      <c r="F568" s="49" t="s">
        <v>1090</v>
      </c>
      <c r="G568" s="36">
        <f>VLOOKUP(D568,全省上年决算数!$D$4:$G$1301,4)</f>
        <v>36986</v>
      </c>
      <c r="H568" s="36">
        <f>IFERROR(VLOOKUP(D568,全省预算!D:I,5,0),)</f>
        <v>36830</v>
      </c>
      <c r="I568" s="36"/>
      <c r="J568" s="36">
        <f>SUMIF(全省决算数!A567:A1947,D568:D1864,全省决算数!C567:C1947)</f>
        <v>32115</v>
      </c>
      <c r="K568" s="175">
        <f t="shared" si="52"/>
        <v>0.87</v>
      </c>
      <c r="L568" s="175">
        <f t="shared" si="55"/>
        <v>0.87</v>
      </c>
      <c r="M568" s="175">
        <f t="shared" si="53"/>
        <v>0</v>
      </c>
      <c r="N568" s="132">
        <f t="shared" ref="N568:N631" si="56">IF(ISERROR(J568/G568-1),"",J568/G568-1)</f>
        <v>-0.132</v>
      </c>
      <c r="O568" s="176" t="str">
        <f t="shared" si="51"/>
        <v>是</v>
      </c>
      <c r="P568" s="176" t="str">
        <f t="shared" si="54"/>
        <v>否</v>
      </c>
    </row>
    <row r="569" ht="21.95" customHeight="1" spans="1:16">
      <c r="A569" s="171" t="s">
        <v>135</v>
      </c>
      <c r="B569" s="465" t="s">
        <v>1046</v>
      </c>
      <c r="C569" s="172"/>
      <c r="D569" s="173" t="s">
        <v>1091</v>
      </c>
      <c r="E569" s="172"/>
      <c r="F569" s="49" t="s">
        <v>1092</v>
      </c>
      <c r="G569" s="36">
        <f>SUMIF($C570:$C$1301,$D569,$G570:$G$1301)</f>
        <v>1246695</v>
      </c>
      <c r="H569" s="36">
        <f>VLOOKUP(F569,全省预算!$F:$H,3,0)</f>
        <v>1555000</v>
      </c>
      <c r="I569" s="36">
        <f>IFERROR(VLOOKUP(D569,全省调整!A:I,3,0),)</f>
        <v>1548467</v>
      </c>
      <c r="J569" s="36">
        <f>VLOOKUP(F569,全省决算数!$B:$C,2,0)</f>
        <v>1546603</v>
      </c>
      <c r="K569" s="418">
        <f t="shared" si="52"/>
        <v>1.241</v>
      </c>
      <c r="L569" s="418">
        <f t="shared" si="55"/>
        <v>0.995</v>
      </c>
      <c r="M569" s="418">
        <f t="shared" si="53"/>
        <v>0.999</v>
      </c>
      <c r="N569" s="129">
        <f t="shared" si="56"/>
        <v>0.241</v>
      </c>
      <c r="O569" s="176" t="str">
        <f t="shared" si="51"/>
        <v>是</v>
      </c>
      <c r="P569" s="176" t="str">
        <f t="shared" si="54"/>
        <v>是</v>
      </c>
    </row>
    <row r="570" hidden="1" spans="1:16">
      <c r="A570" s="171" t="s">
        <v>135</v>
      </c>
      <c r="B570" s="172" t="s">
        <v>135</v>
      </c>
      <c r="C570" s="172" t="s">
        <v>1091</v>
      </c>
      <c r="D570" s="173" t="s">
        <v>1093</v>
      </c>
      <c r="E570" s="172" t="s">
        <v>147</v>
      </c>
      <c r="F570" s="49" t="s">
        <v>1094</v>
      </c>
      <c r="G570" s="36">
        <f>VLOOKUP(D570,全省上年决算数!$D$4:$G$1301,4)</f>
        <v>768999</v>
      </c>
      <c r="H570" s="36">
        <f>IFERROR(VLOOKUP(D570,全省预算!D:I,5,0),)</f>
        <v>1050000</v>
      </c>
      <c r="I570" s="36"/>
      <c r="J570" s="36">
        <f>SUMIF(全省决算数!A569:A1949,D570:D1866,全省决算数!C569:C1949)</f>
        <v>901054</v>
      </c>
      <c r="K570" s="175">
        <f t="shared" si="52"/>
        <v>1.17</v>
      </c>
      <c r="L570" s="175">
        <f t="shared" si="55"/>
        <v>0.86</v>
      </c>
      <c r="M570" s="175">
        <f t="shared" si="53"/>
        <v>0</v>
      </c>
      <c r="N570" s="132">
        <f t="shared" si="56"/>
        <v>0.172</v>
      </c>
      <c r="O570" s="176" t="str">
        <f t="shared" si="51"/>
        <v>是</v>
      </c>
      <c r="P570" s="176" t="str">
        <f t="shared" si="54"/>
        <v>否</v>
      </c>
    </row>
    <row r="571" hidden="1" spans="1:16">
      <c r="A571" s="171" t="s">
        <v>135</v>
      </c>
      <c r="B571" s="172" t="s">
        <v>135</v>
      </c>
      <c r="C571" s="172" t="s">
        <v>1091</v>
      </c>
      <c r="D571" s="173" t="s">
        <v>1095</v>
      </c>
      <c r="E571" s="172" t="s">
        <v>147</v>
      </c>
      <c r="F571" s="49" t="s">
        <v>1096</v>
      </c>
      <c r="G571" s="36">
        <f>VLOOKUP(D571,全省上年决算数!$D$4:$G$1301,4)</f>
        <v>6867</v>
      </c>
      <c r="H571" s="36">
        <f>IFERROR(VLOOKUP(D571,全省预算!D:I,5,0),)</f>
        <v>7200</v>
      </c>
      <c r="I571" s="36"/>
      <c r="J571" s="36">
        <f>SUMIF(全省决算数!A570:A1950,D571:D1867,全省决算数!C570:C1950)</f>
        <v>7059</v>
      </c>
      <c r="K571" s="175">
        <f t="shared" si="52"/>
        <v>1.03</v>
      </c>
      <c r="L571" s="175">
        <f t="shared" si="55"/>
        <v>0.98</v>
      </c>
      <c r="M571" s="175">
        <f t="shared" si="53"/>
        <v>0</v>
      </c>
      <c r="N571" s="132">
        <f t="shared" si="56"/>
        <v>0.028</v>
      </c>
      <c r="O571" s="176" t="str">
        <f t="shared" si="51"/>
        <v>是</v>
      </c>
      <c r="P571" s="176" t="str">
        <f t="shared" si="54"/>
        <v>否</v>
      </c>
    </row>
    <row r="572" hidden="1" spans="1:16">
      <c r="A572" s="171" t="s">
        <v>135</v>
      </c>
      <c r="B572" s="172" t="s">
        <v>135</v>
      </c>
      <c r="C572" s="172" t="s">
        <v>1091</v>
      </c>
      <c r="D572" s="464" t="s">
        <v>1097</v>
      </c>
      <c r="E572" s="172" t="s">
        <v>147</v>
      </c>
      <c r="F572" s="49" t="s">
        <v>1098</v>
      </c>
      <c r="G572" s="36">
        <f>VLOOKUP(D572,全省上年决算数!$D$4:$G$1301,4)</f>
        <v>10648</v>
      </c>
      <c r="H572" s="36">
        <f>IFERROR(VLOOKUP(D572,全省预算!D:I,5,0),)</f>
        <v>11800</v>
      </c>
      <c r="I572" s="36"/>
      <c r="J572" s="36">
        <f>SUMIF(全省决算数!A571:A1951,D572:D1868,全省决算数!C571:C1951)</f>
        <v>11887</v>
      </c>
      <c r="K572" s="175">
        <f t="shared" si="52"/>
        <v>1.12</v>
      </c>
      <c r="L572" s="175">
        <f t="shared" si="55"/>
        <v>1.01</v>
      </c>
      <c r="M572" s="175">
        <f t="shared" si="53"/>
        <v>0</v>
      </c>
      <c r="N572" s="132">
        <f t="shared" si="56"/>
        <v>0.116</v>
      </c>
      <c r="O572" s="176" t="str">
        <f t="shared" si="51"/>
        <v>是</v>
      </c>
      <c r="P572" s="176" t="str">
        <f t="shared" si="54"/>
        <v>否</v>
      </c>
    </row>
    <row r="573" hidden="1" spans="1:16">
      <c r="A573" s="171" t="s">
        <v>135</v>
      </c>
      <c r="B573" s="172" t="s">
        <v>135</v>
      </c>
      <c r="C573" s="172" t="s">
        <v>1091</v>
      </c>
      <c r="D573" s="173" t="s">
        <v>1099</v>
      </c>
      <c r="E573" s="172" t="s">
        <v>147</v>
      </c>
      <c r="F573" s="49" t="s">
        <v>1100</v>
      </c>
      <c r="G573" s="36">
        <f>VLOOKUP(D573,全省上年决算数!$D$4:$G$1301,4)</f>
        <v>8043</v>
      </c>
      <c r="H573" s="36">
        <f>IFERROR(VLOOKUP(D573,全省预算!D:I,5,0),)</f>
        <v>8700</v>
      </c>
      <c r="I573" s="36"/>
      <c r="J573" s="36">
        <f>SUMIF(全省决算数!A572:A1952,D573:D1869,全省决算数!C572:C1952)</f>
        <v>9258</v>
      </c>
      <c r="K573" s="175">
        <f t="shared" si="52"/>
        <v>1.15</v>
      </c>
      <c r="L573" s="175">
        <f t="shared" si="55"/>
        <v>1.06</v>
      </c>
      <c r="M573" s="175">
        <f t="shared" si="53"/>
        <v>0</v>
      </c>
      <c r="N573" s="132">
        <f t="shared" si="56"/>
        <v>0.151</v>
      </c>
      <c r="O573" s="176" t="str">
        <f t="shared" si="51"/>
        <v>是</v>
      </c>
      <c r="P573" s="176" t="str">
        <f t="shared" si="54"/>
        <v>否</v>
      </c>
    </row>
    <row r="574" hidden="1" spans="1:16">
      <c r="A574" s="171" t="s">
        <v>135</v>
      </c>
      <c r="B574" s="172"/>
      <c r="C574" s="172" t="s">
        <v>1091</v>
      </c>
      <c r="D574" s="173" t="s">
        <v>1101</v>
      </c>
      <c r="E574" s="172" t="s">
        <v>147</v>
      </c>
      <c r="F574" s="49" t="s">
        <v>1102</v>
      </c>
      <c r="G574" s="36">
        <f>VLOOKUP(D574,全省上年决算数!$D$4:$G$1301,4)</f>
        <v>5556</v>
      </c>
      <c r="H574" s="36">
        <f>IFERROR(VLOOKUP(D574,全省预算!D:I,5,0),)</f>
        <v>5780</v>
      </c>
      <c r="I574" s="36"/>
      <c r="J574" s="36">
        <f>SUMIF(全省决算数!A573:A1953,D574:D1870,全省决算数!C573:C1953)</f>
        <v>7383</v>
      </c>
      <c r="K574" s="175">
        <f t="shared" si="52"/>
        <v>1.33</v>
      </c>
      <c r="L574" s="175">
        <f t="shared" si="55"/>
        <v>1.28</v>
      </c>
      <c r="M574" s="175">
        <f t="shared" si="53"/>
        <v>0</v>
      </c>
      <c r="N574" s="132">
        <f t="shared" si="56"/>
        <v>0.329</v>
      </c>
      <c r="O574" s="176" t="str">
        <f t="shared" si="51"/>
        <v>是</v>
      </c>
      <c r="P574" s="176" t="str">
        <f t="shared" si="54"/>
        <v>否</v>
      </c>
    </row>
    <row r="575" hidden="1" spans="1:16">
      <c r="A575" s="171" t="s">
        <v>135</v>
      </c>
      <c r="B575" s="172" t="s">
        <v>135</v>
      </c>
      <c r="C575" s="172" t="s">
        <v>1091</v>
      </c>
      <c r="D575" s="173" t="s">
        <v>1103</v>
      </c>
      <c r="E575" s="172" t="s">
        <v>147</v>
      </c>
      <c r="F575" s="49" t="s">
        <v>1104</v>
      </c>
      <c r="G575" s="36">
        <f>VLOOKUP(D575,全省上年决算数!$D$4:$G$1301,4)</f>
        <v>405910</v>
      </c>
      <c r="H575" s="36">
        <f>IFERROR(VLOOKUP(D575,全省预算!D:I,5,0),)</f>
        <v>430000</v>
      </c>
      <c r="I575" s="36"/>
      <c r="J575" s="36">
        <f>SUMIF(全省决算数!A574:A1954,D575:D1871,全省决算数!C574:C1954)</f>
        <v>562547</v>
      </c>
      <c r="K575" s="175">
        <f t="shared" si="52"/>
        <v>1.39</v>
      </c>
      <c r="L575" s="175">
        <f t="shared" si="55"/>
        <v>1.31</v>
      </c>
      <c r="M575" s="175">
        <f t="shared" si="53"/>
        <v>0</v>
      </c>
      <c r="N575" s="132">
        <f t="shared" si="56"/>
        <v>0.386</v>
      </c>
      <c r="O575" s="176" t="str">
        <f t="shared" si="51"/>
        <v>是</v>
      </c>
      <c r="P575" s="176" t="str">
        <f t="shared" si="54"/>
        <v>否</v>
      </c>
    </row>
    <row r="576" hidden="1" spans="1:16">
      <c r="A576" s="171" t="s">
        <v>135</v>
      </c>
      <c r="B576" s="172" t="s">
        <v>135</v>
      </c>
      <c r="C576" s="172" t="s">
        <v>1091</v>
      </c>
      <c r="D576" s="173" t="s">
        <v>1105</v>
      </c>
      <c r="E576" s="172" t="s">
        <v>147</v>
      </c>
      <c r="F576" s="49" t="s">
        <v>1106</v>
      </c>
      <c r="G576" s="36">
        <f>VLOOKUP(D576,全省上年决算数!$D$4:$G$1301,4)</f>
        <v>40672</v>
      </c>
      <c r="H576" s="36">
        <f>IFERROR(VLOOKUP(D576,全省预算!D:I,5,0),)</f>
        <v>41520</v>
      </c>
      <c r="I576" s="36"/>
      <c r="J576" s="36">
        <f>SUMIF(全省决算数!A575:A1955,D576:D1872,全省决算数!C575:C1955)</f>
        <v>47415</v>
      </c>
      <c r="K576" s="175">
        <f t="shared" si="52"/>
        <v>1.17</v>
      </c>
      <c r="L576" s="175">
        <f t="shared" si="55"/>
        <v>1.14</v>
      </c>
      <c r="M576" s="175">
        <f t="shared" si="53"/>
        <v>0</v>
      </c>
      <c r="N576" s="132">
        <f t="shared" si="56"/>
        <v>0.166</v>
      </c>
      <c r="O576" s="176" t="str">
        <f t="shared" si="51"/>
        <v>是</v>
      </c>
      <c r="P576" s="176" t="str">
        <f t="shared" si="54"/>
        <v>否</v>
      </c>
    </row>
    <row r="577" ht="21.95" customHeight="1" spans="1:16">
      <c r="A577" s="171" t="s">
        <v>135</v>
      </c>
      <c r="B577" s="465" t="s">
        <v>1046</v>
      </c>
      <c r="C577" s="172"/>
      <c r="D577" s="173" t="s">
        <v>1107</v>
      </c>
      <c r="E577" s="172"/>
      <c r="F577" s="49" t="s">
        <v>1108</v>
      </c>
      <c r="G577" s="36">
        <f>SUMIF($C578:$C$1301,$D577,$G578:$G$1301)</f>
        <v>1771692</v>
      </c>
      <c r="H577" s="36">
        <f>VLOOKUP(F577,全省预算!$F:$H,3,0)</f>
        <v>1869000</v>
      </c>
      <c r="I577" s="36">
        <f>IFERROR(VLOOKUP(D577,全省调整!A:I,3,0),)</f>
        <v>2181086</v>
      </c>
      <c r="J577" s="36">
        <f>VLOOKUP(F577,全省决算数!$B:$C,2,0)</f>
        <v>2176634</v>
      </c>
      <c r="K577" s="418">
        <f t="shared" si="52"/>
        <v>1.229</v>
      </c>
      <c r="L577" s="418">
        <f t="shared" si="55"/>
        <v>1.165</v>
      </c>
      <c r="M577" s="418">
        <f t="shared" si="53"/>
        <v>0.998</v>
      </c>
      <c r="N577" s="129">
        <f t="shared" si="56"/>
        <v>0.229</v>
      </c>
      <c r="O577" s="176" t="str">
        <f t="shared" si="51"/>
        <v>是</v>
      </c>
      <c r="P577" s="176" t="str">
        <f t="shared" si="54"/>
        <v>是</v>
      </c>
    </row>
    <row r="578" hidden="1" spans="1:16">
      <c r="A578" s="171" t="s">
        <v>135</v>
      </c>
      <c r="B578" s="172" t="s">
        <v>135</v>
      </c>
      <c r="C578" s="172" t="s">
        <v>1107</v>
      </c>
      <c r="D578" s="173" t="s">
        <v>1109</v>
      </c>
      <c r="E578" s="172" t="s">
        <v>147</v>
      </c>
      <c r="F578" s="49" t="s">
        <v>1110</v>
      </c>
      <c r="G578" s="36">
        <f>VLOOKUP(D578,全省上年决算数!$D$4:$G$1301,4)</f>
        <v>504970</v>
      </c>
      <c r="H578" s="36">
        <f>IFERROR(VLOOKUP(D578,全省预算!D:I,5,0),)</f>
        <v>540000</v>
      </c>
      <c r="I578" s="36"/>
      <c r="J578" s="36">
        <f>SUMIF(全省决算数!A577:A1957,D578:D1874,全省决算数!C577:C1957)</f>
        <v>624860</v>
      </c>
      <c r="K578" s="175">
        <f t="shared" si="52"/>
        <v>1.24</v>
      </c>
      <c r="L578" s="175">
        <f t="shared" si="55"/>
        <v>1.16</v>
      </c>
      <c r="M578" s="175">
        <f t="shared" si="53"/>
        <v>0</v>
      </c>
      <c r="N578" s="132">
        <f t="shared" si="56"/>
        <v>0.237</v>
      </c>
      <c r="O578" s="176" t="str">
        <f t="shared" si="51"/>
        <v>是</v>
      </c>
      <c r="P578" s="176" t="str">
        <f t="shared" si="54"/>
        <v>否</v>
      </c>
    </row>
    <row r="579" hidden="1" spans="1:16">
      <c r="A579" s="171" t="s">
        <v>135</v>
      </c>
      <c r="B579" s="172"/>
      <c r="C579" s="172" t="s">
        <v>1107</v>
      </c>
      <c r="D579" s="173" t="s">
        <v>1111</v>
      </c>
      <c r="E579" s="172" t="s">
        <v>147</v>
      </c>
      <c r="F579" s="49" t="s">
        <v>1112</v>
      </c>
      <c r="G579" s="36">
        <f>VLOOKUP(D579,全省上年决算数!$D$4:$G$1301,4)</f>
        <v>1112594</v>
      </c>
      <c r="H579" s="36">
        <f>IFERROR(VLOOKUP(D579,全省预算!D:I,5,0),)</f>
        <v>1170000</v>
      </c>
      <c r="I579" s="36"/>
      <c r="J579" s="36">
        <f>SUMIF(全省决算数!A578:A1958,D579:D1875,全省决算数!C578:C1958)</f>
        <v>1398332</v>
      </c>
      <c r="K579" s="175">
        <f t="shared" si="52"/>
        <v>1.26</v>
      </c>
      <c r="L579" s="175">
        <f t="shared" si="55"/>
        <v>1.2</v>
      </c>
      <c r="M579" s="175">
        <f t="shared" si="53"/>
        <v>0</v>
      </c>
      <c r="N579" s="132">
        <f t="shared" si="56"/>
        <v>0.257</v>
      </c>
      <c r="O579" s="176" t="str">
        <f t="shared" si="51"/>
        <v>是</v>
      </c>
      <c r="P579" s="176" t="str">
        <f t="shared" si="54"/>
        <v>否</v>
      </c>
    </row>
    <row r="580" hidden="1" spans="1:16">
      <c r="A580" s="171" t="s">
        <v>135</v>
      </c>
      <c r="B580" s="172" t="s">
        <v>135</v>
      </c>
      <c r="C580" s="172" t="s">
        <v>1107</v>
      </c>
      <c r="D580" s="173" t="s">
        <v>1113</v>
      </c>
      <c r="E580" s="172" t="s">
        <v>147</v>
      </c>
      <c r="F580" s="49" t="s">
        <v>1114</v>
      </c>
      <c r="G580" s="36">
        <f>VLOOKUP(D580,全省上年决算数!$D$4:$G$1301,4)</f>
        <v>15009</v>
      </c>
      <c r="H580" s="36">
        <f>IFERROR(VLOOKUP(D580,全省预算!D:I,5,0),)</f>
        <v>16000</v>
      </c>
      <c r="I580" s="36"/>
      <c r="J580" s="36">
        <f>SUMIF(全省决算数!A579:A1959,D580:D1876,全省决算数!C579:C1959)</f>
        <v>18161</v>
      </c>
      <c r="K580" s="175">
        <f t="shared" si="52"/>
        <v>1.21</v>
      </c>
      <c r="L580" s="175">
        <f t="shared" si="55"/>
        <v>1.14</v>
      </c>
      <c r="M580" s="175">
        <f t="shared" si="53"/>
        <v>0</v>
      </c>
      <c r="N580" s="132">
        <f t="shared" si="56"/>
        <v>0.21</v>
      </c>
      <c r="O580" s="176" t="str">
        <f t="shared" ref="O580:O643" si="57">IF(F580&lt;&gt;"",IF(SUM(G580:J580)&lt;&gt;0,"是","否"),"空")</f>
        <v>是</v>
      </c>
      <c r="P580" s="176" t="str">
        <f t="shared" si="54"/>
        <v>否</v>
      </c>
    </row>
    <row r="581" hidden="1" spans="1:16">
      <c r="A581" s="171" t="s">
        <v>135</v>
      </c>
      <c r="B581" s="172" t="s">
        <v>135</v>
      </c>
      <c r="C581" s="172" t="s">
        <v>1107</v>
      </c>
      <c r="D581" s="173" t="s">
        <v>1115</v>
      </c>
      <c r="E581" s="172" t="s">
        <v>147</v>
      </c>
      <c r="F581" s="49" t="s">
        <v>1116</v>
      </c>
      <c r="G581" s="36">
        <f>VLOOKUP(D581,全省上年决算数!$D$4:$G$1301,4)</f>
        <v>57884</v>
      </c>
      <c r="H581" s="36">
        <f>IFERROR(VLOOKUP(D581,全省预算!D:I,5,0),)</f>
        <v>61000</v>
      </c>
      <c r="I581" s="36"/>
      <c r="J581" s="36">
        <f>SUMIF(全省决算数!A580:A1960,D581:D1877,全省决算数!C580:C1960)</f>
        <v>76142</v>
      </c>
      <c r="K581" s="175">
        <f t="shared" ref="K581:K644" si="58">J581/G581</f>
        <v>1.32</v>
      </c>
      <c r="L581" s="175">
        <f t="shared" si="55"/>
        <v>1.25</v>
      </c>
      <c r="M581" s="175">
        <f t="shared" ref="M581:M644" si="59">IFERROR(J581/I581,0)</f>
        <v>0</v>
      </c>
      <c r="N581" s="132">
        <f t="shared" si="56"/>
        <v>0.315</v>
      </c>
      <c r="O581" s="176" t="str">
        <f t="shared" si="57"/>
        <v>是</v>
      </c>
      <c r="P581" s="176" t="str">
        <f t="shared" ref="P581:P644" si="60">IF(C581&lt;&gt;"","否","是")</f>
        <v>否</v>
      </c>
    </row>
    <row r="582" hidden="1" spans="1:16">
      <c r="A582" s="171" t="s">
        <v>135</v>
      </c>
      <c r="B582" s="172" t="s">
        <v>135</v>
      </c>
      <c r="C582" s="172" t="s">
        <v>1107</v>
      </c>
      <c r="D582" s="173" t="s">
        <v>1117</v>
      </c>
      <c r="E582" s="172" t="s">
        <v>147</v>
      </c>
      <c r="F582" s="49" t="s">
        <v>1118</v>
      </c>
      <c r="G582" s="36">
        <f>VLOOKUP(D582,全省上年决算数!$D$4:$G$1301,4)</f>
        <v>81235</v>
      </c>
      <c r="H582" s="36">
        <f>IFERROR(VLOOKUP(D582,全省预算!D:I,5,0),)</f>
        <v>82000</v>
      </c>
      <c r="I582" s="36"/>
      <c r="J582" s="36">
        <f>SUMIF(全省决算数!A581:A1961,D582:D1878,全省决算数!C581:C1961)</f>
        <v>59139</v>
      </c>
      <c r="K582" s="175">
        <f t="shared" si="58"/>
        <v>0.73</v>
      </c>
      <c r="L582" s="175">
        <f t="shared" ref="L582:L644" si="61">J582/H582</f>
        <v>0.72</v>
      </c>
      <c r="M582" s="175">
        <f t="shared" si="59"/>
        <v>0</v>
      </c>
      <c r="N582" s="132">
        <f t="shared" si="56"/>
        <v>-0.272</v>
      </c>
      <c r="O582" s="176" t="str">
        <f t="shared" si="57"/>
        <v>是</v>
      </c>
      <c r="P582" s="176" t="str">
        <f t="shared" si="60"/>
        <v>否</v>
      </c>
    </row>
    <row r="583" ht="21.95" customHeight="1" spans="1:16">
      <c r="A583" s="171" t="s">
        <v>135</v>
      </c>
      <c r="B583" s="172" t="s">
        <v>1046</v>
      </c>
      <c r="C583" s="172" t="s">
        <v>135</v>
      </c>
      <c r="D583" s="173" t="s">
        <v>1119</v>
      </c>
      <c r="E583" s="172" t="s">
        <v>135</v>
      </c>
      <c r="F583" s="49" t="s">
        <v>1120</v>
      </c>
      <c r="G583" s="36">
        <f>SUMIF($C584:$C$1301,$D583,$G584:$G$1301)</f>
        <v>38965</v>
      </c>
      <c r="H583" s="36">
        <f>VLOOKUP(F583,全省预算!$F:$H,3,0)</f>
        <v>40000</v>
      </c>
      <c r="I583" s="36">
        <f>IFERROR(VLOOKUP(D583,全省调整!A:I,3,0),)</f>
        <v>3588</v>
      </c>
      <c r="J583" s="36">
        <f>VLOOKUP(F583,全省决算数!$B:$C,2,0)</f>
        <v>3584</v>
      </c>
      <c r="K583" s="418">
        <f t="shared" si="58"/>
        <v>0.092</v>
      </c>
      <c r="L583" s="418">
        <f t="shared" si="61"/>
        <v>0.09</v>
      </c>
      <c r="M583" s="418">
        <f t="shared" si="59"/>
        <v>0.999</v>
      </c>
      <c r="N583" s="129">
        <f t="shared" si="56"/>
        <v>-0.908</v>
      </c>
      <c r="O583" s="176" t="str">
        <f t="shared" si="57"/>
        <v>是</v>
      </c>
      <c r="P583" s="176" t="str">
        <f t="shared" si="60"/>
        <v>是</v>
      </c>
    </row>
    <row r="584" hidden="1" spans="1:16">
      <c r="A584" s="171" t="s">
        <v>135</v>
      </c>
      <c r="B584" s="172" t="s">
        <v>135</v>
      </c>
      <c r="C584" s="465" t="s">
        <v>1119</v>
      </c>
      <c r="D584" s="173" t="s">
        <v>1121</v>
      </c>
      <c r="E584" s="172" t="s">
        <v>147</v>
      </c>
      <c r="F584" s="49" t="s">
        <v>1122</v>
      </c>
      <c r="G584" s="36">
        <f>VLOOKUP(D584,全省上年决算数!$D$4:$G$1301,4)</f>
        <v>31745</v>
      </c>
      <c r="H584" s="36">
        <f>IFERROR(VLOOKUP(D584,全省预算!D:I,5,0),)</f>
        <v>32500</v>
      </c>
      <c r="I584" s="36"/>
      <c r="J584" s="36">
        <f>SUMIF(全省决算数!A583:A1963,D584:D1880,全省决算数!C583:C1963)</f>
        <v>3004</v>
      </c>
      <c r="K584" s="175">
        <f t="shared" si="58"/>
        <v>0.09</v>
      </c>
      <c r="L584" s="175">
        <f t="shared" si="61"/>
        <v>0.09</v>
      </c>
      <c r="M584" s="175">
        <f t="shared" si="59"/>
        <v>0</v>
      </c>
      <c r="N584" s="132">
        <f t="shared" si="56"/>
        <v>-0.905</v>
      </c>
      <c r="O584" s="176" t="str">
        <f t="shared" si="57"/>
        <v>是</v>
      </c>
      <c r="P584" s="176" t="str">
        <f t="shared" si="60"/>
        <v>否</v>
      </c>
    </row>
    <row r="585" hidden="1" spans="1:16">
      <c r="A585" s="171" t="s">
        <v>135</v>
      </c>
      <c r="B585" s="172" t="s">
        <v>135</v>
      </c>
      <c r="C585" s="465" t="s">
        <v>1119</v>
      </c>
      <c r="D585" s="173" t="s">
        <v>1123</v>
      </c>
      <c r="E585" s="172" t="s">
        <v>147</v>
      </c>
      <c r="F585" s="49" t="s">
        <v>1124</v>
      </c>
      <c r="G585" s="36">
        <f>VLOOKUP(D585,全省上年决算数!$D$4:$G$1301,4)</f>
        <v>0</v>
      </c>
      <c r="H585" s="36">
        <f>IFERROR(VLOOKUP(D585,全省预算!D:I,5,0),)</f>
        <v>0</v>
      </c>
      <c r="I585" s="36"/>
      <c r="J585" s="36">
        <f>SUMIF(全省决算数!A584:A1964,D585:D1881,全省决算数!C584:C1964)</f>
        <v>0</v>
      </c>
      <c r="K585" s="175"/>
      <c r="L585" s="175"/>
      <c r="M585" s="175">
        <f t="shared" si="59"/>
        <v>0</v>
      </c>
      <c r="N585" s="132" t="str">
        <f t="shared" si="56"/>
        <v/>
      </c>
      <c r="O585" s="176" t="str">
        <f t="shared" si="57"/>
        <v>否</v>
      </c>
      <c r="P585" s="176" t="str">
        <f t="shared" si="60"/>
        <v>否</v>
      </c>
    </row>
    <row r="586" hidden="1" spans="1:16">
      <c r="A586" s="171" t="s">
        <v>135</v>
      </c>
      <c r="B586" s="172" t="s">
        <v>135</v>
      </c>
      <c r="C586" s="465" t="s">
        <v>1119</v>
      </c>
      <c r="D586" s="173" t="s">
        <v>1125</v>
      </c>
      <c r="E586" s="172" t="s">
        <v>147</v>
      </c>
      <c r="F586" s="49" t="s">
        <v>1126</v>
      </c>
      <c r="G586" s="36">
        <f>VLOOKUP(D586,全省上年决算数!$D$4:$G$1301,4)</f>
        <v>7220</v>
      </c>
      <c r="H586" s="36">
        <f>IFERROR(VLOOKUP(D586,全省预算!D:I,5,0),)</f>
        <v>7500</v>
      </c>
      <c r="I586" s="36"/>
      <c r="J586" s="36">
        <f>SUMIF(全省决算数!A585:A1965,D586:D1882,全省决算数!C585:C1965)</f>
        <v>580</v>
      </c>
      <c r="K586" s="175">
        <f t="shared" si="58"/>
        <v>0.08</v>
      </c>
      <c r="L586" s="175">
        <f t="shared" si="61"/>
        <v>0.08</v>
      </c>
      <c r="M586" s="175">
        <f t="shared" si="59"/>
        <v>0</v>
      </c>
      <c r="N586" s="132">
        <f t="shared" si="56"/>
        <v>-0.92</v>
      </c>
      <c r="O586" s="176" t="str">
        <f t="shared" si="57"/>
        <v>是</v>
      </c>
      <c r="P586" s="176" t="str">
        <f t="shared" si="60"/>
        <v>否</v>
      </c>
    </row>
    <row r="587" ht="21.95" customHeight="1" spans="1:16">
      <c r="A587" s="171" t="s">
        <v>135</v>
      </c>
      <c r="B587" s="465" t="s">
        <v>1046</v>
      </c>
      <c r="C587" s="172"/>
      <c r="D587" s="173" t="s">
        <v>1127</v>
      </c>
      <c r="E587" s="172"/>
      <c r="F587" s="49" t="s">
        <v>1128</v>
      </c>
      <c r="G587" s="36">
        <f>SUMIF($C588:$C$1301,$D587,$G588:$G$1301)</f>
        <v>199874</v>
      </c>
      <c r="H587" s="36">
        <f>VLOOKUP(F587,全省预算!$F:$H,3,0)</f>
        <v>206000</v>
      </c>
      <c r="I587" s="36">
        <f>IFERROR(VLOOKUP(D587,全省调整!A:I,3,0),)</f>
        <v>249085</v>
      </c>
      <c r="J587" s="36">
        <f>VLOOKUP(F587,全省决算数!$B:$C,2,0)</f>
        <v>243783</v>
      </c>
      <c r="K587" s="418">
        <f t="shared" si="58"/>
        <v>1.22</v>
      </c>
      <c r="L587" s="418">
        <f t="shared" si="61"/>
        <v>1.183</v>
      </c>
      <c r="M587" s="418">
        <f t="shared" si="59"/>
        <v>0.979</v>
      </c>
      <c r="N587" s="129">
        <f t="shared" si="56"/>
        <v>0.22</v>
      </c>
      <c r="O587" s="176" t="str">
        <f t="shared" si="57"/>
        <v>是</v>
      </c>
      <c r="P587" s="176" t="str">
        <f t="shared" si="60"/>
        <v>是</v>
      </c>
    </row>
    <row r="588" hidden="1" spans="1:16">
      <c r="A588" s="171" t="s">
        <v>135</v>
      </c>
      <c r="B588" s="172" t="s">
        <v>135</v>
      </c>
      <c r="C588" s="172" t="s">
        <v>1127</v>
      </c>
      <c r="D588" s="173" t="s">
        <v>1129</v>
      </c>
      <c r="E588" s="172" t="s">
        <v>147</v>
      </c>
      <c r="F588" s="49" t="s">
        <v>1130</v>
      </c>
      <c r="G588" s="36">
        <f>VLOOKUP(D588,全省上年决算数!$D$4:$G$1301,4)</f>
        <v>453</v>
      </c>
      <c r="H588" s="36">
        <f>IFERROR(VLOOKUP(D588,全省预算!D:I,5,0),)</f>
        <v>470</v>
      </c>
      <c r="I588" s="36"/>
      <c r="J588" s="36">
        <f>SUMIF(全省决算数!A587:A1967,D588:D1884,全省决算数!C587:C1967)</f>
        <v>429</v>
      </c>
      <c r="K588" s="175">
        <f t="shared" si="58"/>
        <v>0.95</v>
      </c>
      <c r="L588" s="175">
        <f t="shared" si="61"/>
        <v>0.91</v>
      </c>
      <c r="M588" s="175">
        <f t="shared" si="59"/>
        <v>0</v>
      </c>
      <c r="N588" s="132">
        <f t="shared" si="56"/>
        <v>-0.053</v>
      </c>
      <c r="O588" s="176" t="str">
        <f t="shared" si="57"/>
        <v>是</v>
      </c>
      <c r="P588" s="176" t="str">
        <f t="shared" si="60"/>
        <v>否</v>
      </c>
    </row>
    <row r="589" hidden="1" spans="1:16">
      <c r="A589" s="171" t="s">
        <v>135</v>
      </c>
      <c r="B589" s="172" t="s">
        <v>135</v>
      </c>
      <c r="C589" s="172" t="s">
        <v>1127</v>
      </c>
      <c r="D589" s="173" t="s">
        <v>1131</v>
      </c>
      <c r="E589" s="172" t="s">
        <v>147</v>
      </c>
      <c r="F589" s="49" t="s">
        <v>1132</v>
      </c>
      <c r="G589" s="36">
        <f>VLOOKUP(D589,全省上年决算数!$D$4:$G$1301,4)</f>
        <v>2724</v>
      </c>
      <c r="H589" s="36">
        <f>IFERROR(VLOOKUP(D589,全省预算!D:I,5,0),)</f>
        <v>2850</v>
      </c>
      <c r="I589" s="36"/>
      <c r="J589" s="36">
        <f>SUMIF(全省决算数!A588:A1968,D589:D1885,全省决算数!C588:C1968)</f>
        <v>2459</v>
      </c>
      <c r="K589" s="175">
        <f t="shared" si="58"/>
        <v>0.9</v>
      </c>
      <c r="L589" s="175">
        <f t="shared" si="61"/>
        <v>0.86</v>
      </c>
      <c r="M589" s="175">
        <f t="shared" si="59"/>
        <v>0</v>
      </c>
      <c r="N589" s="132">
        <f t="shared" si="56"/>
        <v>-0.097</v>
      </c>
      <c r="O589" s="176" t="str">
        <f t="shared" si="57"/>
        <v>是</v>
      </c>
      <c r="P589" s="176" t="str">
        <f t="shared" si="60"/>
        <v>否</v>
      </c>
    </row>
    <row r="590" hidden="1" spans="1:16">
      <c r="A590" s="171" t="s">
        <v>135</v>
      </c>
      <c r="B590" s="172" t="s">
        <v>135</v>
      </c>
      <c r="C590" s="172" t="s">
        <v>1127</v>
      </c>
      <c r="D590" s="173" t="s">
        <v>1133</v>
      </c>
      <c r="E590" s="172" t="s">
        <v>147</v>
      </c>
      <c r="F590" s="49" t="s">
        <v>1134</v>
      </c>
      <c r="G590" s="36">
        <f>VLOOKUP(D590,全省上年决算数!$D$4:$G$1301,4)</f>
        <v>0</v>
      </c>
      <c r="H590" s="36">
        <f>IFERROR(VLOOKUP(D590,全省预算!D:I,5,0),)</f>
        <v>0</v>
      </c>
      <c r="I590" s="36"/>
      <c r="J590" s="36">
        <f>SUMIF(全省决算数!A589:A1969,D590:D1886,全省决算数!C589:C1969)</f>
        <v>7</v>
      </c>
      <c r="K590" s="175"/>
      <c r="L590" s="175"/>
      <c r="M590" s="175">
        <f t="shared" si="59"/>
        <v>0</v>
      </c>
      <c r="N590" s="132" t="str">
        <f t="shared" si="56"/>
        <v/>
      </c>
      <c r="O590" s="176" t="str">
        <f t="shared" si="57"/>
        <v>是</v>
      </c>
      <c r="P590" s="176" t="str">
        <f t="shared" si="60"/>
        <v>否</v>
      </c>
    </row>
    <row r="591" hidden="1" spans="1:16">
      <c r="A591" s="171" t="s">
        <v>135</v>
      </c>
      <c r="B591" s="172" t="s">
        <v>135</v>
      </c>
      <c r="C591" s="172" t="s">
        <v>1127</v>
      </c>
      <c r="D591" s="173" t="s">
        <v>1135</v>
      </c>
      <c r="E591" s="172" t="s">
        <v>147</v>
      </c>
      <c r="F591" s="37" t="s">
        <v>1136</v>
      </c>
      <c r="G591" s="36">
        <f>VLOOKUP(D591,全省上年决算数!$D$4:$G$1301,4)</f>
        <v>3740</v>
      </c>
      <c r="H591" s="36">
        <f>IFERROR(VLOOKUP(D591,全省预算!D:I,5,0),)</f>
        <v>3850</v>
      </c>
      <c r="I591" s="36"/>
      <c r="J591" s="36">
        <f>SUMIF(全省决算数!A590:A1970,D591:D1887,全省决算数!C590:C1970)</f>
        <v>4627</v>
      </c>
      <c r="K591" s="175">
        <f t="shared" si="58"/>
        <v>1.24</v>
      </c>
      <c r="L591" s="175">
        <f t="shared" si="61"/>
        <v>1.2</v>
      </c>
      <c r="M591" s="175">
        <f t="shared" si="59"/>
        <v>0</v>
      </c>
      <c r="N591" s="132">
        <f t="shared" si="56"/>
        <v>0.237</v>
      </c>
      <c r="O591" s="176" t="str">
        <f t="shared" si="57"/>
        <v>是</v>
      </c>
      <c r="P591" s="176" t="str">
        <f t="shared" si="60"/>
        <v>否</v>
      </c>
    </row>
    <row r="592" hidden="1" spans="1:16">
      <c r="A592" s="171" t="s">
        <v>135</v>
      </c>
      <c r="B592" s="172" t="s">
        <v>135</v>
      </c>
      <c r="C592" s="172" t="s">
        <v>1127</v>
      </c>
      <c r="D592" s="173" t="s">
        <v>1137</v>
      </c>
      <c r="E592" s="172" t="s">
        <v>147</v>
      </c>
      <c r="F592" s="49" t="s">
        <v>1138</v>
      </c>
      <c r="G592" s="36">
        <f>VLOOKUP(D592,全省上年决算数!$D$4:$G$1301,4)</f>
        <v>6174</v>
      </c>
      <c r="H592" s="36">
        <f>IFERROR(VLOOKUP(D592,全省预算!D:I,5,0),)</f>
        <v>6300</v>
      </c>
      <c r="I592" s="36"/>
      <c r="J592" s="36">
        <f>SUMIF(全省决算数!A591:A1971,D592:D1888,全省决算数!C591:C1971)</f>
        <v>7261</v>
      </c>
      <c r="K592" s="175">
        <f t="shared" si="58"/>
        <v>1.18</v>
      </c>
      <c r="L592" s="175">
        <f t="shared" si="61"/>
        <v>1.15</v>
      </c>
      <c r="M592" s="175">
        <f t="shared" si="59"/>
        <v>0</v>
      </c>
      <c r="N592" s="132">
        <f t="shared" si="56"/>
        <v>0.176</v>
      </c>
      <c r="O592" s="176" t="str">
        <f t="shared" si="57"/>
        <v>是</v>
      </c>
      <c r="P592" s="176" t="str">
        <f t="shared" si="60"/>
        <v>否</v>
      </c>
    </row>
    <row r="593" hidden="1" spans="1:16">
      <c r="A593" s="171" t="s">
        <v>135</v>
      </c>
      <c r="B593" s="172" t="s">
        <v>135</v>
      </c>
      <c r="C593" s="172" t="s">
        <v>1127</v>
      </c>
      <c r="D593" s="173" t="s">
        <v>1139</v>
      </c>
      <c r="E593" s="172" t="s">
        <v>147</v>
      </c>
      <c r="F593" s="37" t="s">
        <v>1140</v>
      </c>
      <c r="G593" s="36">
        <f>VLOOKUP(D593,全省上年决算数!$D$4:$G$1301,4)</f>
        <v>92146</v>
      </c>
      <c r="H593" s="36">
        <f>IFERROR(VLOOKUP(D593,全省预算!D:I,5,0),)</f>
        <v>95000</v>
      </c>
      <c r="I593" s="36"/>
      <c r="J593" s="36">
        <f>SUMIF(全省决算数!A592:A1972,D593:D1889,全省决算数!C592:C1972)</f>
        <v>123107</v>
      </c>
      <c r="K593" s="175">
        <f t="shared" si="58"/>
        <v>1.34</v>
      </c>
      <c r="L593" s="175">
        <f t="shared" si="61"/>
        <v>1.3</v>
      </c>
      <c r="M593" s="175">
        <f t="shared" si="59"/>
        <v>0</v>
      </c>
      <c r="N593" s="132">
        <f t="shared" si="56"/>
        <v>0.336</v>
      </c>
      <c r="O593" s="176" t="str">
        <f t="shared" si="57"/>
        <v>是</v>
      </c>
      <c r="P593" s="176" t="str">
        <f t="shared" si="60"/>
        <v>否</v>
      </c>
    </row>
    <row r="594" hidden="1" spans="1:16">
      <c r="A594" s="171" t="s">
        <v>135</v>
      </c>
      <c r="B594" s="172" t="s">
        <v>135</v>
      </c>
      <c r="C594" s="172" t="s">
        <v>1127</v>
      </c>
      <c r="D594" s="464" t="s">
        <v>1141</v>
      </c>
      <c r="E594" s="172" t="s">
        <v>147</v>
      </c>
      <c r="F594" s="49" t="s">
        <v>1142</v>
      </c>
      <c r="G594" s="36">
        <f>VLOOKUP(D594,全省上年决算数!$D$4:$G$1301,4)</f>
        <v>6171</v>
      </c>
      <c r="H594" s="36">
        <f>IFERROR(VLOOKUP(D594,全省预算!D:I,5,0),)</f>
        <v>6300</v>
      </c>
      <c r="I594" s="36"/>
      <c r="J594" s="36">
        <f>SUMIF(全省决算数!A593:A1973,D594:D1890,全省决算数!C593:C1973)</f>
        <v>3291</v>
      </c>
      <c r="K594" s="175">
        <f t="shared" si="58"/>
        <v>0.53</v>
      </c>
      <c r="L594" s="175">
        <f t="shared" si="61"/>
        <v>0.52</v>
      </c>
      <c r="M594" s="175">
        <f t="shared" si="59"/>
        <v>0</v>
      </c>
      <c r="N594" s="132">
        <f t="shared" si="56"/>
        <v>-0.467</v>
      </c>
      <c r="O594" s="176" t="str">
        <f t="shared" si="57"/>
        <v>是</v>
      </c>
      <c r="P594" s="176" t="str">
        <f t="shared" si="60"/>
        <v>否</v>
      </c>
    </row>
    <row r="595" hidden="1" spans="1:16">
      <c r="A595" s="171" t="s">
        <v>135</v>
      </c>
      <c r="B595" s="172" t="s">
        <v>135</v>
      </c>
      <c r="C595" s="172" t="s">
        <v>1127</v>
      </c>
      <c r="D595" s="173" t="s">
        <v>1143</v>
      </c>
      <c r="E595" s="172" t="s">
        <v>147</v>
      </c>
      <c r="F595" s="49" t="s">
        <v>1144</v>
      </c>
      <c r="G595" s="36">
        <f>VLOOKUP(D595,全省上年决算数!$D$4:$G$1301,4)</f>
        <v>20</v>
      </c>
      <c r="H595" s="36">
        <f>IFERROR(VLOOKUP(D595,全省预算!D:I,5,0),)</f>
        <v>21</v>
      </c>
      <c r="I595" s="36"/>
      <c r="J595" s="36">
        <f>SUMIF(全省决算数!A594:A1974,D595:D1891,全省决算数!C594:C1974)</f>
        <v>41</v>
      </c>
      <c r="K595" s="175">
        <f t="shared" si="58"/>
        <v>2.05</v>
      </c>
      <c r="L595" s="175">
        <f t="shared" si="61"/>
        <v>1.95</v>
      </c>
      <c r="M595" s="175">
        <f t="shared" si="59"/>
        <v>0</v>
      </c>
      <c r="N595" s="132">
        <f t="shared" si="56"/>
        <v>1.05</v>
      </c>
      <c r="O595" s="176" t="str">
        <f t="shared" si="57"/>
        <v>是</v>
      </c>
      <c r="P595" s="176" t="str">
        <f t="shared" si="60"/>
        <v>否</v>
      </c>
    </row>
    <row r="596" hidden="1" spans="1:16">
      <c r="A596" s="171" t="s">
        <v>135</v>
      </c>
      <c r="B596" s="172"/>
      <c r="C596" s="172" t="s">
        <v>1127</v>
      </c>
      <c r="D596" s="173" t="s">
        <v>1145</v>
      </c>
      <c r="E596" s="172" t="s">
        <v>147</v>
      </c>
      <c r="F596" s="49" t="s">
        <v>1146</v>
      </c>
      <c r="G596" s="36">
        <f>VLOOKUP(D596,全省上年决算数!$D$4:$G$1301,4)</f>
        <v>0</v>
      </c>
      <c r="H596" s="36">
        <f>IFERROR(VLOOKUP(D596,全省预算!D:I,5,0),)</f>
        <v>0</v>
      </c>
      <c r="I596" s="36"/>
      <c r="J596" s="36">
        <f>SUMIF(全省决算数!A595:A1975,D596:D1892,全省决算数!C595:C1975)</f>
        <v>0</v>
      </c>
      <c r="K596" s="175"/>
      <c r="L596" s="175"/>
      <c r="M596" s="175">
        <f t="shared" si="59"/>
        <v>0</v>
      </c>
      <c r="N596" s="132" t="str">
        <f t="shared" si="56"/>
        <v/>
      </c>
      <c r="O596" s="176" t="str">
        <f t="shared" si="57"/>
        <v>否</v>
      </c>
      <c r="P596" s="176" t="str">
        <f t="shared" si="60"/>
        <v>否</v>
      </c>
    </row>
    <row r="597" hidden="1" spans="1:16">
      <c r="A597" s="171" t="s">
        <v>135</v>
      </c>
      <c r="B597" s="172" t="s">
        <v>135</v>
      </c>
      <c r="C597" s="172" t="s">
        <v>1127</v>
      </c>
      <c r="D597" s="173" t="s">
        <v>1147</v>
      </c>
      <c r="E597" s="172" t="s">
        <v>147</v>
      </c>
      <c r="F597" s="49" t="s">
        <v>1148</v>
      </c>
      <c r="G597" s="36">
        <f>VLOOKUP(D597,全省上年决算数!$D$4:$G$1301,4)</f>
        <v>4287</v>
      </c>
      <c r="H597" s="36">
        <f>IFERROR(VLOOKUP(D597,全省预算!D:I,5,0),)</f>
        <v>6000</v>
      </c>
      <c r="I597" s="36"/>
      <c r="J597" s="36">
        <f>SUMIF(全省决算数!A596:A1976,D597:D1893,全省决算数!C596:C1976)</f>
        <v>5814</v>
      </c>
      <c r="K597" s="175">
        <f t="shared" si="58"/>
        <v>1.36</v>
      </c>
      <c r="L597" s="175">
        <f t="shared" si="61"/>
        <v>0.97</v>
      </c>
      <c r="M597" s="175">
        <f t="shared" si="59"/>
        <v>0</v>
      </c>
      <c r="N597" s="132">
        <f t="shared" si="56"/>
        <v>0.356</v>
      </c>
      <c r="O597" s="176" t="str">
        <f t="shared" si="57"/>
        <v>是</v>
      </c>
      <c r="P597" s="176" t="str">
        <f t="shared" si="60"/>
        <v>否</v>
      </c>
    </row>
    <row r="598" hidden="1" spans="1:16">
      <c r="A598" s="171" t="s">
        <v>135</v>
      </c>
      <c r="B598" s="172" t="s">
        <v>135</v>
      </c>
      <c r="C598" s="172" t="s">
        <v>1127</v>
      </c>
      <c r="D598" s="173" t="s">
        <v>1149</v>
      </c>
      <c r="E598" s="172" t="s">
        <v>147</v>
      </c>
      <c r="F598" s="49" t="s">
        <v>1150</v>
      </c>
      <c r="G598" s="36">
        <f>VLOOKUP(D598,全省上年决算数!$D$4:$G$1301,4)</f>
        <v>2240</v>
      </c>
      <c r="H598" s="36">
        <f>IFERROR(VLOOKUP(D598,全省预算!D:I,5,0),)</f>
        <v>5900</v>
      </c>
      <c r="I598" s="36"/>
      <c r="J598" s="36">
        <f>SUMIF(全省决算数!A597:A1977,D598:D1894,全省决算数!C597:C1977)</f>
        <v>4354</v>
      </c>
      <c r="K598" s="175">
        <f t="shared" si="58"/>
        <v>1.94</v>
      </c>
      <c r="L598" s="175">
        <f t="shared" si="61"/>
        <v>0.74</v>
      </c>
      <c r="M598" s="175">
        <f t="shared" si="59"/>
        <v>0</v>
      </c>
      <c r="N598" s="132">
        <f t="shared" si="56"/>
        <v>0.944</v>
      </c>
      <c r="O598" s="176" t="str">
        <f t="shared" si="57"/>
        <v>是</v>
      </c>
      <c r="P598" s="176" t="str">
        <f t="shared" si="60"/>
        <v>否</v>
      </c>
    </row>
    <row r="599" hidden="1" spans="1:16">
      <c r="A599" s="171" t="s">
        <v>135</v>
      </c>
      <c r="B599" s="172" t="s">
        <v>135</v>
      </c>
      <c r="C599" s="172" t="s">
        <v>1127</v>
      </c>
      <c r="D599" s="173" t="s">
        <v>1151</v>
      </c>
      <c r="E599" s="172" t="s">
        <v>147</v>
      </c>
      <c r="F599" s="49" t="s">
        <v>1152</v>
      </c>
      <c r="G599" s="36">
        <f>VLOOKUP(D599,全省上年决算数!$D$4:$G$1301,4)</f>
        <v>0</v>
      </c>
      <c r="H599" s="36">
        <f>IFERROR(VLOOKUP(D599,全省预算!D:I,5,0),)</f>
        <v>0</v>
      </c>
      <c r="I599" s="36"/>
      <c r="J599" s="36">
        <f>SUMIF(全省决算数!A598:A1978,D599:D1895,全省决算数!C598:C1978)</f>
        <v>9</v>
      </c>
      <c r="K599" s="175"/>
      <c r="L599" s="175"/>
      <c r="M599" s="175">
        <f t="shared" si="59"/>
        <v>0</v>
      </c>
      <c r="N599" s="132" t="str">
        <f t="shared" si="56"/>
        <v/>
      </c>
      <c r="O599" s="176" t="str">
        <f t="shared" si="57"/>
        <v>是</v>
      </c>
      <c r="P599" s="176" t="str">
        <f t="shared" si="60"/>
        <v>否</v>
      </c>
    </row>
    <row r="600" hidden="1" spans="1:16">
      <c r="A600" s="171" t="s">
        <v>135</v>
      </c>
      <c r="B600" s="172" t="s">
        <v>135</v>
      </c>
      <c r="C600" s="172" t="s">
        <v>1127</v>
      </c>
      <c r="D600" s="173" t="s">
        <v>1153</v>
      </c>
      <c r="E600" s="172" t="s">
        <v>147</v>
      </c>
      <c r="F600" s="49" t="s">
        <v>1154</v>
      </c>
      <c r="G600" s="36">
        <f>VLOOKUP(D600,全省上年决算数!$D$4:$G$1301,4)</f>
        <v>81919</v>
      </c>
      <c r="H600" s="36">
        <f>IFERROR(VLOOKUP(D600,全省预算!D:I,5,0),)</f>
        <v>79309</v>
      </c>
      <c r="I600" s="36"/>
      <c r="J600" s="36">
        <f>SUMIF(全省决算数!A599:A1979,D600:D1896,全省决算数!C599:C1979)</f>
        <v>92384</v>
      </c>
      <c r="K600" s="175">
        <f t="shared" si="58"/>
        <v>1.13</v>
      </c>
      <c r="L600" s="175">
        <f t="shared" si="61"/>
        <v>1.16</v>
      </c>
      <c r="M600" s="175">
        <f t="shared" si="59"/>
        <v>0</v>
      </c>
      <c r="N600" s="132">
        <f t="shared" si="56"/>
        <v>0.128</v>
      </c>
      <c r="O600" s="176" t="str">
        <f t="shared" si="57"/>
        <v>是</v>
      </c>
      <c r="P600" s="176" t="str">
        <f t="shared" si="60"/>
        <v>否</v>
      </c>
    </row>
    <row r="601" ht="21.95" customHeight="1" spans="1:16">
      <c r="A601" s="171" t="s">
        <v>135</v>
      </c>
      <c r="B601" s="465" t="s">
        <v>1046</v>
      </c>
      <c r="C601" s="172"/>
      <c r="D601" s="173" t="s">
        <v>1155</v>
      </c>
      <c r="E601" s="172"/>
      <c r="F601" s="49" t="s">
        <v>1156</v>
      </c>
      <c r="G601" s="36">
        <f>SUMIF($C602:$C$1301,$D601,$G602:$G$1301)</f>
        <v>199182</v>
      </c>
      <c r="H601" s="36">
        <f>VLOOKUP(F601,全省预算!$F:$H,3,0)</f>
        <v>204000</v>
      </c>
      <c r="I601" s="36">
        <f>IFERROR(VLOOKUP(D601,全省调整!A:I,3,0),)</f>
        <v>232003</v>
      </c>
      <c r="J601" s="36">
        <f>VLOOKUP(F601,全省决算数!$B:$C,2,0)</f>
        <v>227407</v>
      </c>
      <c r="K601" s="418">
        <f t="shared" si="58"/>
        <v>1.142</v>
      </c>
      <c r="L601" s="418">
        <f t="shared" si="61"/>
        <v>1.115</v>
      </c>
      <c r="M601" s="418">
        <f t="shared" si="59"/>
        <v>0.98</v>
      </c>
      <c r="N601" s="129">
        <f t="shared" si="56"/>
        <v>0.142</v>
      </c>
      <c r="O601" s="176" t="str">
        <f t="shared" si="57"/>
        <v>是</v>
      </c>
      <c r="P601" s="176" t="str">
        <f t="shared" si="60"/>
        <v>是</v>
      </c>
    </row>
    <row r="602" hidden="1" spans="1:16">
      <c r="A602" s="171" t="s">
        <v>135</v>
      </c>
      <c r="B602" s="172" t="s">
        <v>135</v>
      </c>
      <c r="C602" s="172" t="s">
        <v>1155</v>
      </c>
      <c r="D602" s="464" t="s">
        <v>1157</v>
      </c>
      <c r="E602" s="172" t="s">
        <v>147</v>
      </c>
      <c r="F602" s="49" t="s">
        <v>1158</v>
      </c>
      <c r="G602" s="36">
        <f>VLOOKUP(D602,全省上年决算数!$D$4:$G$1301,4)</f>
        <v>41439</v>
      </c>
      <c r="H602" s="36">
        <f>IFERROR(VLOOKUP(D602,全省预算!D:I,5,0),)</f>
        <v>42000</v>
      </c>
      <c r="I602" s="36"/>
      <c r="J602" s="36">
        <f>SUMIF(全省决算数!A601:A1981,D602:D1898,全省决算数!C601:C1981)</f>
        <v>47188</v>
      </c>
      <c r="K602" s="175">
        <f t="shared" si="58"/>
        <v>1.14</v>
      </c>
      <c r="L602" s="175">
        <f t="shared" si="61"/>
        <v>1.12</v>
      </c>
      <c r="M602" s="175">
        <f t="shared" si="59"/>
        <v>0</v>
      </c>
      <c r="N602" s="132">
        <f t="shared" si="56"/>
        <v>0.139</v>
      </c>
      <c r="O602" s="176" t="str">
        <f t="shared" si="57"/>
        <v>是</v>
      </c>
      <c r="P602" s="176" t="str">
        <f t="shared" si="60"/>
        <v>否</v>
      </c>
    </row>
    <row r="603" hidden="1" spans="1:16">
      <c r="A603" s="171" t="s">
        <v>135</v>
      </c>
      <c r="B603" s="172" t="s">
        <v>135</v>
      </c>
      <c r="C603" s="172" t="s">
        <v>1155</v>
      </c>
      <c r="D603" s="173" t="s">
        <v>1159</v>
      </c>
      <c r="E603" s="172" t="s">
        <v>147</v>
      </c>
      <c r="F603" s="49" t="s">
        <v>1160</v>
      </c>
      <c r="G603" s="36">
        <f>VLOOKUP(D603,全省上年决算数!$D$4:$G$1301,4)</f>
        <v>27103</v>
      </c>
      <c r="H603" s="36">
        <f>IFERROR(VLOOKUP(D603,全省预算!D:I,5,0),)</f>
        <v>28000</v>
      </c>
      <c r="I603" s="36"/>
      <c r="J603" s="36">
        <f>SUMIF(全省决算数!A602:A1982,D603:D1899,全省决算数!C602:C1982)</f>
        <v>30796</v>
      </c>
      <c r="K603" s="175">
        <f t="shared" si="58"/>
        <v>1.14</v>
      </c>
      <c r="L603" s="175">
        <f t="shared" si="61"/>
        <v>1.1</v>
      </c>
      <c r="M603" s="175">
        <f t="shared" si="59"/>
        <v>0</v>
      </c>
      <c r="N603" s="132">
        <f t="shared" si="56"/>
        <v>0.136</v>
      </c>
      <c r="O603" s="176" t="str">
        <f t="shared" si="57"/>
        <v>是</v>
      </c>
      <c r="P603" s="176" t="str">
        <f t="shared" si="60"/>
        <v>否</v>
      </c>
    </row>
    <row r="604" hidden="1" spans="1:16">
      <c r="A604" s="171" t="s">
        <v>135</v>
      </c>
      <c r="B604" s="172"/>
      <c r="C604" s="172" t="s">
        <v>1155</v>
      </c>
      <c r="D604" s="173" t="s">
        <v>1161</v>
      </c>
      <c r="E604" s="172" t="s">
        <v>147</v>
      </c>
      <c r="F604" s="49" t="s">
        <v>1162</v>
      </c>
      <c r="G604" s="36">
        <f>VLOOKUP(D604,全省上年决算数!$D$4:$G$1301,4)</f>
        <v>38897</v>
      </c>
      <c r="H604" s="36">
        <f>IFERROR(VLOOKUP(D604,全省预算!D:I,5,0),)</f>
        <v>40000</v>
      </c>
      <c r="I604" s="36"/>
      <c r="J604" s="36">
        <f>SUMIF(全省决算数!A603:A1983,D604:D1900,全省决算数!C603:C1983)</f>
        <v>39665</v>
      </c>
      <c r="K604" s="175">
        <f t="shared" si="58"/>
        <v>1.02</v>
      </c>
      <c r="L604" s="175">
        <f t="shared" si="61"/>
        <v>0.99</v>
      </c>
      <c r="M604" s="175">
        <f t="shared" si="59"/>
        <v>0</v>
      </c>
      <c r="N604" s="132">
        <f t="shared" si="56"/>
        <v>0.02</v>
      </c>
      <c r="O604" s="176" t="str">
        <f t="shared" si="57"/>
        <v>是</v>
      </c>
      <c r="P604" s="176" t="str">
        <f t="shared" si="60"/>
        <v>否</v>
      </c>
    </row>
    <row r="605" hidden="1" spans="1:16">
      <c r="A605" s="171" t="s">
        <v>135</v>
      </c>
      <c r="B605" s="172" t="s">
        <v>135</v>
      </c>
      <c r="C605" s="172" t="s">
        <v>1155</v>
      </c>
      <c r="D605" s="173" t="s">
        <v>1163</v>
      </c>
      <c r="E605" s="172" t="s">
        <v>147</v>
      </c>
      <c r="F605" s="49" t="s">
        <v>1164</v>
      </c>
      <c r="G605" s="36">
        <f>VLOOKUP(D605,全省上年决算数!$D$4:$G$1301,4)</f>
        <v>7209</v>
      </c>
      <c r="H605" s="36">
        <f>IFERROR(VLOOKUP(D605,全省预算!D:I,5,0),)</f>
        <v>7400</v>
      </c>
      <c r="I605" s="36"/>
      <c r="J605" s="36">
        <f>SUMIF(全省决算数!A604:A1984,D605:D1901,全省决算数!C604:C1984)</f>
        <v>4818</v>
      </c>
      <c r="K605" s="175">
        <f t="shared" si="58"/>
        <v>0.67</v>
      </c>
      <c r="L605" s="175">
        <f t="shared" si="61"/>
        <v>0.65</v>
      </c>
      <c r="M605" s="175">
        <f t="shared" si="59"/>
        <v>0</v>
      </c>
      <c r="N605" s="132">
        <f t="shared" si="56"/>
        <v>-0.332</v>
      </c>
      <c r="O605" s="176" t="str">
        <f t="shared" si="57"/>
        <v>是</v>
      </c>
      <c r="P605" s="176" t="str">
        <f t="shared" si="60"/>
        <v>否</v>
      </c>
    </row>
    <row r="606" hidden="1" spans="1:16">
      <c r="A606" s="171" t="s">
        <v>135</v>
      </c>
      <c r="B606" s="172" t="s">
        <v>135</v>
      </c>
      <c r="C606" s="172" t="s">
        <v>1155</v>
      </c>
      <c r="D606" s="173" t="s">
        <v>1165</v>
      </c>
      <c r="E606" s="172" t="s">
        <v>147</v>
      </c>
      <c r="F606" s="49" t="s">
        <v>1166</v>
      </c>
      <c r="G606" s="36">
        <f>VLOOKUP(D606,全省上年决算数!$D$4:$G$1301,4)</f>
        <v>10459</v>
      </c>
      <c r="H606" s="36">
        <f>IFERROR(VLOOKUP(D606,全省预算!D:I,5,0),)</f>
        <v>10800</v>
      </c>
      <c r="I606" s="36"/>
      <c r="J606" s="36">
        <f>SUMIF(全省决算数!A605:A1985,D606:D1902,全省决算数!C605:C1985)</f>
        <v>11643</v>
      </c>
      <c r="K606" s="175">
        <f t="shared" si="58"/>
        <v>1.11</v>
      </c>
      <c r="L606" s="175">
        <f t="shared" si="61"/>
        <v>1.08</v>
      </c>
      <c r="M606" s="175">
        <f t="shared" si="59"/>
        <v>0</v>
      </c>
      <c r="N606" s="132">
        <f t="shared" si="56"/>
        <v>0.113</v>
      </c>
      <c r="O606" s="176" t="str">
        <f t="shared" si="57"/>
        <v>是</v>
      </c>
      <c r="P606" s="176" t="str">
        <f t="shared" si="60"/>
        <v>否</v>
      </c>
    </row>
    <row r="607" hidden="1" spans="1:16">
      <c r="A607" s="171" t="s">
        <v>135</v>
      </c>
      <c r="B607" s="172" t="s">
        <v>135</v>
      </c>
      <c r="C607" s="172" t="s">
        <v>1155</v>
      </c>
      <c r="D607" s="173" t="s">
        <v>1167</v>
      </c>
      <c r="E607" s="172" t="s">
        <v>147</v>
      </c>
      <c r="F607" s="49" t="s">
        <v>1168</v>
      </c>
      <c r="G607" s="36">
        <f>VLOOKUP(D607,全省上年决算数!$D$4:$G$1301,4)</f>
        <v>349</v>
      </c>
      <c r="H607" s="36">
        <f>IFERROR(VLOOKUP(D607,全省预算!D:I,5,0),)</f>
        <v>360</v>
      </c>
      <c r="I607" s="36"/>
      <c r="J607" s="36">
        <f>SUMIF(全省决算数!A606:A1986,D607:D1903,全省决算数!C606:C1986)</f>
        <v>908</v>
      </c>
      <c r="K607" s="175">
        <f t="shared" si="58"/>
        <v>2.6</v>
      </c>
      <c r="L607" s="175">
        <f t="shared" si="61"/>
        <v>2.52</v>
      </c>
      <c r="M607" s="175">
        <f t="shared" si="59"/>
        <v>0</v>
      </c>
      <c r="N607" s="132">
        <f t="shared" si="56"/>
        <v>1.602</v>
      </c>
      <c r="O607" s="176" t="str">
        <f t="shared" si="57"/>
        <v>是</v>
      </c>
      <c r="P607" s="176" t="str">
        <f t="shared" si="60"/>
        <v>否</v>
      </c>
    </row>
    <row r="608" hidden="1" spans="1:16">
      <c r="A608" s="171" t="s">
        <v>135</v>
      </c>
      <c r="B608" s="172" t="s">
        <v>135</v>
      </c>
      <c r="C608" s="172" t="s">
        <v>1155</v>
      </c>
      <c r="D608" s="464" t="s">
        <v>1169</v>
      </c>
      <c r="E608" s="172" t="s">
        <v>147</v>
      </c>
      <c r="F608" s="49" t="s">
        <v>1170</v>
      </c>
      <c r="G608" s="36">
        <f>VLOOKUP(D608,全省上年决算数!$D$4:$G$1301,4)</f>
        <v>73726</v>
      </c>
      <c r="H608" s="36">
        <f>IFERROR(VLOOKUP(D608,全省预算!D:I,5,0),)</f>
        <v>75440</v>
      </c>
      <c r="I608" s="36"/>
      <c r="J608" s="36">
        <f>SUMIF(全省决算数!A607:A1987,D608:D1904,全省决算数!C607:C1987)</f>
        <v>92389</v>
      </c>
      <c r="K608" s="175">
        <f t="shared" si="58"/>
        <v>1.25</v>
      </c>
      <c r="L608" s="175">
        <f t="shared" si="61"/>
        <v>1.22</v>
      </c>
      <c r="M608" s="175">
        <f t="shared" si="59"/>
        <v>0</v>
      </c>
      <c r="N608" s="132">
        <f t="shared" si="56"/>
        <v>0.253</v>
      </c>
      <c r="O608" s="176" t="str">
        <f t="shared" si="57"/>
        <v>是</v>
      </c>
      <c r="P608" s="176" t="str">
        <f t="shared" si="60"/>
        <v>否</v>
      </c>
    </row>
    <row r="609" ht="21.95" customHeight="1" spans="1:16">
      <c r="A609" s="171" t="s">
        <v>135</v>
      </c>
      <c r="B609" s="465" t="s">
        <v>1046</v>
      </c>
      <c r="C609" s="172"/>
      <c r="D609" s="173" t="s">
        <v>1171</v>
      </c>
      <c r="E609" s="172"/>
      <c r="F609" s="49" t="s">
        <v>1172</v>
      </c>
      <c r="G609" s="36">
        <f>SUMIF($C610:$C$1301,$D609,$G610:$G$1301)</f>
        <v>113283</v>
      </c>
      <c r="H609" s="36">
        <f>VLOOKUP(F609,全省预算!$F:$H,3,0)</f>
        <v>116300</v>
      </c>
      <c r="I609" s="36">
        <f>IFERROR(VLOOKUP(D609,全省调整!A:I,3,0),)</f>
        <v>130635</v>
      </c>
      <c r="J609" s="36">
        <f>VLOOKUP(F609,全省决算数!$B:$C,2,0)</f>
        <v>128232</v>
      </c>
      <c r="K609" s="418">
        <f t="shared" si="58"/>
        <v>1.132</v>
      </c>
      <c r="L609" s="418">
        <f t="shared" si="61"/>
        <v>1.103</v>
      </c>
      <c r="M609" s="418">
        <f t="shared" si="59"/>
        <v>0.982</v>
      </c>
      <c r="N609" s="129">
        <f t="shared" si="56"/>
        <v>0.132</v>
      </c>
      <c r="O609" s="176" t="str">
        <f t="shared" si="57"/>
        <v>是</v>
      </c>
      <c r="P609" s="176" t="str">
        <f t="shared" si="60"/>
        <v>是</v>
      </c>
    </row>
    <row r="610" hidden="1" spans="1:16">
      <c r="A610" s="171" t="s">
        <v>135</v>
      </c>
      <c r="B610" s="172"/>
      <c r="C610" s="465" t="s">
        <v>1171</v>
      </c>
      <c r="D610" s="173" t="s">
        <v>1173</v>
      </c>
      <c r="E610" s="172" t="s">
        <v>147</v>
      </c>
      <c r="F610" s="49" t="s">
        <v>1174</v>
      </c>
      <c r="G610" s="36">
        <f>VLOOKUP(D610,全省上年决算数!$D$4:$G$1301,4)</f>
        <v>20974</v>
      </c>
      <c r="H610" s="36">
        <f>IFERROR(VLOOKUP(D610,全省预算!D:I,5,0),)</f>
        <v>21800</v>
      </c>
      <c r="I610" s="36"/>
      <c r="J610" s="36">
        <f>SUMIF(全省决算数!A609:A1989,D610:D1906,全省决算数!C609:C1989)</f>
        <v>22414</v>
      </c>
      <c r="K610" s="175">
        <f t="shared" si="58"/>
        <v>1.07</v>
      </c>
      <c r="L610" s="175">
        <f t="shared" si="61"/>
        <v>1.03</v>
      </c>
      <c r="M610" s="175">
        <f t="shared" si="59"/>
        <v>0</v>
      </c>
      <c r="N610" s="132">
        <f t="shared" si="56"/>
        <v>0.069</v>
      </c>
      <c r="O610" s="176" t="str">
        <f t="shared" si="57"/>
        <v>是</v>
      </c>
      <c r="P610" s="176" t="str">
        <f t="shared" si="60"/>
        <v>否</v>
      </c>
    </row>
    <row r="611" hidden="1" spans="1:16">
      <c r="A611" s="171" t="s">
        <v>135</v>
      </c>
      <c r="B611" s="172" t="s">
        <v>135</v>
      </c>
      <c r="C611" s="465" t="s">
        <v>1171</v>
      </c>
      <c r="D611" s="173" t="s">
        <v>1175</v>
      </c>
      <c r="E611" s="172" t="s">
        <v>147</v>
      </c>
      <c r="F611" s="49" t="s">
        <v>1176</v>
      </c>
      <c r="G611" s="36">
        <f>VLOOKUP(D611,全省上年决算数!$D$4:$G$1301,4)</f>
        <v>82177</v>
      </c>
      <c r="H611" s="36">
        <f>IFERROR(VLOOKUP(D611,全省预算!D:I,5,0),)</f>
        <v>84000</v>
      </c>
      <c r="I611" s="36"/>
      <c r="J611" s="36">
        <f>SUMIF(全省决算数!A610:A1990,D611:D1907,全省决算数!C610:C1990)</f>
        <v>95591</v>
      </c>
      <c r="K611" s="175">
        <f t="shared" si="58"/>
        <v>1.16</v>
      </c>
      <c r="L611" s="175">
        <f t="shared" si="61"/>
        <v>1.14</v>
      </c>
      <c r="M611" s="175">
        <f t="shared" si="59"/>
        <v>0</v>
      </c>
      <c r="N611" s="132">
        <f t="shared" si="56"/>
        <v>0.163</v>
      </c>
      <c r="O611" s="176" t="str">
        <f t="shared" si="57"/>
        <v>是</v>
      </c>
      <c r="P611" s="176" t="str">
        <f t="shared" si="60"/>
        <v>否</v>
      </c>
    </row>
    <row r="612" hidden="1" spans="1:16">
      <c r="A612" s="171" t="s">
        <v>135</v>
      </c>
      <c r="B612" s="172" t="s">
        <v>135</v>
      </c>
      <c r="C612" s="465" t="s">
        <v>1171</v>
      </c>
      <c r="D612" s="173" t="s">
        <v>1177</v>
      </c>
      <c r="E612" s="172" t="s">
        <v>147</v>
      </c>
      <c r="F612" s="49" t="s">
        <v>1178</v>
      </c>
      <c r="G612" s="36">
        <f>VLOOKUP(D612,全省上年决算数!$D$4:$G$1301,4)</f>
        <v>5653</v>
      </c>
      <c r="H612" s="36">
        <f>IFERROR(VLOOKUP(D612,全省预算!D:I,5,0),)</f>
        <v>5900</v>
      </c>
      <c r="I612" s="36"/>
      <c r="J612" s="36">
        <f>SUMIF(全省决算数!A611:A1991,D612:D1908,全省决算数!C611:C1991)</f>
        <v>6244</v>
      </c>
      <c r="K612" s="175">
        <f t="shared" si="58"/>
        <v>1.1</v>
      </c>
      <c r="L612" s="175">
        <f t="shared" si="61"/>
        <v>1.06</v>
      </c>
      <c r="M612" s="175">
        <f t="shared" si="59"/>
        <v>0</v>
      </c>
      <c r="N612" s="132">
        <f t="shared" si="56"/>
        <v>0.105</v>
      </c>
      <c r="O612" s="176" t="str">
        <f t="shared" si="57"/>
        <v>是</v>
      </c>
      <c r="P612" s="176" t="str">
        <f t="shared" si="60"/>
        <v>否</v>
      </c>
    </row>
    <row r="613" hidden="1" spans="1:16">
      <c r="A613" s="171" t="s">
        <v>135</v>
      </c>
      <c r="B613" s="172" t="s">
        <v>135</v>
      </c>
      <c r="C613" s="465" t="s">
        <v>1171</v>
      </c>
      <c r="D613" s="173" t="s">
        <v>1179</v>
      </c>
      <c r="E613" s="172" t="s">
        <v>147</v>
      </c>
      <c r="F613" s="49" t="s">
        <v>1180</v>
      </c>
      <c r="G613" s="36">
        <f>VLOOKUP(D613,全省上年决算数!$D$4:$G$1301,4)</f>
        <v>1798</v>
      </c>
      <c r="H613" s="36">
        <f>IFERROR(VLOOKUP(D613,全省预算!D:I,5,0),)</f>
        <v>1850</v>
      </c>
      <c r="I613" s="36"/>
      <c r="J613" s="36">
        <f>SUMIF(全省决算数!A612:A1992,D613:D1909,全省决算数!C612:C1992)</f>
        <v>2305</v>
      </c>
      <c r="K613" s="175">
        <f t="shared" si="58"/>
        <v>1.28</v>
      </c>
      <c r="L613" s="175">
        <f t="shared" si="61"/>
        <v>1.25</v>
      </c>
      <c r="M613" s="175">
        <f t="shared" si="59"/>
        <v>0</v>
      </c>
      <c r="N613" s="132">
        <f t="shared" si="56"/>
        <v>0.282</v>
      </c>
      <c r="O613" s="176" t="str">
        <f t="shared" si="57"/>
        <v>是</v>
      </c>
      <c r="P613" s="176" t="str">
        <f t="shared" si="60"/>
        <v>否</v>
      </c>
    </row>
    <row r="614" hidden="1" spans="1:16">
      <c r="A614" s="171" t="s">
        <v>135</v>
      </c>
      <c r="B614" s="172" t="s">
        <v>135</v>
      </c>
      <c r="C614" s="465" t="s">
        <v>1171</v>
      </c>
      <c r="D614" s="173" t="s">
        <v>1181</v>
      </c>
      <c r="E614" s="172" t="s">
        <v>147</v>
      </c>
      <c r="F614" s="51" t="s">
        <v>1182</v>
      </c>
      <c r="G614" s="36">
        <f>VLOOKUP(D614,全省上年决算数!$D$4:$G$1301,4)</f>
        <v>2681</v>
      </c>
      <c r="H614" s="36">
        <f>IFERROR(VLOOKUP(D614,全省预算!D:I,5,0),)</f>
        <v>2750</v>
      </c>
      <c r="I614" s="36"/>
      <c r="J614" s="36">
        <f>SUMIF(全省决算数!A613:A1993,D614:D1910,全省决算数!C613:C1993)</f>
        <v>1678</v>
      </c>
      <c r="K614" s="175">
        <f t="shared" si="58"/>
        <v>0.63</v>
      </c>
      <c r="L614" s="175">
        <f t="shared" si="61"/>
        <v>0.61</v>
      </c>
      <c r="M614" s="175">
        <f t="shared" si="59"/>
        <v>0</v>
      </c>
      <c r="N614" s="132">
        <f t="shared" si="56"/>
        <v>-0.374</v>
      </c>
      <c r="O614" s="176" t="str">
        <f t="shared" si="57"/>
        <v>是</v>
      </c>
      <c r="P614" s="176" t="str">
        <f t="shared" si="60"/>
        <v>否</v>
      </c>
    </row>
    <row r="615" ht="21.95" customHeight="1" spans="1:16">
      <c r="A615" s="171" t="s">
        <v>135</v>
      </c>
      <c r="B615" s="465" t="s">
        <v>1046</v>
      </c>
      <c r="C615" s="172"/>
      <c r="D615" s="173" t="s">
        <v>1183</v>
      </c>
      <c r="E615" s="172"/>
      <c r="F615" s="49" t="s">
        <v>1184</v>
      </c>
      <c r="G615" s="36">
        <f>SUMIF($C616:$C$1301,$D615,$G616:$G$1301)</f>
        <v>95652</v>
      </c>
      <c r="H615" s="36">
        <f>VLOOKUP(F615,全省预算!$F:$H,3,0)</f>
        <v>98400</v>
      </c>
      <c r="I615" s="36">
        <f>IFERROR(VLOOKUP(D615,全省调整!A:I,3,0),)</f>
        <v>106895</v>
      </c>
      <c r="J615" s="36">
        <f>VLOOKUP(F615,全省决算数!$B:$C,2,0)</f>
        <v>104551</v>
      </c>
      <c r="K615" s="418">
        <f t="shared" si="58"/>
        <v>1.093</v>
      </c>
      <c r="L615" s="418">
        <f t="shared" si="61"/>
        <v>1.063</v>
      </c>
      <c r="M615" s="418">
        <f t="shared" si="59"/>
        <v>0.978</v>
      </c>
      <c r="N615" s="129">
        <f t="shared" si="56"/>
        <v>0.093</v>
      </c>
      <c r="O615" s="176" t="str">
        <f t="shared" si="57"/>
        <v>是</v>
      </c>
      <c r="P615" s="176" t="str">
        <f t="shared" si="60"/>
        <v>是</v>
      </c>
    </row>
    <row r="616" hidden="1" spans="1:16">
      <c r="A616" s="171" t="s">
        <v>135</v>
      </c>
      <c r="B616" s="172" t="s">
        <v>135</v>
      </c>
      <c r="C616" s="172" t="s">
        <v>1183</v>
      </c>
      <c r="D616" s="173" t="s">
        <v>1185</v>
      </c>
      <c r="E616" s="172" t="s">
        <v>147</v>
      </c>
      <c r="F616" s="37" t="s">
        <v>1186</v>
      </c>
      <c r="G616" s="36">
        <f>VLOOKUP(D616,全省上年决算数!$D$4:$G$1301,4)</f>
        <v>22883</v>
      </c>
      <c r="H616" s="36">
        <f>IFERROR(VLOOKUP(D616,全省预算!D:I,5,0),)</f>
        <v>24000</v>
      </c>
      <c r="I616" s="36"/>
      <c r="J616" s="36">
        <f>SUMIF(全省决算数!A615:A1995,D616:D1912,全省决算数!C615:C1995)</f>
        <v>24317</v>
      </c>
      <c r="K616" s="175">
        <f t="shared" si="58"/>
        <v>1.06</v>
      </c>
      <c r="L616" s="175">
        <f t="shared" si="61"/>
        <v>1.01</v>
      </c>
      <c r="M616" s="175">
        <f t="shared" si="59"/>
        <v>0</v>
      </c>
      <c r="N616" s="132">
        <f t="shared" si="56"/>
        <v>0.063</v>
      </c>
      <c r="O616" s="176" t="str">
        <f t="shared" si="57"/>
        <v>是</v>
      </c>
      <c r="P616" s="176" t="str">
        <f t="shared" si="60"/>
        <v>否</v>
      </c>
    </row>
    <row r="617" hidden="1" spans="1:16">
      <c r="A617" s="171" t="s">
        <v>135</v>
      </c>
      <c r="B617" s="172"/>
      <c r="C617" s="172" t="s">
        <v>1183</v>
      </c>
      <c r="D617" s="173" t="s">
        <v>1187</v>
      </c>
      <c r="E617" s="172" t="s">
        <v>147</v>
      </c>
      <c r="F617" s="49" t="s">
        <v>1188</v>
      </c>
      <c r="G617" s="36">
        <f>VLOOKUP(D617,全省上年决算数!$D$4:$G$1301,4)</f>
        <v>35971</v>
      </c>
      <c r="H617" s="36">
        <f>IFERROR(VLOOKUP(D617,全省预算!D:I,5,0),)</f>
        <v>37000</v>
      </c>
      <c r="I617" s="36"/>
      <c r="J617" s="36">
        <f>SUMIF(全省决算数!A616:A1996,D617:D1913,全省决算数!C616:C1996)</f>
        <v>39154</v>
      </c>
      <c r="K617" s="175">
        <f t="shared" si="58"/>
        <v>1.09</v>
      </c>
      <c r="L617" s="175">
        <f t="shared" si="61"/>
        <v>1.06</v>
      </c>
      <c r="M617" s="175">
        <f t="shared" si="59"/>
        <v>0</v>
      </c>
      <c r="N617" s="132">
        <f t="shared" si="56"/>
        <v>0.088</v>
      </c>
      <c r="O617" s="176" t="str">
        <f t="shared" si="57"/>
        <v>是</v>
      </c>
      <c r="P617" s="176" t="str">
        <f t="shared" si="60"/>
        <v>否</v>
      </c>
    </row>
    <row r="618" hidden="1" spans="1:16">
      <c r="A618" s="171" t="s">
        <v>135</v>
      </c>
      <c r="B618" s="172" t="s">
        <v>135</v>
      </c>
      <c r="C618" s="172" t="s">
        <v>1183</v>
      </c>
      <c r="D618" s="173" t="s">
        <v>1189</v>
      </c>
      <c r="E618" s="172" t="s">
        <v>147</v>
      </c>
      <c r="F618" s="49" t="s">
        <v>1190</v>
      </c>
      <c r="G618" s="36">
        <f>VLOOKUP(D618,全省上年决算数!$D$4:$G$1301,4)</f>
        <v>5</v>
      </c>
      <c r="H618" s="36">
        <f>IFERROR(VLOOKUP(D618,全省预算!D:I,5,0),)</f>
        <v>10</v>
      </c>
      <c r="I618" s="36"/>
      <c r="J618" s="36">
        <f>SUMIF(全省决算数!A617:A1997,D618:D1914,全省决算数!C617:C1997)</f>
        <v>13</v>
      </c>
      <c r="K618" s="175">
        <f t="shared" si="58"/>
        <v>2.6</v>
      </c>
      <c r="L618" s="175">
        <f t="shared" si="61"/>
        <v>1.3</v>
      </c>
      <c r="M618" s="175">
        <f t="shared" si="59"/>
        <v>0</v>
      </c>
      <c r="N618" s="132">
        <f t="shared" si="56"/>
        <v>1.6</v>
      </c>
      <c r="O618" s="176" t="str">
        <f t="shared" si="57"/>
        <v>是</v>
      </c>
      <c r="P618" s="176" t="str">
        <f t="shared" si="60"/>
        <v>否</v>
      </c>
    </row>
    <row r="619" hidden="1" spans="1:16">
      <c r="A619" s="171" t="s">
        <v>135</v>
      </c>
      <c r="B619" s="172" t="s">
        <v>135</v>
      </c>
      <c r="C619" s="172" t="s">
        <v>1183</v>
      </c>
      <c r="D619" s="173" t="s">
        <v>1191</v>
      </c>
      <c r="E619" s="172" t="s">
        <v>147</v>
      </c>
      <c r="F619" s="49" t="s">
        <v>1192</v>
      </c>
      <c r="G619" s="36">
        <f>VLOOKUP(D619,全省上年决算数!$D$4:$G$1301,4)</f>
        <v>24144</v>
      </c>
      <c r="H619" s="36">
        <f>IFERROR(VLOOKUP(D619,全省预算!D:I,5,0),)</f>
        <v>24500</v>
      </c>
      <c r="I619" s="36"/>
      <c r="J619" s="36">
        <f>SUMIF(全省决算数!A618:A1998,D619:D1915,全省决算数!C618:C1998)</f>
        <v>26557</v>
      </c>
      <c r="K619" s="175">
        <f t="shared" si="58"/>
        <v>1.1</v>
      </c>
      <c r="L619" s="175">
        <f t="shared" si="61"/>
        <v>1.08</v>
      </c>
      <c r="M619" s="175">
        <f t="shared" si="59"/>
        <v>0</v>
      </c>
      <c r="N619" s="132">
        <f t="shared" si="56"/>
        <v>0.1</v>
      </c>
      <c r="O619" s="176" t="str">
        <f t="shared" si="57"/>
        <v>是</v>
      </c>
      <c r="P619" s="176" t="str">
        <f t="shared" si="60"/>
        <v>否</v>
      </c>
    </row>
    <row r="620" hidden="1" spans="1:16">
      <c r="A620" s="171" t="s">
        <v>135</v>
      </c>
      <c r="B620" s="172" t="s">
        <v>135</v>
      </c>
      <c r="C620" s="172" t="s">
        <v>1183</v>
      </c>
      <c r="D620" s="173" t="s">
        <v>1193</v>
      </c>
      <c r="E620" s="172" t="s">
        <v>147</v>
      </c>
      <c r="F620" s="49" t="s">
        <v>1194</v>
      </c>
      <c r="G620" s="36">
        <f>VLOOKUP(D620,全省上年决算数!$D$4:$G$1301,4)</f>
        <v>8450</v>
      </c>
      <c r="H620" s="36">
        <f>IFERROR(VLOOKUP(D620,全省预算!D:I,5,0),)</f>
        <v>8600</v>
      </c>
      <c r="I620" s="36"/>
      <c r="J620" s="36">
        <f>SUMIF(全省决算数!A619:A1999,D620:D1916,全省决算数!C619:C1999)</f>
        <v>11338</v>
      </c>
      <c r="K620" s="175">
        <f t="shared" si="58"/>
        <v>1.34</v>
      </c>
      <c r="L620" s="175">
        <f t="shared" si="61"/>
        <v>1.32</v>
      </c>
      <c r="M620" s="175">
        <f t="shared" si="59"/>
        <v>0</v>
      </c>
      <c r="N620" s="132">
        <f t="shared" si="56"/>
        <v>0.342</v>
      </c>
      <c r="O620" s="176" t="str">
        <f t="shared" si="57"/>
        <v>是</v>
      </c>
      <c r="P620" s="176" t="str">
        <f t="shared" si="60"/>
        <v>否</v>
      </c>
    </row>
    <row r="621" hidden="1" spans="1:16">
      <c r="A621" s="171" t="s">
        <v>135</v>
      </c>
      <c r="B621" s="172" t="s">
        <v>135</v>
      </c>
      <c r="C621" s="172" t="s">
        <v>1183</v>
      </c>
      <c r="D621" s="173" t="s">
        <v>1195</v>
      </c>
      <c r="E621" s="172" t="s">
        <v>147</v>
      </c>
      <c r="F621" s="49" t="s">
        <v>1196</v>
      </c>
      <c r="G621" s="36">
        <f>VLOOKUP(D621,全省上年决算数!$D$4:$G$1301,4)</f>
        <v>4199</v>
      </c>
      <c r="H621" s="36">
        <f>IFERROR(VLOOKUP(D621,全省预算!D:I,5,0),)</f>
        <v>4290</v>
      </c>
      <c r="I621" s="36"/>
      <c r="J621" s="36">
        <f>SUMIF(全省决算数!A620:A2000,D621:D1917,全省决算数!C620:C2000)</f>
        <v>3172</v>
      </c>
      <c r="K621" s="175">
        <f t="shared" si="58"/>
        <v>0.76</v>
      </c>
      <c r="L621" s="175">
        <f t="shared" si="61"/>
        <v>0.74</v>
      </c>
      <c r="M621" s="175">
        <f t="shared" si="59"/>
        <v>0</v>
      </c>
      <c r="N621" s="132">
        <f t="shared" si="56"/>
        <v>-0.245</v>
      </c>
      <c r="O621" s="176" t="str">
        <f t="shared" si="57"/>
        <v>是</v>
      </c>
      <c r="P621" s="176" t="str">
        <f t="shared" si="60"/>
        <v>否</v>
      </c>
    </row>
    <row r="622" ht="21.95" customHeight="1" spans="1:16">
      <c r="A622" s="171" t="s">
        <v>135</v>
      </c>
      <c r="B622" s="465" t="s">
        <v>1046</v>
      </c>
      <c r="C622" s="172"/>
      <c r="D622" s="173" t="s">
        <v>1197</v>
      </c>
      <c r="E622" s="172"/>
      <c r="F622" s="49" t="s">
        <v>1198</v>
      </c>
      <c r="G622" s="36">
        <f>SUMIF($C623:$C$1301,$D622,$G623:$G$1301)</f>
        <v>29596</v>
      </c>
      <c r="H622" s="36">
        <f>VLOOKUP(F622,全省预算!$F:$H,3,0)</f>
        <v>32400</v>
      </c>
      <c r="I622" s="36">
        <f>IFERROR(VLOOKUP(D622,全省调整!A:I,3,0),)</f>
        <v>64701</v>
      </c>
      <c r="J622" s="36">
        <f>VLOOKUP(F622,全省决算数!$B:$C,2,0)</f>
        <v>56855</v>
      </c>
      <c r="K622" s="418">
        <f t="shared" si="58"/>
        <v>1.921</v>
      </c>
      <c r="L622" s="418">
        <f t="shared" si="61"/>
        <v>1.755</v>
      </c>
      <c r="M622" s="418">
        <f t="shared" si="59"/>
        <v>0.879</v>
      </c>
      <c r="N622" s="129">
        <f t="shared" si="56"/>
        <v>0.921</v>
      </c>
      <c r="O622" s="176" t="str">
        <f t="shared" si="57"/>
        <v>是</v>
      </c>
      <c r="P622" s="176" t="str">
        <f t="shared" si="60"/>
        <v>是</v>
      </c>
    </row>
    <row r="623" hidden="1" spans="1:16">
      <c r="A623" s="171" t="s">
        <v>135</v>
      </c>
      <c r="B623" s="172" t="s">
        <v>135</v>
      </c>
      <c r="C623" s="172" t="s">
        <v>1197</v>
      </c>
      <c r="D623" s="173" t="s">
        <v>1199</v>
      </c>
      <c r="E623" s="172" t="s">
        <v>147</v>
      </c>
      <c r="F623" s="49" t="s">
        <v>141</v>
      </c>
      <c r="G623" s="36">
        <f>VLOOKUP(D623,全省上年决算数!$D$4:$G$1301,4)</f>
        <v>10773</v>
      </c>
      <c r="H623" s="36">
        <f>IFERROR(VLOOKUP(D623,全省预算!D:I,5,0),)</f>
        <v>11000</v>
      </c>
      <c r="I623" s="36"/>
      <c r="J623" s="36">
        <f>SUMIF(全省决算数!A622:A2002,D623:D1919,全省决算数!C622:C2002)</f>
        <v>14528</v>
      </c>
      <c r="K623" s="175">
        <f t="shared" si="58"/>
        <v>1.35</v>
      </c>
      <c r="L623" s="175">
        <f t="shared" si="61"/>
        <v>1.32</v>
      </c>
      <c r="M623" s="175">
        <f t="shared" si="59"/>
        <v>0</v>
      </c>
      <c r="N623" s="132">
        <f t="shared" si="56"/>
        <v>0.349</v>
      </c>
      <c r="O623" s="176" t="str">
        <f t="shared" si="57"/>
        <v>是</v>
      </c>
      <c r="P623" s="176" t="str">
        <f t="shared" si="60"/>
        <v>否</v>
      </c>
    </row>
    <row r="624" hidden="1" spans="1:16">
      <c r="A624" s="171" t="s">
        <v>135</v>
      </c>
      <c r="B624" s="172" t="s">
        <v>135</v>
      </c>
      <c r="C624" s="172" t="s">
        <v>1197</v>
      </c>
      <c r="D624" s="173" t="s">
        <v>1200</v>
      </c>
      <c r="E624" s="172" t="s">
        <v>147</v>
      </c>
      <c r="F624" s="49" t="s">
        <v>143</v>
      </c>
      <c r="G624" s="36">
        <f>VLOOKUP(D624,全省上年决算数!$D$4:$G$1301,4)</f>
        <v>937</v>
      </c>
      <c r="H624" s="36">
        <f>IFERROR(VLOOKUP(D624,全省预算!D:I,5,0),)</f>
        <v>950</v>
      </c>
      <c r="I624" s="36"/>
      <c r="J624" s="36">
        <f>SUMIF(全省决算数!A623:A2003,D624:D1920,全省决算数!C623:C2003)</f>
        <v>1267</v>
      </c>
      <c r="K624" s="175">
        <f t="shared" si="58"/>
        <v>1.35</v>
      </c>
      <c r="L624" s="175">
        <f t="shared" si="61"/>
        <v>1.33</v>
      </c>
      <c r="M624" s="175">
        <f t="shared" si="59"/>
        <v>0</v>
      </c>
      <c r="N624" s="132">
        <f t="shared" si="56"/>
        <v>0.352</v>
      </c>
      <c r="O624" s="176" t="str">
        <f t="shared" si="57"/>
        <v>是</v>
      </c>
      <c r="P624" s="176" t="str">
        <f t="shared" si="60"/>
        <v>否</v>
      </c>
    </row>
    <row r="625" hidden="1" spans="1:16">
      <c r="A625" s="171" t="s">
        <v>135</v>
      </c>
      <c r="B625" s="172"/>
      <c r="C625" s="172" t="s">
        <v>1197</v>
      </c>
      <c r="D625" s="173" t="s">
        <v>1201</v>
      </c>
      <c r="E625" s="172" t="s">
        <v>147</v>
      </c>
      <c r="F625" s="49" t="s">
        <v>145</v>
      </c>
      <c r="G625" s="36">
        <f>VLOOKUP(D625,全省上年决算数!$D$4:$G$1301,4)</f>
        <v>230</v>
      </c>
      <c r="H625" s="36">
        <f>IFERROR(VLOOKUP(D625,全省预算!D:I,5,0),)</f>
        <v>235</v>
      </c>
      <c r="I625" s="36"/>
      <c r="J625" s="36">
        <f>SUMIF(全省决算数!A624:A2004,D625:D1921,全省决算数!C624:C2004)</f>
        <v>265</v>
      </c>
      <c r="K625" s="175">
        <f t="shared" si="58"/>
        <v>1.15</v>
      </c>
      <c r="L625" s="175">
        <f t="shared" si="61"/>
        <v>1.13</v>
      </c>
      <c r="M625" s="175">
        <f t="shared" si="59"/>
        <v>0</v>
      </c>
      <c r="N625" s="132">
        <f t="shared" si="56"/>
        <v>0.152</v>
      </c>
      <c r="O625" s="176" t="str">
        <f t="shared" si="57"/>
        <v>是</v>
      </c>
      <c r="P625" s="176" t="str">
        <f t="shared" si="60"/>
        <v>否</v>
      </c>
    </row>
    <row r="626" hidden="1" spans="1:16">
      <c r="A626" s="171" t="s">
        <v>135</v>
      </c>
      <c r="B626" s="172" t="s">
        <v>135</v>
      </c>
      <c r="C626" s="172" t="s">
        <v>1197</v>
      </c>
      <c r="D626" s="464" t="s">
        <v>1202</v>
      </c>
      <c r="E626" s="172" t="s">
        <v>147</v>
      </c>
      <c r="F626" s="49" t="s">
        <v>1203</v>
      </c>
      <c r="G626" s="36">
        <f>VLOOKUP(D626,全省上年决算数!$D$4:$G$1301,4)</f>
        <v>4597</v>
      </c>
      <c r="H626" s="36">
        <f>IFERROR(VLOOKUP(D626,全省预算!D:I,5,0),)</f>
        <v>4650</v>
      </c>
      <c r="I626" s="36"/>
      <c r="J626" s="36">
        <f>SUMIF(全省决算数!A625:A2005,D626:D1922,全省决算数!C625:C2005)</f>
        <v>8129</v>
      </c>
      <c r="K626" s="175">
        <f t="shared" si="58"/>
        <v>1.77</v>
      </c>
      <c r="L626" s="175">
        <f t="shared" si="61"/>
        <v>1.75</v>
      </c>
      <c r="M626" s="175">
        <f t="shared" si="59"/>
        <v>0</v>
      </c>
      <c r="N626" s="132">
        <f t="shared" si="56"/>
        <v>0.768</v>
      </c>
      <c r="O626" s="176" t="str">
        <f t="shared" si="57"/>
        <v>是</v>
      </c>
      <c r="P626" s="176" t="str">
        <f t="shared" si="60"/>
        <v>否</v>
      </c>
    </row>
    <row r="627" hidden="1" spans="1:16">
      <c r="A627" s="171" t="s">
        <v>135</v>
      </c>
      <c r="B627" s="172" t="s">
        <v>135</v>
      </c>
      <c r="C627" s="172" t="s">
        <v>1197</v>
      </c>
      <c r="D627" s="464" t="s">
        <v>1204</v>
      </c>
      <c r="E627" s="172" t="s">
        <v>147</v>
      </c>
      <c r="F627" s="51" t="s">
        <v>1205</v>
      </c>
      <c r="G627" s="36">
        <f>VLOOKUP(D627,全省上年决算数!$D$4:$G$1301,4)</f>
        <v>2020</v>
      </c>
      <c r="H627" s="36">
        <f>IFERROR(VLOOKUP(D627,全省预算!D:I,5,0),)</f>
        <v>4500</v>
      </c>
      <c r="I627" s="36"/>
      <c r="J627" s="36">
        <f>SUMIF(全省决算数!A626:A2006,D627:D1923,全省决算数!C626:C2006)</f>
        <v>11185</v>
      </c>
      <c r="K627" s="175">
        <f t="shared" si="58"/>
        <v>5.54</v>
      </c>
      <c r="L627" s="175">
        <f t="shared" si="61"/>
        <v>2.49</v>
      </c>
      <c r="M627" s="175">
        <f t="shared" si="59"/>
        <v>0</v>
      </c>
      <c r="N627" s="132">
        <f t="shared" si="56"/>
        <v>4.537</v>
      </c>
      <c r="O627" s="176" t="str">
        <f t="shared" si="57"/>
        <v>是</v>
      </c>
      <c r="P627" s="176" t="str">
        <f t="shared" si="60"/>
        <v>否</v>
      </c>
    </row>
    <row r="628" hidden="1" spans="1:16">
      <c r="A628" s="171" t="s">
        <v>135</v>
      </c>
      <c r="B628" s="172"/>
      <c r="C628" s="172" t="s">
        <v>1197</v>
      </c>
      <c r="D628" s="173" t="s">
        <v>1206</v>
      </c>
      <c r="E628" s="172" t="s">
        <v>147</v>
      </c>
      <c r="F628" s="49" t="s">
        <v>1207</v>
      </c>
      <c r="G628" s="36">
        <f>VLOOKUP(D628,全省上年决算数!$D$4:$G$1301,4)</f>
        <v>1610</v>
      </c>
      <c r="H628" s="36">
        <f>IFERROR(VLOOKUP(D628,全省预算!D:I,5,0),)</f>
        <v>1660</v>
      </c>
      <c r="I628" s="36"/>
      <c r="J628" s="36">
        <f>SUMIF(全省决算数!A627:A2007,D628:D1924,全省决算数!C627:C2007)</f>
        <v>2897</v>
      </c>
      <c r="K628" s="175">
        <f t="shared" si="58"/>
        <v>1.8</v>
      </c>
      <c r="L628" s="175">
        <f t="shared" si="61"/>
        <v>1.75</v>
      </c>
      <c r="M628" s="175">
        <f t="shared" si="59"/>
        <v>0</v>
      </c>
      <c r="N628" s="132">
        <f t="shared" si="56"/>
        <v>0.799</v>
      </c>
      <c r="O628" s="176" t="str">
        <f t="shared" si="57"/>
        <v>是</v>
      </c>
      <c r="P628" s="176" t="str">
        <f t="shared" si="60"/>
        <v>否</v>
      </c>
    </row>
    <row r="629" hidden="1" spans="1:16">
      <c r="A629" s="171" t="s">
        <v>135</v>
      </c>
      <c r="B629" s="172" t="s">
        <v>135</v>
      </c>
      <c r="C629" s="172" t="s">
        <v>1197</v>
      </c>
      <c r="D629" s="464" t="s">
        <v>1208</v>
      </c>
      <c r="E629" s="172" t="s">
        <v>147</v>
      </c>
      <c r="F629" s="49" t="s">
        <v>1209</v>
      </c>
      <c r="G629" s="36">
        <f>VLOOKUP(D629,全省上年决算数!$D$4:$G$1301,4)</f>
        <v>9429</v>
      </c>
      <c r="H629" s="36">
        <f>IFERROR(VLOOKUP(D629,全省预算!D:I,5,0),)</f>
        <v>9405</v>
      </c>
      <c r="I629" s="36"/>
      <c r="J629" s="36">
        <f>SUMIF(全省决算数!A628:A2008,D629:D1925,全省决算数!C628:C2008)</f>
        <v>18584</v>
      </c>
      <c r="K629" s="175">
        <f t="shared" si="58"/>
        <v>1.97</v>
      </c>
      <c r="L629" s="175">
        <f t="shared" si="61"/>
        <v>1.98</v>
      </c>
      <c r="M629" s="175">
        <f t="shared" si="59"/>
        <v>0</v>
      </c>
      <c r="N629" s="132">
        <f t="shared" si="56"/>
        <v>0.971</v>
      </c>
      <c r="O629" s="176" t="str">
        <f t="shared" si="57"/>
        <v>是</v>
      </c>
      <c r="P629" s="176" t="str">
        <f t="shared" si="60"/>
        <v>否</v>
      </c>
    </row>
    <row r="630" ht="21.95" customHeight="1" spans="1:16">
      <c r="A630" s="171" t="s">
        <v>135</v>
      </c>
      <c r="B630" s="465" t="s">
        <v>1046</v>
      </c>
      <c r="C630" s="172"/>
      <c r="D630" s="464" t="s">
        <v>1210</v>
      </c>
      <c r="E630" s="172"/>
      <c r="F630" s="49" t="s">
        <v>1211</v>
      </c>
      <c r="G630" s="36">
        <f>SUMIF($C631:$C$1301,$D630,$G631:$G$1301)</f>
        <v>620523</v>
      </c>
      <c r="H630" s="36">
        <f>VLOOKUP(F630,全省预算!$F:$H,3,0)</f>
        <v>654000</v>
      </c>
      <c r="I630" s="36">
        <f>IFERROR(VLOOKUP(D630,全省调整!A:I,3,0),)</f>
        <v>362940</v>
      </c>
      <c r="J630" s="36">
        <f>VLOOKUP(F630,全省决算数!$B:$C,2,0)</f>
        <v>279995</v>
      </c>
      <c r="K630" s="418">
        <f t="shared" si="58"/>
        <v>0.451</v>
      </c>
      <c r="L630" s="418">
        <f t="shared" si="61"/>
        <v>0.428</v>
      </c>
      <c r="M630" s="418">
        <f t="shared" si="59"/>
        <v>0.771</v>
      </c>
      <c r="N630" s="129">
        <f t="shared" si="56"/>
        <v>-0.549</v>
      </c>
      <c r="O630" s="176" t="str">
        <f t="shared" si="57"/>
        <v>是</v>
      </c>
      <c r="P630" s="176" t="str">
        <f t="shared" si="60"/>
        <v>是</v>
      </c>
    </row>
    <row r="631" hidden="1" spans="1:16">
      <c r="A631" s="171" t="s">
        <v>135</v>
      </c>
      <c r="B631" s="172"/>
      <c r="C631" s="465" t="s">
        <v>1210</v>
      </c>
      <c r="D631" s="464" t="s">
        <v>1212</v>
      </c>
      <c r="E631" s="172" t="s">
        <v>147</v>
      </c>
      <c r="F631" s="49" t="s">
        <v>1213</v>
      </c>
      <c r="G631" s="36">
        <f>VLOOKUP(D631,全省上年决算数!$D$4:$G$1301,4)</f>
        <v>435903</v>
      </c>
      <c r="H631" s="36">
        <f>IFERROR(VLOOKUP(D631,全省预算!D:I,5,0),)</f>
        <v>450000</v>
      </c>
      <c r="I631" s="36"/>
      <c r="J631" s="36">
        <f>SUMIF(全省决算数!A630:A2010,D631:D1927,全省决算数!C630:C2010)</f>
        <v>69538</v>
      </c>
      <c r="K631" s="175">
        <f t="shared" si="58"/>
        <v>0.16</v>
      </c>
      <c r="L631" s="175">
        <f t="shared" si="61"/>
        <v>0.15</v>
      </c>
      <c r="M631" s="175">
        <f t="shared" si="59"/>
        <v>0</v>
      </c>
      <c r="N631" s="132">
        <f t="shared" si="56"/>
        <v>-0.84</v>
      </c>
      <c r="O631" s="176" t="str">
        <f t="shared" si="57"/>
        <v>是</v>
      </c>
      <c r="P631" s="176" t="str">
        <f t="shared" si="60"/>
        <v>否</v>
      </c>
    </row>
    <row r="632" hidden="1" spans="1:16">
      <c r="A632" s="171" t="s">
        <v>135</v>
      </c>
      <c r="B632" s="172" t="s">
        <v>135</v>
      </c>
      <c r="C632" s="465" t="s">
        <v>1210</v>
      </c>
      <c r="D632" s="464" t="s">
        <v>1214</v>
      </c>
      <c r="E632" s="172" t="s">
        <v>147</v>
      </c>
      <c r="F632" s="49" t="s">
        <v>1215</v>
      </c>
      <c r="G632" s="36">
        <f>VLOOKUP(D632,全省上年决算数!$D$4:$G$1301,4)</f>
        <v>49772</v>
      </c>
      <c r="H632" s="36">
        <f>IFERROR(VLOOKUP(D632,全省预算!D:I,5,0),)</f>
        <v>51000</v>
      </c>
      <c r="I632" s="36"/>
      <c r="J632" s="36">
        <f>SUMIF(全省决算数!A631:A2011,D632:D1928,全省决算数!C631:C2011)</f>
        <v>14121</v>
      </c>
      <c r="K632" s="175">
        <f t="shared" si="58"/>
        <v>0.28</v>
      </c>
      <c r="L632" s="175">
        <f t="shared" si="61"/>
        <v>0.28</v>
      </c>
      <c r="M632" s="175">
        <f t="shared" si="59"/>
        <v>0</v>
      </c>
      <c r="N632" s="132">
        <f t="shared" ref="N632:N695" si="62">IF(ISERROR(J632/G632-1),"",J632/G632-1)</f>
        <v>-0.716</v>
      </c>
      <c r="O632" s="176" t="str">
        <f t="shared" si="57"/>
        <v>是</v>
      </c>
      <c r="P632" s="176" t="str">
        <f t="shared" si="60"/>
        <v>否</v>
      </c>
    </row>
    <row r="633" hidden="1" spans="1:16">
      <c r="A633" s="171" t="s">
        <v>135</v>
      </c>
      <c r="B633" s="172" t="s">
        <v>135</v>
      </c>
      <c r="C633" s="465" t="s">
        <v>1210</v>
      </c>
      <c r="D633" s="464" t="s">
        <v>1216</v>
      </c>
      <c r="E633" s="172" t="s">
        <v>147</v>
      </c>
      <c r="F633" s="49" t="s">
        <v>1217</v>
      </c>
      <c r="G633" s="36">
        <f>VLOOKUP(D633,全省上年决算数!$D$4:$G$1301,4)</f>
        <v>125457</v>
      </c>
      <c r="H633" s="36">
        <f>IFERROR(VLOOKUP(D633,全省预算!D:I,5,0),)</f>
        <v>143000</v>
      </c>
      <c r="I633" s="36"/>
      <c r="J633" s="36">
        <f>SUMIF(全省决算数!A632:A2012,D633:D1929,全省决算数!C632:C2012)</f>
        <v>191401</v>
      </c>
      <c r="K633" s="175">
        <f t="shared" si="58"/>
        <v>1.53</v>
      </c>
      <c r="L633" s="175">
        <f t="shared" si="61"/>
        <v>1.34</v>
      </c>
      <c r="M633" s="175">
        <f t="shared" si="59"/>
        <v>0</v>
      </c>
      <c r="N633" s="132">
        <f t="shared" si="62"/>
        <v>0.526</v>
      </c>
      <c r="O633" s="176" t="str">
        <f t="shared" si="57"/>
        <v>是</v>
      </c>
      <c r="P633" s="176" t="str">
        <f t="shared" si="60"/>
        <v>否</v>
      </c>
    </row>
    <row r="634" hidden="1" spans="1:16">
      <c r="A634" s="171" t="s">
        <v>135</v>
      </c>
      <c r="B634" s="172" t="s">
        <v>135</v>
      </c>
      <c r="C634" s="465" t="s">
        <v>1210</v>
      </c>
      <c r="D634" s="464" t="s">
        <v>1218</v>
      </c>
      <c r="E634" s="172" t="s">
        <v>147</v>
      </c>
      <c r="F634" s="49" t="s">
        <v>1219</v>
      </c>
      <c r="G634" s="36">
        <f>VLOOKUP(D634,全省上年决算数!$D$4:$G$1301,4)</f>
        <v>9391</v>
      </c>
      <c r="H634" s="36">
        <f>IFERROR(VLOOKUP(D634,全省预算!D:I,5,0),)</f>
        <v>10000</v>
      </c>
      <c r="I634" s="36"/>
      <c r="J634" s="36">
        <f>SUMIF(全省决算数!A633:A2013,D634:D1930,全省决算数!C633:C2013)</f>
        <v>4935</v>
      </c>
      <c r="K634" s="175">
        <f t="shared" si="58"/>
        <v>0.53</v>
      </c>
      <c r="L634" s="175">
        <f t="shared" si="61"/>
        <v>0.49</v>
      </c>
      <c r="M634" s="175">
        <f t="shared" si="59"/>
        <v>0</v>
      </c>
      <c r="N634" s="132">
        <f t="shared" si="62"/>
        <v>-0.474</v>
      </c>
      <c r="O634" s="176" t="str">
        <f t="shared" si="57"/>
        <v>是</v>
      </c>
      <c r="P634" s="176" t="str">
        <f t="shared" si="60"/>
        <v>否</v>
      </c>
    </row>
    <row r="635" ht="21.95" customHeight="1" spans="1:16">
      <c r="A635" s="171" t="s">
        <v>135</v>
      </c>
      <c r="B635" s="465" t="s">
        <v>1046</v>
      </c>
      <c r="C635" s="172"/>
      <c r="D635" s="464" t="s">
        <v>1220</v>
      </c>
      <c r="E635" s="172"/>
      <c r="F635" s="49" t="s">
        <v>1221</v>
      </c>
      <c r="G635" s="36">
        <f>SUMIF($C636:$C$1301,$D635,$G636:$G$1301)</f>
        <v>11166</v>
      </c>
      <c r="H635" s="36">
        <f>VLOOKUP(F635,全省预算!$F:$H,3,0)</f>
        <v>11752</v>
      </c>
      <c r="I635" s="36">
        <f>IFERROR(VLOOKUP(D635,全省调整!A:I,3,0),)</f>
        <v>11097</v>
      </c>
      <c r="J635" s="36">
        <f>VLOOKUP(F635,全省决算数!$B:$C,2,0)</f>
        <v>11072</v>
      </c>
      <c r="K635" s="418">
        <f t="shared" si="58"/>
        <v>0.992</v>
      </c>
      <c r="L635" s="418">
        <f t="shared" si="61"/>
        <v>0.942</v>
      </c>
      <c r="M635" s="418">
        <f t="shared" si="59"/>
        <v>0.998</v>
      </c>
      <c r="N635" s="129">
        <f t="shared" si="62"/>
        <v>-0.008</v>
      </c>
      <c r="O635" s="176" t="str">
        <f t="shared" si="57"/>
        <v>是</v>
      </c>
      <c r="P635" s="176" t="str">
        <f t="shared" si="60"/>
        <v>是</v>
      </c>
    </row>
    <row r="636" hidden="1" spans="1:16">
      <c r="A636" s="171" t="s">
        <v>135</v>
      </c>
      <c r="B636" s="172" t="s">
        <v>135</v>
      </c>
      <c r="C636" s="465" t="s">
        <v>1220</v>
      </c>
      <c r="D636" s="464" t="s">
        <v>1222</v>
      </c>
      <c r="E636" s="172" t="s">
        <v>147</v>
      </c>
      <c r="F636" s="49" t="s">
        <v>141</v>
      </c>
      <c r="G636" s="36">
        <f>VLOOKUP(D636,全省上年决算数!$D$4:$G$1301,4)</f>
        <v>4743</v>
      </c>
      <c r="H636" s="36">
        <f>IFERROR(VLOOKUP(D636,全省预算!D:I,5,0),)</f>
        <v>5000</v>
      </c>
      <c r="I636" s="36"/>
      <c r="J636" s="36">
        <f>SUMIF(全省决算数!A635:A2015,D636:D1932,全省决算数!C635:C2015)</f>
        <v>6013</v>
      </c>
      <c r="K636" s="175">
        <f t="shared" si="58"/>
        <v>1.27</v>
      </c>
      <c r="L636" s="175">
        <f t="shared" si="61"/>
        <v>1.2</v>
      </c>
      <c r="M636" s="175">
        <f t="shared" si="59"/>
        <v>0</v>
      </c>
      <c r="N636" s="132">
        <f t="shared" si="62"/>
        <v>0.268</v>
      </c>
      <c r="O636" s="176" t="str">
        <f t="shared" si="57"/>
        <v>是</v>
      </c>
      <c r="P636" s="176" t="str">
        <f t="shared" si="60"/>
        <v>否</v>
      </c>
    </row>
    <row r="637" hidden="1" spans="1:16">
      <c r="A637" s="171" t="s">
        <v>135</v>
      </c>
      <c r="B637" s="172" t="s">
        <v>135</v>
      </c>
      <c r="C637" s="465" t="s">
        <v>1220</v>
      </c>
      <c r="D637" s="464" t="s">
        <v>1223</v>
      </c>
      <c r="E637" s="172" t="s">
        <v>147</v>
      </c>
      <c r="F637" s="49" t="s">
        <v>143</v>
      </c>
      <c r="G637" s="36">
        <f>VLOOKUP(D637,全省上年决算数!$D$4:$G$1301,4)</f>
        <v>2732</v>
      </c>
      <c r="H637" s="36">
        <f>IFERROR(VLOOKUP(D637,全省预算!D:I,5,0),)</f>
        <v>2800</v>
      </c>
      <c r="I637" s="36"/>
      <c r="J637" s="36">
        <f>SUMIF(全省决算数!A636:A2016,D637:D1933,全省决算数!C636:C2016)</f>
        <v>1597</v>
      </c>
      <c r="K637" s="175">
        <f t="shared" si="58"/>
        <v>0.58</v>
      </c>
      <c r="L637" s="175">
        <f t="shared" si="61"/>
        <v>0.57</v>
      </c>
      <c r="M637" s="175">
        <f t="shared" si="59"/>
        <v>0</v>
      </c>
      <c r="N637" s="132">
        <f t="shared" si="62"/>
        <v>-0.415</v>
      </c>
      <c r="O637" s="176" t="str">
        <f t="shared" si="57"/>
        <v>是</v>
      </c>
      <c r="P637" s="176" t="str">
        <f t="shared" si="60"/>
        <v>否</v>
      </c>
    </row>
    <row r="638" hidden="1" spans="1:16">
      <c r="A638" s="171" t="s">
        <v>135</v>
      </c>
      <c r="B638" s="172"/>
      <c r="C638" s="465" t="s">
        <v>1220</v>
      </c>
      <c r="D638" s="173" t="s">
        <v>1224</v>
      </c>
      <c r="E638" s="172" t="s">
        <v>147</v>
      </c>
      <c r="F638" s="49" t="s">
        <v>145</v>
      </c>
      <c r="G638" s="36">
        <f>VLOOKUP(D638,全省上年决算数!$D$4:$G$1301,4)</f>
        <v>70</v>
      </c>
      <c r="H638" s="36">
        <f>IFERROR(VLOOKUP(D638,全省预算!D:I,5,0),)</f>
        <v>72</v>
      </c>
      <c r="I638" s="36"/>
      <c r="J638" s="36">
        <f>SUMIF(全省决算数!A637:A2017,D638:D1934,全省决算数!C637:C2017)</f>
        <v>90</v>
      </c>
      <c r="K638" s="175">
        <f t="shared" si="58"/>
        <v>1.29</v>
      </c>
      <c r="L638" s="175">
        <f t="shared" si="61"/>
        <v>1.25</v>
      </c>
      <c r="M638" s="175">
        <f t="shared" si="59"/>
        <v>0</v>
      </c>
      <c r="N638" s="132">
        <f t="shared" si="62"/>
        <v>0.286</v>
      </c>
      <c r="O638" s="176" t="str">
        <f t="shared" si="57"/>
        <v>是</v>
      </c>
      <c r="P638" s="176" t="str">
        <f t="shared" si="60"/>
        <v>否</v>
      </c>
    </row>
    <row r="639" hidden="1" spans="1:16">
      <c r="A639" s="171" t="s">
        <v>135</v>
      </c>
      <c r="B639" s="172" t="s">
        <v>135</v>
      </c>
      <c r="C639" s="465" t="s">
        <v>1220</v>
      </c>
      <c r="D639" s="173" t="s">
        <v>1225</v>
      </c>
      <c r="E639" s="172" t="s">
        <v>147</v>
      </c>
      <c r="F639" s="49" t="s">
        <v>1226</v>
      </c>
      <c r="G639" s="36">
        <f>VLOOKUP(D639,全省上年决算数!$D$4:$G$1301,4)</f>
        <v>3621</v>
      </c>
      <c r="H639" s="36">
        <f>IFERROR(VLOOKUP(D639,全省预算!D:I,5,0),)</f>
        <v>3880</v>
      </c>
      <c r="I639" s="36"/>
      <c r="J639" s="36">
        <f>SUMIF(全省决算数!A638:A2018,D639:D1935,全省决算数!C638:C2018)</f>
        <v>3372</v>
      </c>
      <c r="K639" s="175">
        <f t="shared" si="58"/>
        <v>0.93</v>
      </c>
      <c r="L639" s="175">
        <f t="shared" si="61"/>
        <v>0.87</v>
      </c>
      <c r="M639" s="175">
        <f t="shared" si="59"/>
        <v>0</v>
      </c>
      <c r="N639" s="132">
        <f t="shared" si="62"/>
        <v>-0.069</v>
      </c>
      <c r="O639" s="176" t="str">
        <f t="shared" si="57"/>
        <v>是</v>
      </c>
      <c r="P639" s="176" t="str">
        <f t="shared" si="60"/>
        <v>否</v>
      </c>
    </row>
    <row r="640" ht="21.95" customHeight="1" spans="1:16">
      <c r="A640" s="171" t="s">
        <v>135</v>
      </c>
      <c r="B640" s="465" t="s">
        <v>1046</v>
      </c>
      <c r="C640" s="172"/>
      <c r="D640" s="464" t="s">
        <v>1227</v>
      </c>
      <c r="E640" s="172"/>
      <c r="F640" s="49" t="s">
        <v>1228</v>
      </c>
      <c r="G640" s="36">
        <f>SUMIF($C641:$C$1301,$D640,$G641:$G$1301)</f>
        <v>1010137</v>
      </c>
      <c r="H640" s="36">
        <f>VLOOKUP(F640,全省预算!$F:$H,3,0)</f>
        <v>1045000</v>
      </c>
      <c r="I640" s="36">
        <f>IFERROR(VLOOKUP(D640,全省调整!A:I,3,0),)</f>
        <v>1132497</v>
      </c>
      <c r="J640" s="36">
        <f>VLOOKUP(F640,全省决算数!$B:$C,2,0)</f>
        <v>1129624</v>
      </c>
      <c r="K640" s="418">
        <f t="shared" si="58"/>
        <v>1.118</v>
      </c>
      <c r="L640" s="418">
        <f t="shared" si="61"/>
        <v>1.081</v>
      </c>
      <c r="M640" s="418">
        <f t="shared" si="59"/>
        <v>0.997</v>
      </c>
      <c r="N640" s="129">
        <f t="shared" si="62"/>
        <v>0.118</v>
      </c>
      <c r="O640" s="176" t="str">
        <f t="shared" si="57"/>
        <v>是</v>
      </c>
      <c r="P640" s="176" t="str">
        <f t="shared" si="60"/>
        <v>是</v>
      </c>
    </row>
    <row r="641" hidden="1" spans="1:16">
      <c r="A641" s="171" t="s">
        <v>135</v>
      </c>
      <c r="B641" s="172"/>
      <c r="C641" s="465" t="s">
        <v>1227</v>
      </c>
      <c r="D641" s="464" t="s">
        <v>1229</v>
      </c>
      <c r="E641" s="172" t="s">
        <v>147</v>
      </c>
      <c r="F641" s="49" t="s">
        <v>1230</v>
      </c>
      <c r="G641" s="36">
        <f>VLOOKUP(D641,全省上年决算数!$D$4:$G$1301,4)</f>
        <v>324964</v>
      </c>
      <c r="H641" s="36">
        <f>IFERROR(VLOOKUP(D641,全省预算!D:I,5,0),)</f>
        <v>335000</v>
      </c>
      <c r="I641" s="36"/>
      <c r="J641" s="36">
        <f>SUMIF(全省决算数!A640:A2020,D641:D1937,全省决算数!C640:C2020)</f>
        <v>363372</v>
      </c>
      <c r="K641" s="175">
        <f t="shared" si="58"/>
        <v>1.12</v>
      </c>
      <c r="L641" s="175">
        <f t="shared" si="61"/>
        <v>1.08</v>
      </c>
      <c r="M641" s="175">
        <f t="shared" si="59"/>
        <v>0</v>
      </c>
      <c r="N641" s="132">
        <f t="shared" si="62"/>
        <v>0.118</v>
      </c>
      <c r="O641" s="176" t="str">
        <f t="shared" si="57"/>
        <v>是</v>
      </c>
      <c r="P641" s="176" t="str">
        <f t="shared" si="60"/>
        <v>否</v>
      </c>
    </row>
    <row r="642" hidden="1" spans="1:16">
      <c r="A642" s="171" t="s">
        <v>135</v>
      </c>
      <c r="B642" s="172" t="s">
        <v>135</v>
      </c>
      <c r="C642" s="465" t="s">
        <v>1227</v>
      </c>
      <c r="D642" s="464" t="s">
        <v>1231</v>
      </c>
      <c r="E642" s="172" t="s">
        <v>147</v>
      </c>
      <c r="F642" s="49" t="s">
        <v>1232</v>
      </c>
      <c r="G642" s="36">
        <f>VLOOKUP(D642,全省上年决算数!$D$4:$G$1301,4)</f>
        <v>685173</v>
      </c>
      <c r="H642" s="36">
        <f>IFERROR(VLOOKUP(D642,全省预算!D:I,5,0),)</f>
        <v>710000</v>
      </c>
      <c r="I642" s="36"/>
      <c r="J642" s="36">
        <f>SUMIF(全省决算数!A641:A2021,D642:D1938,全省决算数!C641:C2021)</f>
        <v>766252</v>
      </c>
      <c r="K642" s="175">
        <f t="shared" si="58"/>
        <v>1.12</v>
      </c>
      <c r="L642" s="175">
        <f t="shared" si="61"/>
        <v>1.08</v>
      </c>
      <c r="M642" s="175">
        <f t="shared" si="59"/>
        <v>0</v>
      </c>
      <c r="N642" s="132">
        <f t="shared" si="62"/>
        <v>0.118</v>
      </c>
      <c r="O642" s="176" t="str">
        <f t="shared" si="57"/>
        <v>是</v>
      </c>
      <c r="P642" s="176" t="str">
        <f t="shared" si="60"/>
        <v>否</v>
      </c>
    </row>
    <row r="643" ht="21.95" customHeight="1" spans="1:16">
      <c r="A643" s="171" t="s">
        <v>135</v>
      </c>
      <c r="B643" s="465" t="s">
        <v>1046</v>
      </c>
      <c r="C643" s="172"/>
      <c r="D643" s="464" t="s">
        <v>1233</v>
      </c>
      <c r="E643" s="172"/>
      <c r="F643" s="49" t="s">
        <v>1234</v>
      </c>
      <c r="G643" s="36">
        <f>SUMIF($C644:$C$1301,$D643,$G644:$G$1301)</f>
        <v>8497</v>
      </c>
      <c r="H643" s="36">
        <f>VLOOKUP(F643,全省预算!$F:$H,3,0)</f>
        <v>9500</v>
      </c>
      <c r="I643" s="36">
        <f>IFERROR(VLOOKUP(D643,全省调整!A:I,3,0),)</f>
        <v>41229</v>
      </c>
      <c r="J643" s="36">
        <f>VLOOKUP(F643,全省决算数!$B:$C,2,0)</f>
        <v>40628</v>
      </c>
      <c r="K643" s="418">
        <f t="shared" si="58"/>
        <v>4.781</v>
      </c>
      <c r="L643" s="418">
        <f t="shared" si="61"/>
        <v>4.277</v>
      </c>
      <c r="M643" s="418">
        <f t="shared" si="59"/>
        <v>0.985</v>
      </c>
      <c r="N643" s="129">
        <f t="shared" si="62"/>
        <v>3.781</v>
      </c>
      <c r="O643" s="176" t="str">
        <f t="shared" si="57"/>
        <v>是</v>
      </c>
      <c r="P643" s="176" t="str">
        <f t="shared" si="60"/>
        <v>是</v>
      </c>
    </row>
    <row r="644" hidden="1" spans="1:16">
      <c r="A644" s="171" t="s">
        <v>135</v>
      </c>
      <c r="B644" s="172"/>
      <c r="C644" s="465" t="s">
        <v>1233</v>
      </c>
      <c r="D644" s="464" t="s">
        <v>1235</v>
      </c>
      <c r="E644" s="172" t="s">
        <v>147</v>
      </c>
      <c r="F644" s="49" t="s">
        <v>1236</v>
      </c>
      <c r="G644" s="36">
        <f>VLOOKUP(D644,全省上年决算数!$D$4:$G$1301,4)</f>
        <v>2894</v>
      </c>
      <c r="H644" s="36">
        <f>IFERROR(VLOOKUP(D644,全省预算!D:I,5,0),)</f>
        <v>5850</v>
      </c>
      <c r="I644" s="36"/>
      <c r="J644" s="36">
        <f>SUMIF(全省决算数!A643:A2023,D644:D1940,全省决算数!C643:C2023)</f>
        <v>34527</v>
      </c>
      <c r="K644" s="175">
        <f t="shared" si="58"/>
        <v>11.93</v>
      </c>
      <c r="L644" s="175">
        <f t="shared" si="61"/>
        <v>5.9</v>
      </c>
      <c r="M644" s="175">
        <f t="shared" si="59"/>
        <v>0</v>
      </c>
      <c r="N644" s="132">
        <f t="shared" si="62"/>
        <v>10.931</v>
      </c>
      <c r="O644" s="176" t="str">
        <f t="shared" ref="O644:O707" si="63">IF(F644&lt;&gt;"",IF(SUM(G644:J644)&lt;&gt;0,"是","否"),"空")</f>
        <v>是</v>
      </c>
      <c r="P644" s="176" t="str">
        <f t="shared" si="60"/>
        <v>否</v>
      </c>
    </row>
    <row r="645" hidden="1" spans="1:16">
      <c r="A645" s="171"/>
      <c r="B645" s="172" t="s">
        <v>135</v>
      </c>
      <c r="C645" s="465" t="s">
        <v>1233</v>
      </c>
      <c r="D645" s="464" t="s">
        <v>1237</v>
      </c>
      <c r="E645" s="172" t="s">
        <v>147</v>
      </c>
      <c r="F645" s="49" t="s">
        <v>1238</v>
      </c>
      <c r="G645" s="36">
        <f>VLOOKUP(D645,全省上年决算数!$D$4:$G$1301,4)</f>
        <v>5603</v>
      </c>
      <c r="H645" s="36">
        <f>IFERROR(VLOOKUP(D645,全省预算!D:I,5,0),)</f>
        <v>0</v>
      </c>
      <c r="I645" s="36"/>
      <c r="J645" s="36">
        <f>SUMIF(全省决算数!A644:A2024,D645:D1941,全省决算数!C644:C2024)</f>
        <v>6101</v>
      </c>
      <c r="K645" s="175">
        <f t="shared" ref="K645:K708" si="64">J645/G645</f>
        <v>1.09</v>
      </c>
      <c r="L645" s="175"/>
      <c r="M645" s="175">
        <f t="shared" ref="M645:M708" si="65">IFERROR(J645/I645,0)</f>
        <v>0</v>
      </c>
      <c r="N645" s="132">
        <f t="shared" si="62"/>
        <v>0.089</v>
      </c>
      <c r="O645" s="176" t="str">
        <f t="shared" si="63"/>
        <v>是</v>
      </c>
      <c r="P645" s="176" t="str">
        <f t="shared" ref="P645:P708" si="66">IF(C645&lt;&gt;"","否","是")</f>
        <v>否</v>
      </c>
    </row>
    <row r="646" ht="21.95" customHeight="1" spans="1:16">
      <c r="A646" s="171" t="s">
        <v>135</v>
      </c>
      <c r="B646" s="465" t="s">
        <v>1046</v>
      </c>
      <c r="C646" s="172" t="s">
        <v>135</v>
      </c>
      <c r="D646" s="464" t="s">
        <v>1239</v>
      </c>
      <c r="E646" s="172" t="s">
        <v>135</v>
      </c>
      <c r="F646" s="49" t="s">
        <v>1240</v>
      </c>
      <c r="G646" s="36">
        <f>SUMIF($C647:$C$1301,$D646,$G647:$G$1301)</f>
        <v>33980</v>
      </c>
      <c r="H646" s="36">
        <f>VLOOKUP(F646,全省预算!$F:$H,3,0)</f>
        <v>21400</v>
      </c>
      <c r="I646" s="36">
        <f>IFERROR(VLOOKUP(D646,全省调整!A:I,3,0),)</f>
        <v>33258</v>
      </c>
      <c r="J646" s="36">
        <f>VLOOKUP(F646,全省决算数!$B:$C,2,0)</f>
        <v>33141</v>
      </c>
      <c r="K646" s="418">
        <f t="shared" si="64"/>
        <v>0.975</v>
      </c>
      <c r="L646" s="418">
        <f t="shared" ref="L646:L709" si="67">J646/H646</f>
        <v>1.549</v>
      </c>
      <c r="M646" s="418">
        <f t="shared" si="65"/>
        <v>0.996</v>
      </c>
      <c r="N646" s="129">
        <f t="shared" si="62"/>
        <v>-0.025</v>
      </c>
      <c r="O646" s="176" t="str">
        <f t="shared" si="63"/>
        <v>是</v>
      </c>
      <c r="P646" s="176" t="str">
        <f t="shared" si="66"/>
        <v>是</v>
      </c>
    </row>
    <row r="647" hidden="1" spans="1:16">
      <c r="A647" s="171" t="s">
        <v>135</v>
      </c>
      <c r="B647" s="172" t="s">
        <v>135</v>
      </c>
      <c r="C647" s="465" t="s">
        <v>1239</v>
      </c>
      <c r="D647" s="464" t="s">
        <v>1241</v>
      </c>
      <c r="E647" s="172" t="s">
        <v>147</v>
      </c>
      <c r="F647" s="49" t="s">
        <v>1242</v>
      </c>
      <c r="G647" s="36">
        <f>VLOOKUP(D647,全省上年决算数!$D$4:$G$1301,4)</f>
        <v>0</v>
      </c>
      <c r="H647" s="36">
        <f>IFERROR(VLOOKUP(D647,全省预算!D:I,5,0),)</f>
        <v>1400</v>
      </c>
      <c r="I647" s="36"/>
      <c r="J647" s="36">
        <f>SUMIF(全省决算数!A646:A2026,D647:D1943,全省决算数!C646:C2026)</f>
        <v>609</v>
      </c>
      <c r="K647" s="175"/>
      <c r="L647" s="175">
        <f t="shared" si="67"/>
        <v>0.44</v>
      </c>
      <c r="M647" s="175">
        <f t="shared" si="65"/>
        <v>0</v>
      </c>
      <c r="N647" s="132" t="str">
        <f t="shared" si="62"/>
        <v/>
      </c>
      <c r="O647" s="176" t="str">
        <f t="shared" si="63"/>
        <v>是</v>
      </c>
      <c r="P647" s="176" t="str">
        <f t="shared" si="66"/>
        <v>否</v>
      </c>
    </row>
    <row r="648" hidden="1" spans="1:16">
      <c r="A648" s="171" t="s">
        <v>135</v>
      </c>
      <c r="B648" s="172" t="s">
        <v>135</v>
      </c>
      <c r="C648" s="465" t="s">
        <v>1239</v>
      </c>
      <c r="D648" s="464" t="s">
        <v>1243</v>
      </c>
      <c r="E648" s="172" t="s">
        <v>147</v>
      </c>
      <c r="F648" s="49" t="s">
        <v>1244</v>
      </c>
      <c r="G648" s="36">
        <f>VLOOKUP(D648,全省上年决算数!$D$4:$G$1301,4)</f>
        <v>33980</v>
      </c>
      <c r="H648" s="36">
        <f>IFERROR(VLOOKUP(D648,全省预算!D:I,5,0),)</f>
        <v>20000</v>
      </c>
      <c r="I648" s="36"/>
      <c r="J648" s="36">
        <f>SUMIF(全省决算数!A647:A2027,D648:D1944,全省决算数!C647:C2027)</f>
        <v>32532</v>
      </c>
      <c r="K648" s="175">
        <f t="shared" si="64"/>
        <v>0.96</v>
      </c>
      <c r="L648" s="175">
        <f t="shared" si="67"/>
        <v>1.63</v>
      </c>
      <c r="M648" s="175">
        <f t="shared" si="65"/>
        <v>0</v>
      </c>
      <c r="N648" s="132">
        <f t="shared" si="62"/>
        <v>-0.043</v>
      </c>
      <c r="O648" s="176" t="str">
        <f t="shared" si="63"/>
        <v>是</v>
      </c>
      <c r="P648" s="176" t="str">
        <f t="shared" si="66"/>
        <v>否</v>
      </c>
    </row>
    <row r="649" ht="21.95" customHeight="1" spans="1:16">
      <c r="A649" s="171" t="s">
        <v>135</v>
      </c>
      <c r="B649" s="465" t="s">
        <v>1046</v>
      </c>
      <c r="C649" s="172"/>
      <c r="D649" s="464" t="s">
        <v>1245</v>
      </c>
      <c r="E649" s="172"/>
      <c r="F649" s="49" t="s">
        <v>1246</v>
      </c>
      <c r="G649" s="36">
        <f>SUMIF($C650:$C$1301,$D649,$G650:$G$1301)</f>
        <v>5100</v>
      </c>
      <c r="H649" s="36">
        <f>VLOOKUP(F649,全省预算!$F:$H,3,0)</f>
        <v>5250</v>
      </c>
      <c r="I649" s="36">
        <f>IFERROR(VLOOKUP(D649,全省调整!A:I,3,0),)</f>
        <v>3050</v>
      </c>
      <c r="J649" s="36">
        <f>VLOOKUP(F649,全省决算数!$B:$C,2,0)</f>
        <v>3050</v>
      </c>
      <c r="K649" s="418">
        <f t="shared" si="64"/>
        <v>0.598</v>
      </c>
      <c r="L649" s="418">
        <f t="shared" si="67"/>
        <v>0.581</v>
      </c>
      <c r="M649" s="418">
        <f t="shared" si="65"/>
        <v>1</v>
      </c>
      <c r="N649" s="129">
        <f t="shared" si="62"/>
        <v>-0.402</v>
      </c>
      <c r="O649" s="176" t="str">
        <f t="shared" si="63"/>
        <v>是</v>
      </c>
      <c r="P649" s="176" t="str">
        <f t="shared" si="66"/>
        <v>是</v>
      </c>
    </row>
    <row r="650" hidden="1" spans="1:16">
      <c r="A650" s="171"/>
      <c r="B650" s="172" t="s">
        <v>135</v>
      </c>
      <c r="C650" s="465" t="s">
        <v>1245</v>
      </c>
      <c r="D650" s="37">
        <v>2082401</v>
      </c>
      <c r="E650" s="172" t="s">
        <v>147</v>
      </c>
      <c r="F650" s="49" t="s">
        <v>1247</v>
      </c>
      <c r="G650" s="36">
        <f>VLOOKUP(D650,全省上年决算数!D649:G651,4,0)</f>
        <v>5050</v>
      </c>
      <c r="H650" s="36">
        <f>IFERROR(VLOOKUP(D650,全省预算!D:I,5,0),)</f>
        <v>5200</v>
      </c>
      <c r="I650" s="36"/>
      <c r="J650" s="36">
        <f>SUMIF(全省决算数!A649:A2029,D650:D1946,全省决算数!C649:C2029)</f>
        <v>3000</v>
      </c>
      <c r="K650" s="175">
        <f t="shared" si="64"/>
        <v>0.59</v>
      </c>
      <c r="L650" s="175">
        <f t="shared" si="67"/>
        <v>0.58</v>
      </c>
      <c r="M650" s="175">
        <f t="shared" si="65"/>
        <v>0</v>
      </c>
      <c r="N650" s="132">
        <f t="shared" si="62"/>
        <v>-0.406</v>
      </c>
      <c r="O650" s="176" t="str">
        <f t="shared" si="63"/>
        <v>是</v>
      </c>
      <c r="P650" s="176" t="str">
        <f t="shared" si="66"/>
        <v>否</v>
      </c>
    </row>
    <row r="651" hidden="1" spans="1:16">
      <c r="A651" s="171"/>
      <c r="B651" s="172"/>
      <c r="C651" s="465" t="s">
        <v>1245</v>
      </c>
      <c r="D651" s="464" t="s">
        <v>1248</v>
      </c>
      <c r="E651" s="172" t="s">
        <v>147</v>
      </c>
      <c r="F651" s="49" t="s">
        <v>1249</v>
      </c>
      <c r="G651" s="36">
        <f>VLOOKUP(D651,全省上年决算数!$D$4:$G$1301,4)</f>
        <v>50</v>
      </c>
      <c r="H651" s="36">
        <f>IFERROR(VLOOKUP(D651,全省预算!D:I,5,0),)</f>
        <v>50</v>
      </c>
      <c r="I651" s="36"/>
      <c r="J651" s="36">
        <f>SUMIF(全省决算数!A650:A2030,D651:D1947,全省决算数!C650:C2030)</f>
        <v>50</v>
      </c>
      <c r="K651" s="175">
        <f t="shared" si="64"/>
        <v>1</v>
      </c>
      <c r="L651" s="175">
        <f t="shared" si="67"/>
        <v>1</v>
      </c>
      <c r="M651" s="175">
        <f t="shared" si="65"/>
        <v>0</v>
      </c>
      <c r="N651" s="132">
        <f t="shared" si="62"/>
        <v>0</v>
      </c>
      <c r="O651" s="176" t="str">
        <f t="shared" si="63"/>
        <v>是</v>
      </c>
      <c r="P651" s="176" t="str">
        <f t="shared" si="66"/>
        <v>否</v>
      </c>
    </row>
    <row r="652" ht="21.95" customHeight="1" spans="1:16">
      <c r="A652" s="171" t="s">
        <v>135</v>
      </c>
      <c r="B652" s="465" t="s">
        <v>1046</v>
      </c>
      <c r="C652" s="172"/>
      <c r="D652" s="464" t="s">
        <v>1250</v>
      </c>
      <c r="E652" s="172"/>
      <c r="F652" s="49" t="s">
        <v>1251</v>
      </c>
      <c r="G652" s="36">
        <f>SUMIF($C653:$C$1301,$D652,$G653:$G$1301)</f>
        <v>37618</v>
      </c>
      <c r="H652" s="36">
        <f>VLOOKUP(F652,全省预算!$F:$H,3,0)</f>
        <v>70500</v>
      </c>
      <c r="I652" s="36">
        <f>IFERROR(VLOOKUP(D652,全省调整!A:I,3,0),)</f>
        <v>19972</v>
      </c>
      <c r="J652" s="36">
        <f>VLOOKUP(F652,全省决算数!$B:$C,2,0)</f>
        <v>19913</v>
      </c>
      <c r="K652" s="418">
        <f t="shared" si="64"/>
        <v>0.529</v>
      </c>
      <c r="L652" s="418">
        <f t="shared" si="67"/>
        <v>0.282</v>
      </c>
      <c r="M652" s="418">
        <f t="shared" si="65"/>
        <v>0.997</v>
      </c>
      <c r="N652" s="129">
        <f t="shared" si="62"/>
        <v>-0.471</v>
      </c>
      <c r="O652" s="176" t="str">
        <f t="shared" si="63"/>
        <v>是</v>
      </c>
      <c r="P652" s="176" t="str">
        <f t="shared" si="66"/>
        <v>是</v>
      </c>
    </row>
    <row r="653" hidden="1" spans="1:16">
      <c r="A653" s="171" t="s">
        <v>135</v>
      </c>
      <c r="B653" s="172" t="s">
        <v>135</v>
      </c>
      <c r="C653" s="465" t="s">
        <v>1250</v>
      </c>
      <c r="D653" s="464" t="s">
        <v>1252</v>
      </c>
      <c r="E653" s="172" t="s">
        <v>147</v>
      </c>
      <c r="F653" s="49" t="s">
        <v>1253</v>
      </c>
      <c r="G653" s="36">
        <f>VLOOKUP(D653,全省上年决算数!$D$4:$G$1301,4)</f>
        <v>3590</v>
      </c>
      <c r="H653" s="36">
        <f>IFERROR(VLOOKUP(D653,全省预算!D:I,5,0),)</f>
        <v>35050</v>
      </c>
      <c r="I653" s="36"/>
      <c r="J653" s="36">
        <f>SUMIF(全省决算数!A652:A2032,D653:D1949,全省决算数!C652:C2032)</f>
        <v>1765</v>
      </c>
      <c r="K653" s="175">
        <f t="shared" si="64"/>
        <v>0.49</v>
      </c>
      <c r="L653" s="175">
        <f t="shared" si="67"/>
        <v>0.05</v>
      </c>
      <c r="M653" s="175">
        <f t="shared" si="65"/>
        <v>0</v>
      </c>
      <c r="N653" s="132">
        <f t="shared" si="62"/>
        <v>-0.508</v>
      </c>
      <c r="O653" s="176" t="str">
        <f t="shared" si="63"/>
        <v>是</v>
      </c>
      <c r="P653" s="176" t="str">
        <f t="shared" si="66"/>
        <v>否</v>
      </c>
    </row>
    <row r="654" hidden="1" spans="1:16">
      <c r="A654" s="171" t="s">
        <v>135</v>
      </c>
      <c r="B654" s="172" t="s">
        <v>135</v>
      </c>
      <c r="C654" s="465" t="s">
        <v>1250</v>
      </c>
      <c r="D654" s="464" t="s">
        <v>1254</v>
      </c>
      <c r="E654" s="172" t="s">
        <v>147</v>
      </c>
      <c r="F654" s="49" t="s">
        <v>1255</v>
      </c>
      <c r="G654" s="36">
        <f>VLOOKUP(D654,全省上年决算数!$D$4:$G$1301,4)</f>
        <v>34028</v>
      </c>
      <c r="H654" s="36">
        <f>IFERROR(VLOOKUP(D654,全省预算!D:I,5,0),)</f>
        <v>35450</v>
      </c>
      <c r="I654" s="36"/>
      <c r="J654" s="36">
        <f>SUMIF(全省决算数!A653:A2033,D654:D1950,全省决算数!C653:C2033)</f>
        <v>18148</v>
      </c>
      <c r="K654" s="175">
        <f t="shared" si="64"/>
        <v>0.53</v>
      </c>
      <c r="L654" s="175">
        <f t="shared" si="67"/>
        <v>0.51</v>
      </c>
      <c r="M654" s="175">
        <f t="shared" si="65"/>
        <v>0</v>
      </c>
      <c r="N654" s="132">
        <f t="shared" si="62"/>
        <v>-0.467</v>
      </c>
      <c r="O654" s="176" t="str">
        <f t="shared" si="63"/>
        <v>是</v>
      </c>
      <c r="P654" s="176" t="str">
        <f t="shared" si="66"/>
        <v>否</v>
      </c>
    </row>
    <row r="655" ht="21.95" customHeight="1" spans="1:16">
      <c r="A655" s="171" t="s">
        <v>135</v>
      </c>
      <c r="B655" s="465" t="s">
        <v>1046</v>
      </c>
      <c r="C655" s="172"/>
      <c r="D655" s="464" t="s">
        <v>1256</v>
      </c>
      <c r="E655" s="180"/>
      <c r="F655" s="49" t="s">
        <v>1257</v>
      </c>
      <c r="G655" s="36">
        <f>SUMIF($C656:$C$1301,$D655,$G656:$G$1301)</f>
        <v>121739</v>
      </c>
      <c r="H655" s="36">
        <f>VLOOKUP(F655,全省预算!$F:$H,3,0)</f>
        <v>123298</v>
      </c>
      <c r="I655" s="36">
        <f>IFERROR(VLOOKUP(D655,全省调整!A:I,3,0),)</f>
        <v>124881</v>
      </c>
      <c r="J655" s="36">
        <f>VLOOKUP(F655,全省决算数!$B:$C,2,0)</f>
        <v>120570</v>
      </c>
      <c r="K655" s="418">
        <f t="shared" si="64"/>
        <v>0.99</v>
      </c>
      <c r="L655" s="418">
        <f t="shared" si="67"/>
        <v>0.978</v>
      </c>
      <c r="M655" s="418">
        <f t="shared" si="65"/>
        <v>0.965</v>
      </c>
      <c r="N655" s="129">
        <f t="shared" si="62"/>
        <v>-0.01</v>
      </c>
      <c r="O655" s="176" t="str">
        <f t="shared" si="63"/>
        <v>是</v>
      </c>
      <c r="P655" s="176" t="str">
        <f t="shared" si="66"/>
        <v>是</v>
      </c>
    </row>
    <row r="656" hidden="1" spans="1:16">
      <c r="A656" s="171" t="s">
        <v>135</v>
      </c>
      <c r="B656" s="172"/>
      <c r="C656" s="465" t="s">
        <v>1256</v>
      </c>
      <c r="D656" s="464" t="s">
        <v>1258</v>
      </c>
      <c r="E656" s="172" t="s">
        <v>147</v>
      </c>
      <c r="F656" s="49" t="s">
        <v>1259</v>
      </c>
      <c r="G656" s="36">
        <f>VLOOKUP(D656,全省上年决算数!$D$4:$G$1301,4)</f>
        <v>121739</v>
      </c>
      <c r="H656" s="36">
        <f>IFERROR(VLOOKUP(D656,全省预算!D:I,5,0),)</f>
        <v>123298</v>
      </c>
      <c r="I656" s="36"/>
      <c r="J656" s="36">
        <f>SUMIF(全省决算数!A655:A2035,D656:D1952,全省决算数!C655:C2035)</f>
        <v>120570</v>
      </c>
      <c r="K656" s="175">
        <f t="shared" si="64"/>
        <v>0.99</v>
      </c>
      <c r="L656" s="175">
        <f t="shared" si="67"/>
        <v>0.98</v>
      </c>
      <c r="M656" s="175">
        <f t="shared" si="65"/>
        <v>0</v>
      </c>
      <c r="N656" s="132">
        <f t="shared" si="62"/>
        <v>-0.01</v>
      </c>
      <c r="O656" s="176" t="str">
        <f t="shared" si="63"/>
        <v>是</v>
      </c>
      <c r="P656" s="176" t="str">
        <f t="shared" si="66"/>
        <v>否</v>
      </c>
    </row>
    <row r="657" ht="21.95" customHeight="1" spans="1:16">
      <c r="A657" s="171" t="s">
        <v>134</v>
      </c>
      <c r="B657" s="172" t="s">
        <v>135</v>
      </c>
      <c r="C657" s="172"/>
      <c r="D657" s="173" t="s">
        <v>1260</v>
      </c>
      <c r="E657" s="172"/>
      <c r="F657" s="50" t="s">
        <v>1261</v>
      </c>
      <c r="G657" s="174">
        <f>SUMIF($B658:$B$1301,$D657,$G658:$G$1301)</f>
        <v>3524060</v>
      </c>
      <c r="H657" s="174">
        <f>VLOOKUP(F657,全省预算!$F:$H,3,0)</f>
        <v>3704000</v>
      </c>
      <c r="I657" s="174">
        <f>SUMIF($B658:$B$1301,$D657,$I658:$I$1301)</f>
        <v>4321705</v>
      </c>
      <c r="J657" s="174">
        <f>VLOOKUP(F657,全省决算数!$B:$C,2,0)</f>
        <v>4226624</v>
      </c>
      <c r="K657" s="416">
        <f t="shared" si="64"/>
        <v>1.199</v>
      </c>
      <c r="L657" s="416">
        <f t="shared" si="67"/>
        <v>1.141</v>
      </c>
      <c r="M657" s="416">
        <f t="shared" si="65"/>
        <v>0.978</v>
      </c>
      <c r="N657" s="129">
        <f t="shared" si="62"/>
        <v>0.199</v>
      </c>
      <c r="O657" s="176" t="str">
        <f t="shared" si="63"/>
        <v>是</v>
      </c>
      <c r="P657" s="176" t="str">
        <f t="shared" si="66"/>
        <v>是</v>
      </c>
    </row>
    <row r="658" ht="21.95" customHeight="1" spans="1:16">
      <c r="A658" s="171" t="s">
        <v>135</v>
      </c>
      <c r="B658" s="172" t="s">
        <v>1260</v>
      </c>
      <c r="C658" s="172" t="s">
        <v>135</v>
      </c>
      <c r="D658" s="173" t="s">
        <v>1262</v>
      </c>
      <c r="E658" s="172" t="s">
        <v>135</v>
      </c>
      <c r="F658" s="49" t="s">
        <v>1263</v>
      </c>
      <c r="G658" s="36">
        <f>SUMIF($C659:$C$1301,$D658,$G659:$G$1301)</f>
        <v>42443</v>
      </c>
      <c r="H658" s="36">
        <f>VLOOKUP(F658,全省预算!$F:$H,3,0)</f>
        <v>43000</v>
      </c>
      <c r="I658" s="36">
        <f>IFERROR(VLOOKUP(D658,全省调整!A:I,3,0),)</f>
        <v>71110</v>
      </c>
      <c r="J658" s="36">
        <f>VLOOKUP(F658,全省决算数!$B:$C,2,0)</f>
        <v>71020</v>
      </c>
      <c r="K658" s="418">
        <f t="shared" si="64"/>
        <v>1.673</v>
      </c>
      <c r="L658" s="418">
        <f t="shared" si="67"/>
        <v>1.652</v>
      </c>
      <c r="M658" s="418">
        <f t="shared" si="65"/>
        <v>0.999</v>
      </c>
      <c r="N658" s="129">
        <f t="shared" si="62"/>
        <v>0.673</v>
      </c>
      <c r="O658" s="176" t="str">
        <f t="shared" si="63"/>
        <v>是</v>
      </c>
      <c r="P658" s="176" t="str">
        <f t="shared" si="66"/>
        <v>是</v>
      </c>
    </row>
    <row r="659" hidden="1" spans="1:16">
      <c r="A659" s="171" t="s">
        <v>135</v>
      </c>
      <c r="B659" s="172" t="s">
        <v>135</v>
      </c>
      <c r="C659" s="465" t="s">
        <v>1262</v>
      </c>
      <c r="D659" s="173" t="s">
        <v>1264</v>
      </c>
      <c r="E659" s="172" t="s">
        <v>147</v>
      </c>
      <c r="F659" s="49" t="s">
        <v>141</v>
      </c>
      <c r="G659" s="36">
        <f>VLOOKUP(D659,全省上年决算数!$D$4:$G$1301,4)</f>
        <v>24626</v>
      </c>
      <c r="H659" s="36">
        <f>IFERROR(VLOOKUP(D659,全省预算!D:I,5,0),)</f>
        <v>25000</v>
      </c>
      <c r="I659" s="36"/>
      <c r="J659" s="36">
        <f>SUMIF(全省决算数!A658:A2038,D659:D1955,全省决算数!C658:C2038)</f>
        <v>48235</v>
      </c>
      <c r="K659" s="175">
        <f t="shared" si="64"/>
        <v>1.96</v>
      </c>
      <c r="L659" s="175">
        <f t="shared" si="67"/>
        <v>1.93</v>
      </c>
      <c r="M659" s="175">
        <f t="shared" si="65"/>
        <v>0</v>
      </c>
      <c r="N659" s="132">
        <f t="shared" si="62"/>
        <v>0.959</v>
      </c>
      <c r="O659" s="176" t="str">
        <f t="shared" si="63"/>
        <v>是</v>
      </c>
      <c r="P659" s="176" t="str">
        <f t="shared" si="66"/>
        <v>否</v>
      </c>
    </row>
    <row r="660" hidden="1" spans="1:16">
      <c r="A660" s="171" t="s">
        <v>135</v>
      </c>
      <c r="B660" s="172" t="s">
        <v>135</v>
      </c>
      <c r="C660" s="465" t="s">
        <v>1262</v>
      </c>
      <c r="D660" s="173" t="s">
        <v>1265</v>
      </c>
      <c r="E660" s="172" t="s">
        <v>147</v>
      </c>
      <c r="F660" s="49" t="s">
        <v>143</v>
      </c>
      <c r="G660" s="36">
        <f>VLOOKUP(D660,全省上年决算数!$D$4:$G$1301,4)</f>
        <v>5316</v>
      </c>
      <c r="H660" s="36">
        <f>IFERROR(VLOOKUP(D660,全省预算!D:I,5,0),)</f>
        <v>5400</v>
      </c>
      <c r="I660" s="36"/>
      <c r="J660" s="36">
        <f>SUMIF(全省决算数!A659:A2039,D660:D1956,全省决算数!C659:C2039)</f>
        <v>5920</v>
      </c>
      <c r="K660" s="175">
        <f t="shared" si="64"/>
        <v>1.11</v>
      </c>
      <c r="L660" s="175">
        <f t="shared" si="67"/>
        <v>1.1</v>
      </c>
      <c r="M660" s="175">
        <f t="shared" si="65"/>
        <v>0</v>
      </c>
      <c r="N660" s="132">
        <f t="shared" si="62"/>
        <v>0.114</v>
      </c>
      <c r="O660" s="176" t="str">
        <f t="shared" si="63"/>
        <v>是</v>
      </c>
      <c r="P660" s="176" t="str">
        <f t="shared" si="66"/>
        <v>否</v>
      </c>
    </row>
    <row r="661" hidden="1" spans="1:16">
      <c r="A661" s="171" t="s">
        <v>135</v>
      </c>
      <c r="B661" s="172" t="s">
        <v>135</v>
      </c>
      <c r="C661" s="465" t="s">
        <v>1262</v>
      </c>
      <c r="D661" s="173" t="s">
        <v>1266</v>
      </c>
      <c r="E661" s="172" t="s">
        <v>147</v>
      </c>
      <c r="F661" s="49" t="s">
        <v>145</v>
      </c>
      <c r="G661" s="36">
        <f>VLOOKUP(D661,全省上年决算数!$D$4:$G$1301,4)</f>
        <v>513</v>
      </c>
      <c r="H661" s="36">
        <f>IFERROR(VLOOKUP(D661,全省预算!D:I,5,0),)</f>
        <v>530</v>
      </c>
      <c r="I661" s="36"/>
      <c r="J661" s="36">
        <f>SUMIF(全省决算数!A660:A2040,D661:D1957,全省决算数!C660:C2040)</f>
        <v>1375</v>
      </c>
      <c r="K661" s="175">
        <f t="shared" si="64"/>
        <v>2.68</v>
      </c>
      <c r="L661" s="175">
        <f t="shared" si="67"/>
        <v>2.59</v>
      </c>
      <c r="M661" s="175">
        <f t="shared" si="65"/>
        <v>0</v>
      </c>
      <c r="N661" s="132">
        <f t="shared" si="62"/>
        <v>1.68</v>
      </c>
      <c r="O661" s="176" t="str">
        <f t="shared" si="63"/>
        <v>是</v>
      </c>
      <c r="P661" s="176" t="str">
        <f t="shared" si="66"/>
        <v>否</v>
      </c>
    </row>
    <row r="662" hidden="1" spans="1:16">
      <c r="A662" s="171" t="s">
        <v>135</v>
      </c>
      <c r="B662" s="172" t="s">
        <v>135</v>
      </c>
      <c r="C662" s="465" t="s">
        <v>1262</v>
      </c>
      <c r="D662" s="173" t="s">
        <v>1267</v>
      </c>
      <c r="E662" s="172" t="s">
        <v>147</v>
      </c>
      <c r="F662" s="49" t="s">
        <v>1268</v>
      </c>
      <c r="G662" s="36">
        <f>VLOOKUP(D662,全省上年决算数!$D$4:$G$1301,4)</f>
        <v>11988</v>
      </c>
      <c r="H662" s="36">
        <f>IFERROR(VLOOKUP(D662,全省预算!D:I,5,0),)</f>
        <v>12070</v>
      </c>
      <c r="I662" s="36"/>
      <c r="J662" s="36">
        <f>SUMIF(全省决算数!A661:A2041,D662:D1958,全省决算数!C661:C2041)</f>
        <v>15490</v>
      </c>
      <c r="K662" s="175">
        <f t="shared" si="64"/>
        <v>1.29</v>
      </c>
      <c r="L662" s="175">
        <f t="shared" si="67"/>
        <v>1.28</v>
      </c>
      <c r="M662" s="175">
        <f t="shared" si="65"/>
        <v>0</v>
      </c>
      <c r="N662" s="132">
        <f t="shared" si="62"/>
        <v>0.292</v>
      </c>
      <c r="O662" s="176" t="str">
        <f t="shared" si="63"/>
        <v>是</v>
      </c>
      <c r="P662" s="176" t="str">
        <f t="shared" si="66"/>
        <v>否</v>
      </c>
    </row>
    <row r="663" ht="21.95" customHeight="1" spans="1:16">
      <c r="A663" s="171" t="s">
        <v>135</v>
      </c>
      <c r="B663" s="465" t="s">
        <v>1260</v>
      </c>
      <c r="C663" s="172"/>
      <c r="D663" s="173" t="s">
        <v>1269</v>
      </c>
      <c r="E663" s="172"/>
      <c r="F663" s="49" t="s">
        <v>1270</v>
      </c>
      <c r="G663" s="36">
        <f>SUMIF($C664:$C$1301,$D663,$G664:$G$1301)</f>
        <v>425657</v>
      </c>
      <c r="H663" s="36">
        <f>VLOOKUP(F663,全省预算!$F:$H,3,0)</f>
        <v>462400</v>
      </c>
      <c r="I663" s="36">
        <f>IFERROR(VLOOKUP(D663,全省调整!A:I,3,0),)</f>
        <v>612805</v>
      </c>
      <c r="J663" s="36">
        <f>VLOOKUP(F663,全省决算数!$B:$C,2,0)</f>
        <v>589280</v>
      </c>
      <c r="K663" s="418">
        <f t="shared" si="64"/>
        <v>1.384</v>
      </c>
      <c r="L663" s="418">
        <f t="shared" si="67"/>
        <v>1.274</v>
      </c>
      <c r="M663" s="418">
        <f t="shared" si="65"/>
        <v>0.962</v>
      </c>
      <c r="N663" s="129">
        <f t="shared" si="62"/>
        <v>0.384</v>
      </c>
      <c r="O663" s="176" t="str">
        <f t="shared" si="63"/>
        <v>是</v>
      </c>
      <c r="P663" s="176" t="str">
        <f t="shared" si="66"/>
        <v>是</v>
      </c>
    </row>
    <row r="664" hidden="1" customHeight="1" spans="1:16">
      <c r="A664" s="171" t="s">
        <v>135</v>
      </c>
      <c r="B664" s="172" t="s">
        <v>135</v>
      </c>
      <c r="C664" s="465" t="s">
        <v>1269</v>
      </c>
      <c r="D664" s="173" t="s">
        <v>1271</v>
      </c>
      <c r="E664" s="172" t="s">
        <v>147</v>
      </c>
      <c r="F664" s="49" t="s">
        <v>1272</v>
      </c>
      <c r="G664" s="36">
        <f>VLOOKUP(D664,全省上年决算数!$D$4:$G$1301,4)</f>
        <v>294321</v>
      </c>
      <c r="H664" s="36">
        <f>IFERROR(VLOOKUP(D664,全省预算!D:I,5,0),)</f>
        <v>325000</v>
      </c>
      <c r="I664" s="36"/>
      <c r="J664" s="36">
        <f>SUMIF(全省决算数!A663:A2043,D664:D1960,全省决算数!C663:C2043)</f>
        <v>380596</v>
      </c>
      <c r="K664" s="175">
        <f t="shared" si="64"/>
        <v>1.29</v>
      </c>
      <c r="L664" s="175">
        <f t="shared" si="67"/>
        <v>1.17</v>
      </c>
      <c r="M664" s="175">
        <f t="shared" si="65"/>
        <v>0</v>
      </c>
      <c r="N664" s="132">
        <f t="shared" si="62"/>
        <v>0.293</v>
      </c>
      <c r="O664" s="176" t="str">
        <f t="shared" si="63"/>
        <v>是</v>
      </c>
      <c r="P664" s="176" t="str">
        <f t="shared" si="66"/>
        <v>否</v>
      </c>
    </row>
    <row r="665" hidden="1" customHeight="1" spans="1:16">
      <c r="A665" s="171" t="s">
        <v>135</v>
      </c>
      <c r="B665" s="172" t="s">
        <v>135</v>
      </c>
      <c r="C665" s="465" t="s">
        <v>1269</v>
      </c>
      <c r="D665" s="173" t="s">
        <v>1273</v>
      </c>
      <c r="E665" s="172" t="s">
        <v>147</v>
      </c>
      <c r="F665" s="49" t="s">
        <v>1274</v>
      </c>
      <c r="G665" s="36">
        <f>VLOOKUP(D665,全省上年决算数!$D$4:$G$1301,4)</f>
        <v>65753</v>
      </c>
      <c r="H665" s="36">
        <f>IFERROR(VLOOKUP(D665,全省预算!D:I,5,0),)</f>
        <v>68800</v>
      </c>
      <c r="I665" s="36"/>
      <c r="J665" s="36">
        <f>SUMIF(全省决算数!A664:A2044,D665:D1961,全省决算数!C664:C2044)</f>
        <v>90488</v>
      </c>
      <c r="K665" s="175">
        <f t="shared" si="64"/>
        <v>1.38</v>
      </c>
      <c r="L665" s="175">
        <f t="shared" si="67"/>
        <v>1.32</v>
      </c>
      <c r="M665" s="175">
        <f t="shared" si="65"/>
        <v>0</v>
      </c>
      <c r="N665" s="132">
        <f t="shared" si="62"/>
        <v>0.376</v>
      </c>
      <c r="O665" s="176" t="str">
        <f t="shared" si="63"/>
        <v>是</v>
      </c>
      <c r="P665" s="176" t="str">
        <f t="shared" si="66"/>
        <v>否</v>
      </c>
    </row>
    <row r="666" hidden="1" customHeight="1" spans="1:16">
      <c r="A666" s="171" t="s">
        <v>135</v>
      </c>
      <c r="B666" s="172" t="s">
        <v>135</v>
      </c>
      <c r="C666" s="465" t="s">
        <v>1269</v>
      </c>
      <c r="D666" s="173" t="s">
        <v>1275</v>
      </c>
      <c r="E666" s="172" t="s">
        <v>147</v>
      </c>
      <c r="F666" s="49" t="s">
        <v>1276</v>
      </c>
      <c r="G666" s="36">
        <f>VLOOKUP(D666,全省上年决算数!$D$4:$G$1301,4)</f>
        <v>7183</v>
      </c>
      <c r="H666" s="36">
        <f>IFERROR(VLOOKUP(D666,全省预算!D:I,5,0),)</f>
        <v>7400</v>
      </c>
      <c r="I666" s="36"/>
      <c r="J666" s="36">
        <f>SUMIF(全省决算数!A665:A2045,D666:D1962,全省决算数!C665:C2045)</f>
        <v>7684</v>
      </c>
      <c r="K666" s="175">
        <f t="shared" si="64"/>
        <v>1.07</v>
      </c>
      <c r="L666" s="175">
        <f t="shared" si="67"/>
        <v>1.04</v>
      </c>
      <c r="M666" s="175">
        <f t="shared" si="65"/>
        <v>0</v>
      </c>
      <c r="N666" s="132">
        <f t="shared" si="62"/>
        <v>0.07</v>
      </c>
      <c r="O666" s="176" t="str">
        <f t="shared" si="63"/>
        <v>是</v>
      </c>
      <c r="P666" s="176" t="str">
        <f t="shared" si="66"/>
        <v>否</v>
      </c>
    </row>
    <row r="667" hidden="1" customHeight="1" spans="1:16">
      <c r="A667" s="171" t="s">
        <v>135</v>
      </c>
      <c r="B667" s="172" t="s">
        <v>135</v>
      </c>
      <c r="C667" s="465" t="s">
        <v>1269</v>
      </c>
      <c r="D667" s="173" t="s">
        <v>1277</v>
      </c>
      <c r="E667" s="172" t="s">
        <v>147</v>
      </c>
      <c r="F667" s="49" t="s">
        <v>1278</v>
      </c>
      <c r="G667" s="36">
        <f>VLOOKUP(D667,全省上年决算数!$D$4:$G$1301,4)</f>
        <v>0</v>
      </c>
      <c r="H667" s="36">
        <f>IFERROR(VLOOKUP(D667,全省预算!D:I,5,0),)</f>
        <v>0</v>
      </c>
      <c r="I667" s="36"/>
      <c r="J667" s="36">
        <f>SUMIF(全省决算数!A666:A2046,D667:D1963,全省决算数!C666:C2046)</f>
        <v>1045</v>
      </c>
      <c r="K667" s="175"/>
      <c r="L667" s="175"/>
      <c r="M667" s="175">
        <f t="shared" si="65"/>
        <v>0</v>
      </c>
      <c r="N667" s="132" t="str">
        <f t="shared" si="62"/>
        <v/>
      </c>
      <c r="O667" s="176" t="str">
        <f t="shared" si="63"/>
        <v>是</v>
      </c>
      <c r="P667" s="176" t="str">
        <f t="shared" si="66"/>
        <v>否</v>
      </c>
    </row>
    <row r="668" hidden="1" customHeight="1" spans="1:16">
      <c r="A668" s="171" t="s">
        <v>135</v>
      </c>
      <c r="B668" s="172" t="s">
        <v>135</v>
      </c>
      <c r="C668" s="465" t="s">
        <v>1269</v>
      </c>
      <c r="D668" s="173" t="s">
        <v>1279</v>
      </c>
      <c r="E668" s="172" t="s">
        <v>147</v>
      </c>
      <c r="F668" s="49" t="s">
        <v>1280</v>
      </c>
      <c r="G668" s="36">
        <f>VLOOKUP(D668,全省上年决算数!$D$4:$G$1301,4)</f>
        <v>10772</v>
      </c>
      <c r="H668" s="36">
        <f>IFERROR(VLOOKUP(D668,全省预算!D:I,5,0),)</f>
        <v>11300</v>
      </c>
      <c r="I668" s="36"/>
      <c r="J668" s="36">
        <f>SUMIF(全省决算数!A667:A2047,D668:D1964,全省决算数!C667:C2047)</f>
        <v>13639</v>
      </c>
      <c r="K668" s="175">
        <f t="shared" si="64"/>
        <v>1.27</v>
      </c>
      <c r="L668" s="175">
        <f t="shared" si="67"/>
        <v>1.21</v>
      </c>
      <c r="M668" s="175">
        <f t="shared" si="65"/>
        <v>0</v>
      </c>
      <c r="N668" s="132">
        <f t="shared" si="62"/>
        <v>0.266</v>
      </c>
      <c r="O668" s="176" t="str">
        <f t="shared" si="63"/>
        <v>是</v>
      </c>
      <c r="P668" s="176" t="str">
        <f t="shared" si="66"/>
        <v>否</v>
      </c>
    </row>
    <row r="669" hidden="1" customHeight="1" spans="1:16">
      <c r="A669" s="171" t="s">
        <v>135</v>
      </c>
      <c r="B669" s="172" t="s">
        <v>135</v>
      </c>
      <c r="C669" s="465" t="s">
        <v>1269</v>
      </c>
      <c r="D669" s="173" t="s">
        <v>1281</v>
      </c>
      <c r="E669" s="172" t="s">
        <v>147</v>
      </c>
      <c r="F669" s="49" t="s">
        <v>1282</v>
      </c>
      <c r="G669" s="36">
        <f>VLOOKUP(D669,全省上年决算数!$D$4:$G$1301,4)</f>
        <v>7692</v>
      </c>
      <c r="H669" s="36">
        <f>IFERROR(VLOOKUP(D669,全省预算!D:I,5,0),)</f>
        <v>8000</v>
      </c>
      <c r="I669" s="36"/>
      <c r="J669" s="36">
        <f>SUMIF(全省决算数!A668:A2048,D669:D1965,全省决算数!C668:C2048)</f>
        <v>12276</v>
      </c>
      <c r="K669" s="175">
        <f t="shared" si="64"/>
        <v>1.6</v>
      </c>
      <c r="L669" s="175">
        <f t="shared" si="67"/>
        <v>1.53</v>
      </c>
      <c r="M669" s="175">
        <f t="shared" si="65"/>
        <v>0</v>
      </c>
      <c r="N669" s="132">
        <f t="shared" si="62"/>
        <v>0.596</v>
      </c>
      <c r="O669" s="176" t="str">
        <f t="shared" si="63"/>
        <v>是</v>
      </c>
      <c r="P669" s="176" t="str">
        <f t="shared" si="66"/>
        <v>否</v>
      </c>
    </row>
    <row r="670" hidden="1" customHeight="1" spans="1:16">
      <c r="A670" s="171" t="s">
        <v>135</v>
      </c>
      <c r="B670" s="172" t="s">
        <v>135</v>
      </c>
      <c r="C670" s="465" t="s">
        <v>1269</v>
      </c>
      <c r="D670" s="173" t="s">
        <v>1283</v>
      </c>
      <c r="E670" s="172" t="s">
        <v>147</v>
      </c>
      <c r="F670" s="49" t="s">
        <v>1284</v>
      </c>
      <c r="G670" s="36">
        <f>VLOOKUP(D670,全省上年决算数!$D$4:$G$1301,4)</f>
        <v>665</v>
      </c>
      <c r="H670" s="36">
        <f>IFERROR(VLOOKUP(D670,全省预算!D:I,5,0),)</f>
        <v>685</v>
      </c>
      <c r="I670" s="36"/>
      <c r="J670" s="36">
        <f>SUMIF(全省决算数!A669:A2049,D670:D1966,全省决算数!C669:C2049)</f>
        <v>11233</v>
      </c>
      <c r="K670" s="175">
        <f t="shared" si="64"/>
        <v>16.89</v>
      </c>
      <c r="L670" s="175">
        <f t="shared" si="67"/>
        <v>16.4</v>
      </c>
      <c r="M670" s="175">
        <f t="shared" si="65"/>
        <v>0</v>
      </c>
      <c r="N670" s="132">
        <f t="shared" si="62"/>
        <v>15.892</v>
      </c>
      <c r="O670" s="176" t="str">
        <f t="shared" si="63"/>
        <v>是</v>
      </c>
      <c r="P670" s="176" t="str">
        <f t="shared" si="66"/>
        <v>否</v>
      </c>
    </row>
    <row r="671" hidden="1" customHeight="1" spans="1:16">
      <c r="A671" s="171" t="s">
        <v>135</v>
      </c>
      <c r="B671" s="172"/>
      <c r="C671" s="465" t="s">
        <v>1269</v>
      </c>
      <c r="D671" s="173" t="s">
        <v>1285</v>
      </c>
      <c r="E671" s="172" t="s">
        <v>147</v>
      </c>
      <c r="F671" s="51" t="s">
        <v>1286</v>
      </c>
      <c r="G671" s="36">
        <f>VLOOKUP(D671,全省上年决算数!$D$4:$G$1301,4)</f>
        <v>5464</v>
      </c>
      <c r="H671" s="36">
        <f>IFERROR(VLOOKUP(D671,全省预算!D:I,5,0),)</f>
        <v>5600</v>
      </c>
      <c r="I671" s="36"/>
      <c r="J671" s="36">
        <f>SUMIF(全省决算数!A670:A2050,D671:D1967,全省决算数!C670:C2050)</f>
        <v>12643</v>
      </c>
      <c r="K671" s="175">
        <f t="shared" si="64"/>
        <v>2.31</v>
      </c>
      <c r="L671" s="175">
        <f t="shared" si="67"/>
        <v>2.26</v>
      </c>
      <c r="M671" s="175">
        <f t="shared" si="65"/>
        <v>0</v>
      </c>
      <c r="N671" s="132">
        <f t="shared" si="62"/>
        <v>1.314</v>
      </c>
      <c r="O671" s="176" t="str">
        <f t="shared" si="63"/>
        <v>是</v>
      </c>
      <c r="P671" s="176" t="str">
        <f t="shared" si="66"/>
        <v>否</v>
      </c>
    </row>
    <row r="672" hidden="1" customHeight="1" spans="1:16">
      <c r="A672" s="171" t="s">
        <v>135</v>
      </c>
      <c r="B672" s="172" t="s">
        <v>135</v>
      </c>
      <c r="C672" s="465" t="s">
        <v>1269</v>
      </c>
      <c r="D672" s="173" t="s">
        <v>1287</v>
      </c>
      <c r="E672" s="172" t="s">
        <v>147</v>
      </c>
      <c r="F672" s="49" t="s">
        <v>1288</v>
      </c>
      <c r="G672" s="36">
        <f>VLOOKUP(D672,全省上年决算数!$D$4:$G$1301,4)</f>
        <v>386</v>
      </c>
      <c r="H672" s="36">
        <f>IFERROR(VLOOKUP(D672,全省预算!D:I,5,0),)</f>
        <v>400</v>
      </c>
      <c r="I672" s="36"/>
      <c r="J672" s="36">
        <f>SUMIF(全省决算数!A671:A2051,D672:D1968,全省决算数!C671:C2051)</f>
        <v>405</v>
      </c>
      <c r="K672" s="175">
        <f t="shared" si="64"/>
        <v>1.05</v>
      </c>
      <c r="L672" s="175">
        <f t="shared" si="67"/>
        <v>1.01</v>
      </c>
      <c r="M672" s="175">
        <f t="shared" si="65"/>
        <v>0</v>
      </c>
      <c r="N672" s="132">
        <f t="shared" si="62"/>
        <v>0.049</v>
      </c>
      <c r="O672" s="176" t="str">
        <f t="shared" si="63"/>
        <v>是</v>
      </c>
      <c r="P672" s="176" t="str">
        <f t="shared" si="66"/>
        <v>否</v>
      </c>
    </row>
    <row r="673" hidden="1" customHeight="1" spans="1:16">
      <c r="A673" s="171" t="s">
        <v>135</v>
      </c>
      <c r="B673" s="172" t="s">
        <v>135</v>
      </c>
      <c r="C673" s="465" t="s">
        <v>1269</v>
      </c>
      <c r="D673" s="173" t="s">
        <v>1289</v>
      </c>
      <c r="E673" s="172" t="s">
        <v>147</v>
      </c>
      <c r="F673" s="37" t="s">
        <v>1290</v>
      </c>
      <c r="G673" s="36">
        <f>VLOOKUP(D673,全省上年决算数!$D$4:$G$1301,4)</f>
        <v>1557</v>
      </c>
      <c r="H673" s="36">
        <f>IFERROR(VLOOKUP(D673,全省预算!D:I,5,0),)</f>
        <v>1600</v>
      </c>
      <c r="I673" s="36"/>
      <c r="J673" s="36">
        <f>SUMIF(全省决算数!A672:A2052,D673:D1969,全省决算数!C672:C2052)</f>
        <v>1109</v>
      </c>
      <c r="K673" s="175">
        <f t="shared" si="64"/>
        <v>0.71</v>
      </c>
      <c r="L673" s="175">
        <f t="shared" si="67"/>
        <v>0.69</v>
      </c>
      <c r="M673" s="175">
        <f t="shared" si="65"/>
        <v>0</v>
      </c>
      <c r="N673" s="132">
        <f t="shared" si="62"/>
        <v>-0.288</v>
      </c>
      <c r="O673" s="176" t="str">
        <f t="shared" si="63"/>
        <v>是</v>
      </c>
      <c r="P673" s="176" t="str">
        <f t="shared" si="66"/>
        <v>否</v>
      </c>
    </row>
    <row r="674" hidden="1" customHeight="1" spans="1:16">
      <c r="A674" s="171" t="s">
        <v>135</v>
      </c>
      <c r="B674" s="172" t="s">
        <v>135</v>
      </c>
      <c r="C674" s="465" t="s">
        <v>1269</v>
      </c>
      <c r="D674" s="173" t="s">
        <v>1291</v>
      </c>
      <c r="E674" s="172" t="s">
        <v>147</v>
      </c>
      <c r="F674" s="49" t="s">
        <v>1292</v>
      </c>
      <c r="G674" s="36">
        <f>VLOOKUP(D674,全省上年决算数!$D$4:$G$1301,4)</f>
        <v>30</v>
      </c>
      <c r="H674" s="36">
        <f>IFERROR(VLOOKUP(D674,全省预算!D:I,5,0),)</f>
        <v>31</v>
      </c>
      <c r="I674" s="36"/>
      <c r="J674" s="36">
        <f>SUMIF(全省决算数!A673:A2053,D674:D1970,全省决算数!C673:C2053)</f>
        <v>-28</v>
      </c>
      <c r="K674" s="175">
        <f t="shared" si="64"/>
        <v>-0.93</v>
      </c>
      <c r="L674" s="175">
        <f t="shared" si="67"/>
        <v>-0.9</v>
      </c>
      <c r="M674" s="175">
        <f t="shared" si="65"/>
        <v>0</v>
      </c>
      <c r="N674" s="132">
        <f t="shared" si="62"/>
        <v>-1.933</v>
      </c>
      <c r="O674" s="176" t="str">
        <f t="shared" si="63"/>
        <v>是</v>
      </c>
      <c r="P674" s="176" t="str">
        <f t="shared" si="66"/>
        <v>否</v>
      </c>
    </row>
    <row r="675" hidden="1" customHeight="1" spans="1:16">
      <c r="A675" s="171" t="s">
        <v>135</v>
      </c>
      <c r="B675" s="172"/>
      <c r="C675" s="465" t="s">
        <v>1269</v>
      </c>
      <c r="D675" s="173" t="s">
        <v>1293</v>
      </c>
      <c r="E675" s="172" t="s">
        <v>147</v>
      </c>
      <c r="F675" s="49" t="s">
        <v>1294</v>
      </c>
      <c r="G675" s="36">
        <f>VLOOKUP(D675,全省上年决算数!$D$4:$G$1301,4)</f>
        <v>31834</v>
      </c>
      <c r="H675" s="36">
        <f>IFERROR(VLOOKUP(D675,全省预算!D:I,5,0),)</f>
        <v>33584</v>
      </c>
      <c r="I675" s="36"/>
      <c r="J675" s="36">
        <f>SUMIF(全省决算数!A674:A2054,D675:D1971,全省决算数!C674:C2054)</f>
        <v>58190</v>
      </c>
      <c r="K675" s="175">
        <f t="shared" si="64"/>
        <v>1.83</v>
      </c>
      <c r="L675" s="175">
        <f t="shared" si="67"/>
        <v>1.73</v>
      </c>
      <c r="M675" s="175">
        <f t="shared" si="65"/>
        <v>0</v>
      </c>
      <c r="N675" s="132">
        <f t="shared" si="62"/>
        <v>0.828</v>
      </c>
      <c r="O675" s="176" t="str">
        <f t="shared" si="63"/>
        <v>是</v>
      </c>
      <c r="P675" s="176" t="str">
        <f t="shared" si="66"/>
        <v>否</v>
      </c>
    </row>
    <row r="676" ht="21.95" customHeight="1" spans="1:16">
      <c r="A676" s="171" t="s">
        <v>135</v>
      </c>
      <c r="B676" s="465" t="s">
        <v>1260</v>
      </c>
      <c r="C676" s="172"/>
      <c r="D676" s="173" t="s">
        <v>1295</v>
      </c>
      <c r="E676" s="172"/>
      <c r="F676" s="49" t="s">
        <v>1296</v>
      </c>
      <c r="G676" s="36">
        <f>SUMIF($C677:$C$1301,$D676,$G677:$G$1301)</f>
        <v>275006</v>
      </c>
      <c r="H676" s="36">
        <f>VLOOKUP(F676,全省预算!$F:$H,3,0)</f>
        <v>286200</v>
      </c>
      <c r="I676" s="36">
        <f>IFERROR(VLOOKUP(D676,全省调整!A:I,3,0),)</f>
        <v>350656</v>
      </c>
      <c r="J676" s="36">
        <f>VLOOKUP(F676,全省决算数!$B:$C,2,0)</f>
        <v>339185</v>
      </c>
      <c r="K676" s="418">
        <f t="shared" si="64"/>
        <v>1.233</v>
      </c>
      <c r="L676" s="418">
        <f t="shared" si="67"/>
        <v>1.185</v>
      </c>
      <c r="M676" s="418">
        <f t="shared" si="65"/>
        <v>0.967</v>
      </c>
      <c r="N676" s="129">
        <f t="shared" si="62"/>
        <v>0.233</v>
      </c>
      <c r="O676" s="176" t="str">
        <f t="shared" si="63"/>
        <v>是</v>
      </c>
      <c r="P676" s="176" t="str">
        <f t="shared" si="66"/>
        <v>是</v>
      </c>
    </row>
    <row r="677" hidden="1" customHeight="1" spans="1:16">
      <c r="A677" s="171" t="s">
        <v>135</v>
      </c>
      <c r="B677" s="172" t="s">
        <v>135</v>
      </c>
      <c r="C677" s="465" t="s">
        <v>1295</v>
      </c>
      <c r="D677" s="173" t="s">
        <v>1297</v>
      </c>
      <c r="E677" s="172" t="s">
        <v>147</v>
      </c>
      <c r="F677" s="49" t="s">
        <v>1298</v>
      </c>
      <c r="G677" s="36">
        <f>VLOOKUP(D677,全省上年决算数!$D$4:$G$1301,4)</f>
        <v>6546</v>
      </c>
      <c r="H677" s="36">
        <f>IFERROR(VLOOKUP(D677,全省预算!D:I,5,0),)</f>
        <v>6700</v>
      </c>
      <c r="I677" s="36"/>
      <c r="J677" s="36">
        <f>SUMIF(全省决算数!A676:A2056,D677:D1973,全省决算数!C676:C2056)</f>
        <v>9490</v>
      </c>
      <c r="K677" s="175">
        <f t="shared" si="64"/>
        <v>1.45</v>
      </c>
      <c r="L677" s="175">
        <f t="shared" si="67"/>
        <v>1.42</v>
      </c>
      <c r="M677" s="175">
        <f t="shared" si="65"/>
        <v>0</v>
      </c>
      <c r="N677" s="132">
        <f t="shared" si="62"/>
        <v>0.45</v>
      </c>
      <c r="O677" s="176" t="str">
        <f t="shared" si="63"/>
        <v>是</v>
      </c>
      <c r="P677" s="176" t="str">
        <f t="shared" si="66"/>
        <v>否</v>
      </c>
    </row>
    <row r="678" hidden="1" customHeight="1" spans="1:16">
      <c r="A678" s="171" t="s">
        <v>135</v>
      </c>
      <c r="B678" s="172" t="s">
        <v>135</v>
      </c>
      <c r="C678" s="465" t="s">
        <v>1295</v>
      </c>
      <c r="D678" s="173" t="s">
        <v>1299</v>
      </c>
      <c r="E678" s="172" t="s">
        <v>147</v>
      </c>
      <c r="F678" s="49" t="s">
        <v>1300</v>
      </c>
      <c r="G678" s="36">
        <f>VLOOKUP(D678,全省上年决算数!$D$4:$G$1301,4)</f>
        <v>176812</v>
      </c>
      <c r="H678" s="36">
        <f>IFERROR(VLOOKUP(D678,全省预算!D:I,5,0),)</f>
        <v>185000</v>
      </c>
      <c r="I678" s="36"/>
      <c r="J678" s="36">
        <f>SUMIF(全省决算数!A677:A2057,D678:D1974,全省决算数!C677:C2057)</f>
        <v>240450</v>
      </c>
      <c r="K678" s="175">
        <f t="shared" si="64"/>
        <v>1.36</v>
      </c>
      <c r="L678" s="175">
        <f t="shared" si="67"/>
        <v>1.3</v>
      </c>
      <c r="M678" s="175">
        <f t="shared" si="65"/>
        <v>0</v>
      </c>
      <c r="N678" s="132">
        <f t="shared" si="62"/>
        <v>0.36</v>
      </c>
      <c r="O678" s="176" t="str">
        <f t="shared" si="63"/>
        <v>是</v>
      </c>
      <c r="P678" s="176" t="str">
        <f t="shared" si="66"/>
        <v>否</v>
      </c>
    </row>
    <row r="679" hidden="1" customHeight="1" spans="1:16">
      <c r="A679" s="171" t="s">
        <v>135</v>
      </c>
      <c r="B679" s="172" t="s">
        <v>135</v>
      </c>
      <c r="C679" s="465" t="s">
        <v>1295</v>
      </c>
      <c r="D679" s="173" t="s">
        <v>1301</v>
      </c>
      <c r="E679" s="172" t="s">
        <v>147</v>
      </c>
      <c r="F679" s="49" t="s">
        <v>1302</v>
      </c>
      <c r="G679" s="36">
        <f>VLOOKUP(D679,全省上年决算数!$D$4:$G$1301,4)</f>
        <v>91648</v>
      </c>
      <c r="H679" s="36">
        <f>IFERROR(VLOOKUP(D679,全省预算!D:I,5,0),)</f>
        <v>94500</v>
      </c>
      <c r="I679" s="36"/>
      <c r="J679" s="36">
        <f>SUMIF(全省决算数!A678:A2058,D679:D1975,全省决算数!C678:C2058)</f>
        <v>89245</v>
      </c>
      <c r="K679" s="175">
        <f t="shared" si="64"/>
        <v>0.97</v>
      </c>
      <c r="L679" s="175">
        <f t="shared" si="67"/>
        <v>0.94</v>
      </c>
      <c r="M679" s="175">
        <f t="shared" si="65"/>
        <v>0</v>
      </c>
      <c r="N679" s="132">
        <f t="shared" si="62"/>
        <v>-0.026</v>
      </c>
      <c r="O679" s="176" t="str">
        <f t="shared" si="63"/>
        <v>是</v>
      </c>
      <c r="P679" s="176" t="str">
        <f t="shared" si="66"/>
        <v>否</v>
      </c>
    </row>
    <row r="680" ht="21.95" customHeight="1" spans="1:16">
      <c r="A680" s="171" t="s">
        <v>135</v>
      </c>
      <c r="B680" s="465" t="s">
        <v>1260</v>
      </c>
      <c r="C680" s="172"/>
      <c r="D680" s="173" t="s">
        <v>1303</v>
      </c>
      <c r="E680" s="172"/>
      <c r="F680" s="49" t="s">
        <v>1304</v>
      </c>
      <c r="G680" s="36">
        <f>SUMIF($C681:$C$1301,$D680,$G681:$G$1301)</f>
        <v>454838</v>
      </c>
      <c r="H680" s="36">
        <f>VLOOKUP(F680,全省预算!$F:$H,3,0)</f>
        <v>494000</v>
      </c>
      <c r="I680" s="36">
        <f>IFERROR(VLOOKUP(D680,全省调整!A:I,3,0),)</f>
        <v>613520</v>
      </c>
      <c r="J680" s="36">
        <f>VLOOKUP(F680,全省决算数!$B:$C,2,0)</f>
        <v>572754</v>
      </c>
      <c r="K680" s="418">
        <f t="shared" si="64"/>
        <v>1.259</v>
      </c>
      <c r="L680" s="418">
        <f t="shared" si="67"/>
        <v>1.159</v>
      </c>
      <c r="M680" s="418">
        <f t="shared" si="65"/>
        <v>0.934</v>
      </c>
      <c r="N680" s="129">
        <f t="shared" si="62"/>
        <v>0.259</v>
      </c>
      <c r="O680" s="176" t="str">
        <f t="shared" si="63"/>
        <v>是</v>
      </c>
      <c r="P680" s="176" t="str">
        <f t="shared" si="66"/>
        <v>是</v>
      </c>
    </row>
    <row r="681" hidden="1" customHeight="1" spans="1:16">
      <c r="A681" s="171" t="s">
        <v>135</v>
      </c>
      <c r="B681" s="172" t="s">
        <v>135</v>
      </c>
      <c r="C681" s="172" t="s">
        <v>1303</v>
      </c>
      <c r="D681" s="173" t="s">
        <v>1305</v>
      </c>
      <c r="E681" s="172" t="s">
        <v>147</v>
      </c>
      <c r="F681" s="49" t="s">
        <v>1306</v>
      </c>
      <c r="G681" s="36">
        <f>VLOOKUP(D681,全省上年决算数!$D$4:$G$1301,4)</f>
        <v>84690</v>
      </c>
      <c r="H681" s="36">
        <f>IFERROR(VLOOKUP(D681,全省预算!D:I,5,0),)</f>
        <v>89000</v>
      </c>
      <c r="I681" s="36"/>
      <c r="J681" s="36">
        <f>SUMIF(全省决算数!A680:A2060,D681:D1977,全省决算数!C680:C2060)</f>
        <v>100682</v>
      </c>
      <c r="K681" s="175">
        <f t="shared" si="64"/>
        <v>1.19</v>
      </c>
      <c r="L681" s="175">
        <f t="shared" si="67"/>
        <v>1.13</v>
      </c>
      <c r="M681" s="175">
        <f t="shared" si="65"/>
        <v>0</v>
      </c>
      <c r="N681" s="132">
        <f t="shared" si="62"/>
        <v>0.189</v>
      </c>
      <c r="O681" s="176" t="str">
        <f t="shared" si="63"/>
        <v>是</v>
      </c>
      <c r="P681" s="176" t="str">
        <f t="shared" si="66"/>
        <v>否</v>
      </c>
    </row>
    <row r="682" hidden="1" customHeight="1" spans="1:16">
      <c r="A682" s="171" t="s">
        <v>135</v>
      </c>
      <c r="B682" s="172" t="s">
        <v>135</v>
      </c>
      <c r="C682" s="172" t="s">
        <v>1303</v>
      </c>
      <c r="D682" s="173" t="s">
        <v>1307</v>
      </c>
      <c r="E682" s="172" t="s">
        <v>147</v>
      </c>
      <c r="F682" s="49" t="s">
        <v>1308</v>
      </c>
      <c r="G682" s="36">
        <f>VLOOKUP(D682,全省上年决算数!$D$4:$G$1301,4)</f>
        <v>14423</v>
      </c>
      <c r="H682" s="36">
        <f>IFERROR(VLOOKUP(D682,全省预算!D:I,5,0),)</f>
        <v>15000</v>
      </c>
      <c r="I682" s="36"/>
      <c r="J682" s="36">
        <f>SUMIF(全省决算数!A681:A2061,D682:D1978,全省决算数!C681:C2061)</f>
        <v>16134</v>
      </c>
      <c r="K682" s="175">
        <f t="shared" si="64"/>
        <v>1.12</v>
      </c>
      <c r="L682" s="175">
        <f t="shared" si="67"/>
        <v>1.08</v>
      </c>
      <c r="M682" s="175">
        <f t="shared" si="65"/>
        <v>0</v>
      </c>
      <c r="N682" s="132">
        <f t="shared" si="62"/>
        <v>0.119</v>
      </c>
      <c r="O682" s="176" t="str">
        <f t="shared" si="63"/>
        <v>是</v>
      </c>
      <c r="P682" s="176" t="str">
        <f t="shared" si="66"/>
        <v>否</v>
      </c>
    </row>
    <row r="683" hidden="1" customHeight="1" spans="1:16">
      <c r="A683" s="171" t="s">
        <v>135</v>
      </c>
      <c r="B683" s="172" t="s">
        <v>135</v>
      </c>
      <c r="C683" s="172" t="s">
        <v>1303</v>
      </c>
      <c r="D683" s="173" t="s">
        <v>1309</v>
      </c>
      <c r="E683" s="172" t="s">
        <v>147</v>
      </c>
      <c r="F683" s="49" t="s">
        <v>1310</v>
      </c>
      <c r="G683" s="36">
        <f>VLOOKUP(D683,全省上年决算数!$D$4:$G$1301,4)</f>
        <v>55855</v>
      </c>
      <c r="H683" s="36">
        <f>IFERROR(VLOOKUP(D683,全省预算!D:I,5,0),)</f>
        <v>58500</v>
      </c>
      <c r="I683" s="36"/>
      <c r="J683" s="36">
        <f>SUMIF(全省决算数!A682:A2062,D683:D1979,全省决算数!C682:C2062)</f>
        <v>67759</v>
      </c>
      <c r="K683" s="175">
        <f t="shared" si="64"/>
        <v>1.21</v>
      </c>
      <c r="L683" s="175">
        <f t="shared" si="67"/>
        <v>1.16</v>
      </c>
      <c r="M683" s="175">
        <f t="shared" si="65"/>
        <v>0</v>
      </c>
      <c r="N683" s="132">
        <f t="shared" si="62"/>
        <v>0.213</v>
      </c>
      <c r="O683" s="176" t="str">
        <f t="shared" si="63"/>
        <v>是</v>
      </c>
      <c r="P683" s="176" t="str">
        <f t="shared" si="66"/>
        <v>否</v>
      </c>
    </row>
    <row r="684" hidden="1" customHeight="1" spans="1:16">
      <c r="A684" s="171" t="s">
        <v>135</v>
      </c>
      <c r="B684" s="172" t="s">
        <v>135</v>
      </c>
      <c r="C684" s="172" t="s">
        <v>1303</v>
      </c>
      <c r="D684" s="173" t="s">
        <v>1311</v>
      </c>
      <c r="E684" s="172" t="s">
        <v>147</v>
      </c>
      <c r="F684" s="49" t="s">
        <v>1312</v>
      </c>
      <c r="G684" s="36">
        <f>VLOOKUP(D684,全省上年决算数!$D$4:$G$1301,4)</f>
        <v>2750</v>
      </c>
      <c r="H684" s="36">
        <f>IFERROR(VLOOKUP(D684,全省预算!D:I,5,0),)</f>
        <v>2850</v>
      </c>
      <c r="I684" s="36"/>
      <c r="J684" s="36">
        <f>SUMIF(全省决算数!A683:A2063,D684:D1980,全省决算数!C683:C2063)</f>
        <v>2673</v>
      </c>
      <c r="K684" s="175">
        <f t="shared" si="64"/>
        <v>0.97</v>
      </c>
      <c r="L684" s="175">
        <f t="shared" si="67"/>
        <v>0.94</v>
      </c>
      <c r="M684" s="175">
        <f t="shared" si="65"/>
        <v>0</v>
      </c>
      <c r="N684" s="132">
        <f t="shared" si="62"/>
        <v>-0.028</v>
      </c>
      <c r="O684" s="176" t="str">
        <f t="shared" si="63"/>
        <v>是</v>
      </c>
      <c r="P684" s="176" t="str">
        <f t="shared" si="66"/>
        <v>否</v>
      </c>
    </row>
    <row r="685" hidden="1" customHeight="1" spans="1:16">
      <c r="A685" s="171" t="s">
        <v>135</v>
      </c>
      <c r="B685" s="172" t="s">
        <v>135</v>
      </c>
      <c r="C685" s="172" t="s">
        <v>1303</v>
      </c>
      <c r="D685" s="173" t="s">
        <v>1313</v>
      </c>
      <c r="E685" s="172" t="s">
        <v>147</v>
      </c>
      <c r="F685" s="49" t="s">
        <v>1314</v>
      </c>
      <c r="G685" s="36">
        <f>VLOOKUP(D685,全省上年决算数!$D$4:$G$1301,4)</f>
        <v>6369</v>
      </c>
      <c r="H685" s="36">
        <f>IFERROR(VLOOKUP(D685,全省预算!D:I,5,0),)</f>
        <v>6500</v>
      </c>
      <c r="I685" s="36"/>
      <c r="J685" s="36">
        <f>SUMIF(全省决算数!A684:A2064,D685:D1981,全省决算数!C684:C2064)</f>
        <v>2789</v>
      </c>
      <c r="K685" s="175">
        <f t="shared" si="64"/>
        <v>0.44</v>
      </c>
      <c r="L685" s="175">
        <f t="shared" si="67"/>
        <v>0.43</v>
      </c>
      <c r="M685" s="175">
        <f t="shared" si="65"/>
        <v>0</v>
      </c>
      <c r="N685" s="132">
        <f t="shared" si="62"/>
        <v>-0.562</v>
      </c>
      <c r="O685" s="176" t="str">
        <f t="shared" si="63"/>
        <v>是</v>
      </c>
      <c r="P685" s="176" t="str">
        <f t="shared" si="66"/>
        <v>否</v>
      </c>
    </row>
    <row r="686" hidden="1" customHeight="1" spans="1:16">
      <c r="A686" s="171" t="s">
        <v>135</v>
      </c>
      <c r="B686" s="172" t="s">
        <v>135</v>
      </c>
      <c r="C686" s="172" t="s">
        <v>1303</v>
      </c>
      <c r="D686" s="173" t="s">
        <v>1315</v>
      </c>
      <c r="E686" s="172" t="s">
        <v>147</v>
      </c>
      <c r="F686" s="49" t="s">
        <v>1316</v>
      </c>
      <c r="G686" s="36">
        <f>VLOOKUP(D686,全省上年决算数!$D$4:$G$1301,4)</f>
        <v>11805</v>
      </c>
      <c r="H686" s="36">
        <f>IFERROR(VLOOKUP(D686,全省预算!D:I,5,0),)</f>
        <v>12100</v>
      </c>
      <c r="I686" s="36"/>
      <c r="J686" s="36">
        <f>SUMIF(全省决算数!A685:A2065,D686:D1982,全省决算数!C685:C2065)</f>
        <v>16416</v>
      </c>
      <c r="K686" s="175">
        <f t="shared" si="64"/>
        <v>1.39</v>
      </c>
      <c r="L686" s="175">
        <f t="shared" si="67"/>
        <v>1.36</v>
      </c>
      <c r="M686" s="175">
        <f t="shared" si="65"/>
        <v>0</v>
      </c>
      <c r="N686" s="132">
        <f t="shared" si="62"/>
        <v>0.391</v>
      </c>
      <c r="O686" s="176" t="str">
        <f t="shared" si="63"/>
        <v>是</v>
      </c>
      <c r="P686" s="176" t="str">
        <f t="shared" si="66"/>
        <v>否</v>
      </c>
    </row>
    <row r="687" hidden="1" customHeight="1" spans="1:16">
      <c r="A687" s="171" t="s">
        <v>135</v>
      </c>
      <c r="B687" s="172"/>
      <c r="C687" s="172" t="s">
        <v>1303</v>
      </c>
      <c r="D687" s="173" t="s">
        <v>1317</v>
      </c>
      <c r="E687" s="172" t="s">
        <v>147</v>
      </c>
      <c r="F687" s="49" t="s">
        <v>1318</v>
      </c>
      <c r="G687" s="36">
        <f>VLOOKUP(D687,全省上年决算数!$D$4:$G$1301,4)</f>
        <v>1229</v>
      </c>
      <c r="H687" s="36">
        <f>IFERROR(VLOOKUP(D687,全省预算!D:I,5,0),)</f>
        <v>1290</v>
      </c>
      <c r="I687" s="36"/>
      <c r="J687" s="36">
        <f>SUMIF(全省决算数!A686:A2066,D687:D1983,全省决算数!C686:C2066)</f>
        <v>3142</v>
      </c>
      <c r="K687" s="175">
        <f t="shared" si="64"/>
        <v>2.56</v>
      </c>
      <c r="L687" s="175">
        <f t="shared" si="67"/>
        <v>2.44</v>
      </c>
      <c r="M687" s="175">
        <f t="shared" si="65"/>
        <v>0</v>
      </c>
      <c r="N687" s="132">
        <f t="shared" si="62"/>
        <v>1.557</v>
      </c>
      <c r="O687" s="176" t="str">
        <f t="shared" si="63"/>
        <v>是</v>
      </c>
      <c r="P687" s="176" t="str">
        <f t="shared" si="66"/>
        <v>否</v>
      </c>
    </row>
    <row r="688" hidden="1" customHeight="1" spans="1:16">
      <c r="A688" s="171" t="s">
        <v>135</v>
      </c>
      <c r="B688" s="172" t="s">
        <v>135</v>
      </c>
      <c r="C688" s="172" t="s">
        <v>1303</v>
      </c>
      <c r="D688" s="173" t="s">
        <v>1319</v>
      </c>
      <c r="E688" s="172" t="s">
        <v>147</v>
      </c>
      <c r="F688" s="49" t="s">
        <v>1320</v>
      </c>
      <c r="G688" s="36">
        <f>VLOOKUP(D688,全省上年决算数!$D$4:$G$1301,4)</f>
        <v>155445</v>
      </c>
      <c r="H688" s="36">
        <f>IFERROR(VLOOKUP(D688,全省预算!D:I,5,0),)</f>
        <v>160000</v>
      </c>
      <c r="I688" s="36"/>
      <c r="J688" s="36">
        <f>SUMIF(全省决算数!A687:A2067,D688:D1984,全省决算数!C687:C2067)</f>
        <v>192833</v>
      </c>
      <c r="K688" s="175">
        <f t="shared" si="64"/>
        <v>1.24</v>
      </c>
      <c r="L688" s="175">
        <f t="shared" si="67"/>
        <v>1.21</v>
      </c>
      <c r="M688" s="175">
        <f t="shared" si="65"/>
        <v>0</v>
      </c>
      <c r="N688" s="132">
        <f t="shared" si="62"/>
        <v>0.241</v>
      </c>
      <c r="O688" s="176" t="str">
        <f t="shared" si="63"/>
        <v>是</v>
      </c>
      <c r="P688" s="176" t="str">
        <f t="shared" si="66"/>
        <v>否</v>
      </c>
    </row>
    <row r="689" hidden="1" customHeight="1" spans="1:16">
      <c r="A689" s="171" t="s">
        <v>135</v>
      </c>
      <c r="B689" s="172" t="s">
        <v>135</v>
      </c>
      <c r="C689" s="172" t="s">
        <v>1303</v>
      </c>
      <c r="D689" s="173" t="s">
        <v>1321</v>
      </c>
      <c r="E689" s="172" t="s">
        <v>147</v>
      </c>
      <c r="F689" s="49" t="s">
        <v>1322</v>
      </c>
      <c r="G689" s="36">
        <f>VLOOKUP(D689,全省上年决算数!$D$4:$G$1301,4)</f>
        <v>109056</v>
      </c>
      <c r="H689" s="36">
        <f>IFERROR(VLOOKUP(D689,全省预算!D:I,5,0),)</f>
        <v>135000</v>
      </c>
      <c r="I689" s="36"/>
      <c r="J689" s="36">
        <f>SUMIF(全省决算数!A688:A2068,D689:D1985,全省决算数!C688:C2068)</f>
        <v>160672</v>
      </c>
      <c r="K689" s="175">
        <f t="shared" si="64"/>
        <v>1.47</v>
      </c>
      <c r="L689" s="175">
        <f t="shared" si="67"/>
        <v>1.19</v>
      </c>
      <c r="M689" s="175">
        <f t="shared" si="65"/>
        <v>0</v>
      </c>
      <c r="N689" s="132">
        <f t="shared" si="62"/>
        <v>0.473</v>
      </c>
      <c r="O689" s="176" t="str">
        <f t="shared" si="63"/>
        <v>是</v>
      </c>
      <c r="P689" s="176" t="str">
        <f t="shared" si="66"/>
        <v>否</v>
      </c>
    </row>
    <row r="690" hidden="1" customHeight="1" spans="1:16">
      <c r="A690" s="171" t="s">
        <v>135</v>
      </c>
      <c r="B690" s="172" t="s">
        <v>135</v>
      </c>
      <c r="C690" s="172" t="s">
        <v>1303</v>
      </c>
      <c r="D690" s="173" t="s">
        <v>1323</v>
      </c>
      <c r="E690" s="172" t="s">
        <v>147</v>
      </c>
      <c r="F690" s="49" t="s">
        <v>1324</v>
      </c>
      <c r="G690" s="36">
        <f>VLOOKUP(D690,全省上年决算数!$D$4:$G$1301,4)</f>
        <v>2032</v>
      </c>
      <c r="H690" s="36">
        <f>IFERROR(VLOOKUP(D690,全省预算!D:I,5,0),)</f>
        <v>2100</v>
      </c>
      <c r="I690" s="36"/>
      <c r="J690" s="36">
        <f>SUMIF(全省决算数!A689:A2069,D690:D1986,全省决算数!C689:C2069)</f>
        <v>2400</v>
      </c>
      <c r="K690" s="175">
        <f t="shared" si="64"/>
        <v>1.18</v>
      </c>
      <c r="L690" s="175">
        <f t="shared" si="67"/>
        <v>1.14</v>
      </c>
      <c r="M690" s="175">
        <f t="shared" si="65"/>
        <v>0</v>
      </c>
      <c r="N690" s="132">
        <f t="shared" si="62"/>
        <v>0.181</v>
      </c>
      <c r="O690" s="176" t="str">
        <f t="shared" si="63"/>
        <v>是</v>
      </c>
      <c r="P690" s="176" t="str">
        <f t="shared" si="66"/>
        <v>否</v>
      </c>
    </row>
    <row r="691" hidden="1" customHeight="1" spans="1:16">
      <c r="A691" s="171" t="s">
        <v>135</v>
      </c>
      <c r="B691" s="172" t="s">
        <v>135</v>
      </c>
      <c r="C691" s="172" t="s">
        <v>1303</v>
      </c>
      <c r="D691" s="173" t="s">
        <v>1325</v>
      </c>
      <c r="E691" s="172" t="s">
        <v>147</v>
      </c>
      <c r="F691" s="49" t="s">
        <v>1326</v>
      </c>
      <c r="G691" s="36">
        <f>VLOOKUP(D691,全省上年决算数!$D$4:$G$1301,4)</f>
        <v>11184</v>
      </c>
      <c r="H691" s="36">
        <f>IFERROR(VLOOKUP(D691,全省预算!D:I,5,0),)</f>
        <v>11660</v>
      </c>
      <c r="I691" s="36"/>
      <c r="J691" s="36">
        <f>SUMIF(全省决算数!A690:A2070,D691:D1987,全省决算数!C690:C2070)</f>
        <v>7254</v>
      </c>
      <c r="K691" s="175">
        <f t="shared" si="64"/>
        <v>0.65</v>
      </c>
      <c r="L691" s="175">
        <f t="shared" si="67"/>
        <v>0.62</v>
      </c>
      <c r="M691" s="175">
        <f t="shared" si="65"/>
        <v>0</v>
      </c>
      <c r="N691" s="132">
        <f t="shared" si="62"/>
        <v>-0.351</v>
      </c>
      <c r="O691" s="176" t="str">
        <f t="shared" si="63"/>
        <v>是</v>
      </c>
      <c r="P691" s="176" t="str">
        <f t="shared" si="66"/>
        <v>否</v>
      </c>
    </row>
    <row r="692" ht="21.95" customHeight="1" spans="1:16">
      <c r="A692" s="171" t="s">
        <v>135</v>
      </c>
      <c r="B692" s="465" t="s">
        <v>1260</v>
      </c>
      <c r="C692" s="172"/>
      <c r="D692" s="173" t="s">
        <v>1327</v>
      </c>
      <c r="E692" s="172"/>
      <c r="F692" s="49" t="s">
        <v>1328</v>
      </c>
      <c r="G692" s="36">
        <f>SUMIF($C693:$C$1301,$D692,$G693:$G$1301)</f>
        <v>2022329</v>
      </c>
      <c r="H692" s="36">
        <f>VLOOKUP(F692,全省预算!$F:$H,3,0)</f>
        <v>2103800</v>
      </c>
      <c r="I692" s="36">
        <f>IFERROR(VLOOKUP(D692,全省调整!A:I,3,0),)</f>
        <v>2321111</v>
      </c>
      <c r="J692" s="36">
        <f>VLOOKUP(F692,全省决算数!$B:$C,2,0)</f>
        <v>2318932</v>
      </c>
      <c r="K692" s="418">
        <f t="shared" si="64"/>
        <v>1.147</v>
      </c>
      <c r="L692" s="418">
        <f t="shared" si="67"/>
        <v>1.102</v>
      </c>
      <c r="M692" s="418">
        <f t="shared" si="65"/>
        <v>0.999</v>
      </c>
      <c r="N692" s="129">
        <f t="shared" si="62"/>
        <v>0.147</v>
      </c>
      <c r="O692" s="176" t="str">
        <f t="shared" si="63"/>
        <v>是</v>
      </c>
      <c r="P692" s="176" t="str">
        <f t="shared" si="66"/>
        <v>是</v>
      </c>
    </row>
    <row r="693" hidden="1" customHeight="1" spans="1:16">
      <c r="A693" s="171" t="s">
        <v>135</v>
      </c>
      <c r="B693" s="172" t="s">
        <v>135</v>
      </c>
      <c r="C693" s="172" t="s">
        <v>1327</v>
      </c>
      <c r="D693" s="173" t="s">
        <v>1329</v>
      </c>
      <c r="E693" s="172" t="s">
        <v>147</v>
      </c>
      <c r="F693" s="49" t="s">
        <v>1330</v>
      </c>
      <c r="G693" s="36">
        <f>VLOOKUP(D693,全省上年决算数!$D$4:$G$1301,4)</f>
        <v>194393</v>
      </c>
      <c r="H693" s="36">
        <f>IFERROR(VLOOKUP(D693,全省预算!D:I,5,0),)</f>
        <v>201000</v>
      </c>
      <c r="I693" s="36"/>
      <c r="J693" s="36">
        <f>SUMIF(全省决算数!A692:A2072,D693:D1989,全省决算数!C692:C2072)</f>
        <v>213031</v>
      </c>
      <c r="K693" s="175">
        <f t="shared" si="64"/>
        <v>1.1</v>
      </c>
      <c r="L693" s="175">
        <f t="shared" si="67"/>
        <v>1.06</v>
      </c>
      <c r="M693" s="175">
        <f t="shared" si="65"/>
        <v>0</v>
      </c>
      <c r="N693" s="132">
        <f t="shared" si="62"/>
        <v>0.096</v>
      </c>
      <c r="O693" s="176" t="str">
        <f t="shared" si="63"/>
        <v>是</v>
      </c>
      <c r="P693" s="176" t="str">
        <f t="shared" si="66"/>
        <v>否</v>
      </c>
    </row>
    <row r="694" hidden="1" customHeight="1" spans="1:16">
      <c r="A694" s="171" t="s">
        <v>135</v>
      </c>
      <c r="B694" s="172" t="s">
        <v>135</v>
      </c>
      <c r="C694" s="172" t="s">
        <v>1327</v>
      </c>
      <c r="D694" s="173" t="s">
        <v>1331</v>
      </c>
      <c r="E694" s="172" t="s">
        <v>147</v>
      </c>
      <c r="F694" s="49" t="s">
        <v>1332</v>
      </c>
      <c r="G694" s="36">
        <f>VLOOKUP(D694,全省上年决算数!$D$4:$G$1301,4)</f>
        <v>246523</v>
      </c>
      <c r="H694" s="36">
        <f>IFERROR(VLOOKUP(D694,全省预算!D:I,5,0),)</f>
        <v>255000</v>
      </c>
      <c r="I694" s="36"/>
      <c r="J694" s="36">
        <f>SUMIF(全省决算数!A693:A2073,D694:D1990,全省决算数!C693:C2073)</f>
        <v>267823</v>
      </c>
      <c r="K694" s="175">
        <f t="shared" si="64"/>
        <v>1.09</v>
      </c>
      <c r="L694" s="175">
        <f t="shared" si="67"/>
        <v>1.05</v>
      </c>
      <c r="M694" s="175">
        <f t="shared" si="65"/>
        <v>0</v>
      </c>
      <c r="N694" s="132">
        <f t="shared" si="62"/>
        <v>0.086</v>
      </c>
      <c r="O694" s="176" t="str">
        <f t="shared" si="63"/>
        <v>是</v>
      </c>
      <c r="P694" s="176" t="str">
        <f t="shared" si="66"/>
        <v>否</v>
      </c>
    </row>
    <row r="695" hidden="1" customHeight="1" spans="1:16">
      <c r="A695" s="171" t="s">
        <v>135</v>
      </c>
      <c r="B695" s="172" t="s">
        <v>135</v>
      </c>
      <c r="C695" s="172" t="s">
        <v>1327</v>
      </c>
      <c r="D695" s="173" t="s">
        <v>1333</v>
      </c>
      <c r="E695" s="172" t="s">
        <v>147</v>
      </c>
      <c r="F695" s="49" t="s">
        <v>1334</v>
      </c>
      <c r="G695" s="36">
        <f>VLOOKUP(D695,全省上年决算数!$D$4:$G$1301,4)</f>
        <v>126549</v>
      </c>
      <c r="H695" s="36">
        <f>IFERROR(VLOOKUP(D695,全省预算!D:I,5,0),)</f>
        <v>135000</v>
      </c>
      <c r="I695" s="36"/>
      <c r="J695" s="36">
        <f>SUMIF(全省决算数!A694:A2074,D695:D1991,全省决算数!C694:C2074)</f>
        <v>142467</v>
      </c>
      <c r="K695" s="175">
        <f t="shared" si="64"/>
        <v>1.13</v>
      </c>
      <c r="L695" s="175">
        <f t="shared" si="67"/>
        <v>1.06</v>
      </c>
      <c r="M695" s="175">
        <f t="shared" si="65"/>
        <v>0</v>
      </c>
      <c r="N695" s="132">
        <f t="shared" si="62"/>
        <v>0.126</v>
      </c>
      <c r="O695" s="176" t="str">
        <f t="shared" si="63"/>
        <v>是</v>
      </c>
      <c r="P695" s="176" t="str">
        <f t="shared" si="66"/>
        <v>否</v>
      </c>
    </row>
    <row r="696" hidden="1" customHeight="1" spans="1:16">
      <c r="A696" s="171" t="s">
        <v>135</v>
      </c>
      <c r="B696" s="172" t="s">
        <v>135</v>
      </c>
      <c r="C696" s="172" t="s">
        <v>1327</v>
      </c>
      <c r="D696" s="173" t="s">
        <v>1335</v>
      </c>
      <c r="E696" s="172" t="s">
        <v>147</v>
      </c>
      <c r="F696" s="49" t="s">
        <v>1336</v>
      </c>
      <c r="G696" s="36">
        <f>VLOOKUP(D696,全省上年决算数!$D$4:$G$1301,4)</f>
        <v>9654</v>
      </c>
      <c r="H696" s="36">
        <f>IFERROR(VLOOKUP(D696,全省预算!D:I,5,0),)</f>
        <v>10000</v>
      </c>
      <c r="I696" s="36"/>
      <c r="J696" s="36">
        <f>SUMIF(全省决算数!A695:A2075,D696:D1992,全省决算数!C695:C2075)</f>
        <v>9743</v>
      </c>
      <c r="K696" s="175">
        <f t="shared" si="64"/>
        <v>1.01</v>
      </c>
      <c r="L696" s="175">
        <f t="shared" si="67"/>
        <v>0.97</v>
      </c>
      <c r="M696" s="175">
        <f t="shared" si="65"/>
        <v>0</v>
      </c>
      <c r="N696" s="132">
        <f t="shared" ref="N696:N759" si="68">IF(ISERROR(J696/G696-1),"",J696/G696-1)</f>
        <v>0.009</v>
      </c>
      <c r="O696" s="176" t="str">
        <f t="shared" si="63"/>
        <v>是</v>
      </c>
      <c r="P696" s="176" t="str">
        <f t="shared" si="66"/>
        <v>否</v>
      </c>
    </row>
    <row r="697" hidden="1" customHeight="1" spans="1:16">
      <c r="A697" s="171" t="s">
        <v>135</v>
      </c>
      <c r="B697" s="172"/>
      <c r="C697" s="172" t="s">
        <v>1327</v>
      </c>
      <c r="D697" s="173" t="s">
        <v>1337</v>
      </c>
      <c r="E697" s="172" t="s">
        <v>147</v>
      </c>
      <c r="F697" s="49" t="s">
        <v>1338</v>
      </c>
      <c r="G697" s="36">
        <f>VLOOKUP(D697,全省上年决算数!$D$4:$G$1301,4)</f>
        <v>1069307</v>
      </c>
      <c r="H697" s="36">
        <f>IFERROR(VLOOKUP(D697,全省预算!D:I,5,0),)</f>
        <v>1115000</v>
      </c>
      <c r="I697" s="36"/>
      <c r="J697" s="36">
        <f>SUMIF(全省决算数!A696:A2076,D697:D1993,全省决算数!C696:C2076)</f>
        <v>1254220</v>
      </c>
      <c r="K697" s="175">
        <f t="shared" si="64"/>
        <v>1.17</v>
      </c>
      <c r="L697" s="175">
        <f t="shared" si="67"/>
        <v>1.12</v>
      </c>
      <c r="M697" s="175">
        <f t="shared" si="65"/>
        <v>0</v>
      </c>
      <c r="N697" s="132">
        <f t="shared" si="68"/>
        <v>0.173</v>
      </c>
      <c r="O697" s="176" t="str">
        <f t="shared" si="63"/>
        <v>是</v>
      </c>
      <c r="P697" s="176" t="str">
        <f t="shared" si="66"/>
        <v>否</v>
      </c>
    </row>
    <row r="698" hidden="1" customHeight="1" spans="1:16">
      <c r="A698" s="171" t="s">
        <v>135</v>
      </c>
      <c r="B698" s="172" t="s">
        <v>135</v>
      </c>
      <c r="C698" s="172" t="s">
        <v>1327</v>
      </c>
      <c r="D698" s="173" t="s">
        <v>1339</v>
      </c>
      <c r="E698" s="172" t="s">
        <v>147</v>
      </c>
      <c r="F698" s="49" t="s">
        <v>1340</v>
      </c>
      <c r="G698" s="36">
        <f>VLOOKUP(D698,全省上年决算数!$D$4:$G$1301,4)</f>
        <v>224709</v>
      </c>
      <c r="H698" s="36">
        <f>IFERROR(VLOOKUP(D698,全省预算!D:I,5,0),)</f>
        <v>234000</v>
      </c>
      <c r="I698" s="36"/>
      <c r="J698" s="36">
        <f>SUMIF(全省决算数!A697:A2077,D698:D1994,全省决算数!C697:C2077)</f>
        <v>265249</v>
      </c>
      <c r="K698" s="175">
        <f t="shared" si="64"/>
        <v>1.18</v>
      </c>
      <c r="L698" s="175">
        <f t="shared" si="67"/>
        <v>1.13</v>
      </c>
      <c r="M698" s="175">
        <f t="shared" si="65"/>
        <v>0</v>
      </c>
      <c r="N698" s="132">
        <f t="shared" si="68"/>
        <v>0.18</v>
      </c>
      <c r="O698" s="176" t="str">
        <f t="shared" si="63"/>
        <v>是</v>
      </c>
      <c r="P698" s="176" t="str">
        <f t="shared" si="66"/>
        <v>否</v>
      </c>
    </row>
    <row r="699" hidden="1" customHeight="1" spans="1:16">
      <c r="A699" s="171" t="s">
        <v>135</v>
      </c>
      <c r="B699" s="172" t="s">
        <v>135</v>
      </c>
      <c r="C699" s="172" t="s">
        <v>1327</v>
      </c>
      <c r="D699" s="173" t="s">
        <v>1341</v>
      </c>
      <c r="E699" s="172" t="s">
        <v>147</v>
      </c>
      <c r="F699" s="49" t="s">
        <v>1342</v>
      </c>
      <c r="G699" s="36">
        <f>VLOOKUP(D699,全省上年决算数!$D$4:$G$1301,4)</f>
        <v>88481</v>
      </c>
      <c r="H699" s="36">
        <f>IFERROR(VLOOKUP(D699,全省预算!D:I,5,0),)</f>
        <v>90000</v>
      </c>
      <c r="I699" s="36"/>
      <c r="J699" s="36">
        <f>SUMIF(全省决算数!A698:A2078,D699:D1995,全省决算数!C698:C2078)</f>
        <v>99341</v>
      </c>
      <c r="K699" s="175">
        <f t="shared" si="64"/>
        <v>1.12</v>
      </c>
      <c r="L699" s="175">
        <f t="shared" si="67"/>
        <v>1.1</v>
      </c>
      <c r="M699" s="175">
        <f t="shared" si="65"/>
        <v>0</v>
      </c>
      <c r="N699" s="132">
        <f t="shared" si="68"/>
        <v>0.123</v>
      </c>
      <c r="O699" s="176" t="str">
        <f t="shared" si="63"/>
        <v>是</v>
      </c>
      <c r="P699" s="176" t="str">
        <f t="shared" si="66"/>
        <v>否</v>
      </c>
    </row>
    <row r="700" hidden="1" customHeight="1" spans="1:16">
      <c r="A700" s="171" t="s">
        <v>135</v>
      </c>
      <c r="B700" s="172"/>
      <c r="C700" s="172" t="s">
        <v>1327</v>
      </c>
      <c r="D700" s="173" t="s">
        <v>1343</v>
      </c>
      <c r="E700" s="172" t="s">
        <v>147</v>
      </c>
      <c r="F700" s="49" t="s">
        <v>1344</v>
      </c>
      <c r="G700" s="36">
        <f>VLOOKUP(D700,全省上年决算数!$D$4:$G$1301,4)</f>
        <v>2144</v>
      </c>
      <c r="H700" s="36">
        <f>IFERROR(VLOOKUP(D700,全省预算!D:I,5,0),)</f>
        <v>1800</v>
      </c>
      <c r="I700" s="36"/>
      <c r="J700" s="36">
        <f>SUMIF(全省决算数!A699:A2079,D700:D1996,全省决算数!C699:C2079)</f>
        <v>1819</v>
      </c>
      <c r="K700" s="175">
        <f t="shared" si="64"/>
        <v>0.85</v>
      </c>
      <c r="L700" s="175">
        <f t="shared" si="67"/>
        <v>1.01</v>
      </c>
      <c r="M700" s="175">
        <f t="shared" si="65"/>
        <v>0</v>
      </c>
      <c r="N700" s="132">
        <f t="shared" si="68"/>
        <v>-0.152</v>
      </c>
      <c r="O700" s="176" t="str">
        <f t="shared" si="63"/>
        <v>是</v>
      </c>
      <c r="P700" s="176" t="str">
        <f t="shared" si="66"/>
        <v>否</v>
      </c>
    </row>
    <row r="701" hidden="1" customHeight="1" spans="1:16">
      <c r="A701" s="171" t="s">
        <v>135</v>
      </c>
      <c r="B701" s="172" t="s">
        <v>135</v>
      </c>
      <c r="C701" s="172" t="s">
        <v>1327</v>
      </c>
      <c r="D701" s="173" t="s">
        <v>1345</v>
      </c>
      <c r="E701" s="172" t="s">
        <v>147</v>
      </c>
      <c r="F701" s="49" t="s">
        <v>1346</v>
      </c>
      <c r="G701" s="36">
        <f>VLOOKUP(D701,全省上年决算数!$D$4:$G$1301,4)</f>
        <v>60569</v>
      </c>
      <c r="H701" s="36">
        <f>IFERROR(VLOOKUP(D701,全省预算!D:I,5,0),)</f>
        <v>62000</v>
      </c>
      <c r="I701" s="36"/>
      <c r="J701" s="36">
        <f>SUMIF(全省决算数!A700:A2080,D701:D1997,全省决算数!C700:C2080)</f>
        <v>65239</v>
      </c>
      <c r="K701" s="175">
        <f t="shared" si="64"/>
        <v>1.08</v>
      </c>
      <c r="L701" s="175">
        <f t="shared" si="67"/>
        <v>1.05</v>
      </c>
      <c r="M701" s="175">
        <f t="shared" si="65"/>
        <v>0</v>
      </c>
      <c r="N701" s="132">
        <f t="shared" si="68"/>
        <v>0.077</v>
      </c>
      <c r="O701" s="176" t="str">
        <f t="shared" si="63"/>
        <v>是</v>
      </c>
      <c r="P701" s="176" t="str">
        <f t="shared" si="66"/>
        <v>否</v>
      </c>
    </row>
    <row r="702" ht="21.95" customHeight="1" spans="1:16">
      <c r="A702" s="171" t="s">
        <v>135</v>
      </c>
      <c r="B702" s="465" t="s">
        <v>1260</v>
      </c>
      <c r="C702" s="172"/>
      <c r="D702" s="173" t="s">
        <v>1347</v>
      </c>
      <c r="E702" s="172"/>
      <c r="F702" s="49" t="s">
        <v>1348</v>
      </c>
      <c r="G702" s="36">
        <f>SUMIF($C703:$C$1301,$D702,$G703:$G$1301)</f>
        <v>10612</v>
      </c>
      <c r="H702" s="36">
        <f>VLOOKUP(F702,全省预算!$F:$H,3,0)</f>
        <v>11800</v>
      </c>
      <c r="I702" s="36">
        <f>IFERROR(VLOOKUP(D702,全省调整!A:I,3,0),)</f>
        <v>17116</v>
      </c>
      <c r="J702" s="36">
        <f>VLOOKUP(F702,全省决算数!$B:$C,2,0)</f>
        <v>13621</v>
      </c>
      <c r="K702" s="418">
        <f t="shared" si="64"/>
        <v>1.284</v>
      </c>
      <c r="L702" s="418">
        <f t="shared" si="67"/>
        <v>1.154</v>
      </c>
      <c r="M702" s="418">
        <f t="shared" si="65"/>
        <v>0.796</v>
      </c>
      <c r="N702" s="129">
        <f t="shared" si="68"/>
        <v>0.284</v>
      </c>
      <c r="O702" s="176" t="str">
        <f t="shared" si="63"/>
        <v>是</v>
      </c>
      <c r="P702" s="176" t="str">
        <f t="shared" si="66"/>
        <v>是</v>
      </c>
    </row>
    <row r="703" hidden="1" customHeight="1" spans="1:16">
      <c r="A703" s="171" t="s">
        <v>135</v>
      </c>
      <c r="B703" s="172" t="s">
        <v>135</v>
      </c>
      <c r="C703" s="465" t="s">
        <v>1347</v>
      </c>
      <c r="D703" s="173" t="s">
        <v>1349</v>
      </c>
      <c r="E703" s="172" t="s">
        <v>147</v>
      </c>
      <c r="F703" s="49" t="s">
        <v>1350</v>
      </c>
      <c r="G703" s="36">
        <f>VLOOKUP(D703,全省上年决算数!$D$4:$G$1301,4)</f>
        <v>10291</v>
      </c>
      <c r="H703" s="36">
        <f>IFERROR(VLOOKUP(D703,全省预算!D:I,5,0),)</f>
        <v>11470</v>
      </c>
      <c r="I703" s="36"/>
      <c r="J703" s="36">
        <f>SUMIF(全省决算数!A702:A2082,D703:D1999,全省决算数!C702:C2082)</f>
        <v>13152</v>
      </c>
      <c r="K703" s="175">
        <f t="shared" si="64"/>
        <v>1.28</v>
      </c>
      <c r="L703" s="175">
        <f t="shared" si="67"/>
        <v>1.15</v>
      </c>
      <c r="M703" s="175">
        <f t="shared" si="65"/>
        <v>0</v>
      </c>
      <c r="N703" s="132">
        <f t="shared" si="68"/>
        <v>0.278</v>
      </c>
      <c r="O703" s="176" t="str">
        <f t="shared" si="63"/>
        <v>是</v>
      </c>
      <c r="P703" s="176" t="str">
        <f t="shared" si="66"/>
        <v>否</v>
      </c>
    </row>
    <row r="704" hidden="1" customHeight="1" spans="1:16">
      <c r="A704" s="171" t="s">
        <v>135</v>
      </c>
      <c r="B704" s="172" t="s">
        <v>135</v>
      </c>
      <c r="C704" s="465" t="s">
        <v>1347</v>
      </c>
      <c r="D704" s="464" t="s">
        <v>1351</v>
      </c>
      <c r="E704" s="172" t="s">
        <v>147</v>
      </c>
      <c r="F704" s="49" t="s">
        <v>1352</v>
      </c>
      <c r="G704" s="36">
        <f>VLOOKUP(D704,全省上年决算数!$D$4:$G$1301,4)</f>
        <v>321</v>
      </c>
      <c r="H704" s="36">
        <f>IFERROR(VLOOKUP(D704,全省预算!D:I,5,0),)</f>
        <v>330</v>
      </c>
      <c r="I704" s="36"/>
      <c r="J704" s="36">
        <f>SUMIF(全省决算数!A703:A2083,D704:D2000,全省决算数!C703:C2083)</f>
        <v>469</v>
      </c>
      <c r="K704" s="175">
        <f t="shared" si="64"/>
        <v>1.46</v>
      </c>
      <c r="L704" s="175">
        <f t="shared" si="67"/>
        <v>1.42</v>
      </c>
      <c r="M704" s="175">
        <f t="shared" si="65"/>
        <v>0</v>
      </c>
      <c r="N704" s="132">
        <f t="shared" si="68"/>
        <v>0.461</v>
      </c>
      <c r="O704" s="176" t="str">
        <f t="shared" si="63"/>
        <v>是</v>
      </c>
      <c r="P704" s="176" t="str">
        <f t="shared" si="66"/>
        <v>否</v>
      </c>
    </row>
    <row r="705" ht="21.95" customHeight="1" spans="1:16">
      <c r="A705" s="171" t="s">
        <v>135</v>
      </c>
      <c r="B705" s="465" t="s">
        <v>1260</v>
      </c>
      <c r="C705" s="172"/>
      <c r="D705" s="464" t="s">
        <v>1353</v>
      </c>
      <c r="E705" s="172"/>
      <c r="F705" s="49" t="s">
        <v>1354</v>
      </c>
      <c r="G705" s="36">
        <f>SUMIF($C706:$C$1301,$D705,$G706:$G$1301)</f>
        <v>189881</v>
      </c>
      <c r="H705" s="36">
        <f>VLOOKUP(F705,全省预算!$F:$H,3,0)</f>
        <v>196000</v>
      </c>
      <c r="I705" s="36">
        <f>IFERROR(VLOOKUP(D705,全省调整!A:I,3,0),)</f>
        <v>185686</v>
      </c>
      <c r="J705" s="36">
        <f>VLOOKUP(F705,全省决算数!$B:$C,2,0)</f>
        <v>180097</v>
      </c>
      <c r="K705" s="418">
        <f t="shared" si="64"/>
        <v>0.948</v>
      </c>
      <c r="L705" s="418">
        <f t="shared" si="67"/>
        <v>0.919</v>
      </c>
      <c r="M705" s="418">
        <f t="shared" si="65"/>
        <v>0.97</v>
      </c>
      <c r="N705" s="129">
        <f t="shared" si="68"/>
        <v>-0.052</v>
      </c>
      <c r="O705" s="176" t="str">
        <f t="shared" si="63"/>
        <v>是</v>
      </c>
      <c r="P705" s="176" t="str">
        <f t="shared" si="66"/>
        <v>是</v>
      </c>
    </row>
    <row r="706" hidden="1" customHeight="1" spans="1:16">
      <c r="A706" s="171" t="s">
        <v>135</v>
      </c>
      <c r="B706" s="172" t="s">
        <v>135</v>
      </c>
      <c r="C706" s="465" t="s">
        <v>1353</v>
      </c>
      <c r="D706" s="464" t="s">
        <v>1355</v>
      </c>
      <c r="E706" s="172" t="s">
        <v>147</v>
      </c>
      <c r="F706" s="49" t="s">
        <v>1356</v>
      </c>
      <c r="G706" s="36">
        <f>VLOOKUP(D706,全省上年决算数!$D$4:$G$1301,4)</f>
        <v>0</v>
      </c>
      <c r="H706" s="36">
        <f>IFERROR(VLOOKUP(D706,全省预算!D:I,5,0),)</f>
        <v>44400</v>
      </c>
      <c r="I706" s="36"/>
      <c r="J706" s="36">
        <f>SUMIF(全省决算数!A705:A2085,D706:D2002,全省决算数!C705:C2085)</f>
        <v>42738</v>
      </c>
      <c r="K706" s="175"/>
      <c r="L706" s="175">
        <f t="shared" si="67"/>
        <v>0.96</v>
      </c>
      <c r="M706" s="175">
        <f t="shared" si="65"/>
        <v>0</v>
      </c>
      <c r="N706" s="132" t="str">
        <f t="shared" si="68"/>
        <v/>
      </c>
      <c r="O706" s="176" t="str">
        <f t="shared" si="63"/>
        <v>是</v>
      </c>
      <c r="P706" s="176" t="str">
        <f t="shared" si="66"/>
        <v>否</v>
      </c>
    </row>
    <row r="707" hidden="1" customHeight="1" spans="1:16">
      <c r="A707" s="171" t="s">
        <v>135</v>
      </c>
      <c r="B707" s="172" t="s">
        <v>135</v>
      </c>
      <c r="C707" s="465" t="s">
        <v>1353</v>
      </c>
      <c r="D707" s="464" t="s">
        <v>1357</v>
      </c>
      <c r="E707" s="172" t="s">
        <v>147</v>
      </c>
      <c r="F707" s="49" t="s">
        <v>1358</v>
      </c>
      <c r="G707" s="36">
        <f>VLOOKUP(D707,全省上年决算数!$D$4:$G$1301,4)</f>
        <v>0</v>
      </c>
      <c r="H707" s="36">
        <f>IFERROR(VLOOKUP(D707,全省预算!D:I,5,0),)</f>
        <v>96600</v>
      </c>
      <c r="I707" s="36"/>
      <c r="J707" s="36">
        <f>SUMIF(全省决算数!A706:A2086,D707:D2003,全省决算数!C706:C2086)</f>
        <v>36758</v>
      </c>
      <c r="K707" s="175"/>
      <c r="L707" s="175">
        <f t="shared" si="67"/>
        <v>0.38</v>
      </c>
      <c r="M707" s="175">
        <f t="shared" si="65"/>
        <v>0</v>
      </c>
      <c r="N707" s="132" t="str">
        <f t="shared" si="68"/>
        <v/>
      </c>
      <c r="O707" s="176" t="str">
        <f t="shared" si="63"/>
        <v>是</v>
      </c>
      <c r="P707" s="176" t="str">
        <f t="shared" si="66"/>
        <v>否</v>
      </c>
    </row>
    <row r="708" hidden="1" customHeight="1" spans="1:16">
      <c r="A708" s="171" t="s">
        <v>135</v>
      </c>
      <c r="B708" s="172" t="s">
        <v>135</v>
      </c>
      <c r="C708" s="465" t="s">
        <v>1353</v>
      </c>
      <c r="D708" s="464" t="s">
        <v>1359</v>
      </c>
      <c r="E708" s="172" t="s">
        <v>147</v>
      </c>
      <c r="F708" s="49" t="s">
        <v>1360</v>
      </c>
      <c r="G708" s="36">
        <f>VLOOKUP(D708,全省上年决算数!$D$4:$G$1301,4)</f>
        <v>189881</v>
      </c>
      <c r="H708" s="36">
        <f>IFERROR(VLOOKUP(D708,全省预算!D:I,5,0),)</f>
        <v>55000</v>
      </c>
      <c r="I708" s="36"/>
      <c r="J708" s="36">
        <f>SUMIF(全省决算数!A707:A2087,D708:D2004,全省决算数!C707:C2087)</f>
        <v>100601</v>
      </c>
      <c r="K708" s="175">
        <f t="shared" si="64"/>
        <v>0.53</v>
      </c>
      <c r="L708" s="175">
        <f t="shared" si="67"/>
        <v>1.83</v>
      </c>
      <c r="M708" s="175">
        <f t="shared" si="65"/>
        <v>0</v>
      </c>
      <c r="N708" s="132">
        <f t="shared" si="68"/>
        <v>-0.47</v>
      </c>
      <c r="O708" s="176" t="str">
        <f t="shared" ref="O708:O771" si="69">IF(F708&lt;&gt;"",IF(SUM(G708:J708)&lt;&gt;0,"是","否"),"空")</f>
        <v>是</v>
      </c>
      <c r="P708" s="176" t="str">
        <f t="shared" si="66"/>
        <v>否</v>
      </c>
    </row>
    <row r="709" ht="21.95" customHeight="1" spans="1:16">
      <c r="A709" s="171" t="s">
        <v>135</v>
      </c>
      <c r="B709" s="465" t="s">
        <v>1260</v>
      </c>
      <c r="C709" s="172"/>
      <c r="D709" s="464" t="s">
        <v>1361</v>
      </c>
      <c r="E709" s="172"/>
      <c r="F709" s="49" t="s">
        <v>1362</v>
      </c>
      <c r="G709" s="36">
        <f>SUMIF($C710:$C$1301,$D709,$G710:$G$1301)</f>
        <v>67560</v>
      </c>
      <c r="H709" s="36">
        <f>VLOOKUP(F709,全省预算!$F:$H,3,0)</f>
        <v>70000</v>
      </c>
      <c r="I709" s="36">
        <f>IFERROR(VLOOKUP(D709,全省调整!A:I,3,0),)</f>
        <v>100203</v>
      </c>
      <c r="J709" s="36">
        <f>VLOOKUP(F709,全省决算数!$B:$C,2,0)</f>
        <v>92851</v>
      </c>
      <c r="K709" s="418">
        <f t="shared" ref="K709:K772" si="70">J709/G709</f>
        <v>1.374</v>
      </c>
      <c r="L709" s="418">
        <f t="shared" si="67"/>
        <v>1.326</v>
      </c>
      <c r="M709" s="418">
        <f t="shared" ref="M709:M772" si="71">IFERROR(J709/I709,0)</f>
        <v>0.927</v>
      </c>
      <c r="N709" s="129">
        <f t="shared" si="68"/>
        <v>0.374</v>
      </c>
      <c r="O709" s="176" t="str">
        <f t="shared" si="69"/>
        <v>是</v>
      </c>
      <c r="P709" s="176" t="str">
        <f t="shared" ref="P709:P772" si="72">IF(C709&lt;&gt;"","否","是")</f>
        <v>是</v>
      </c>
    </row>
    <row r="710" hidden="1" customHeight="1" spans="1:16">
      <c r="A710" s="171" t="s">
        <v>135</v>
      </c>
      <c r="B710" s="172" t="s">
        <v>135</v>
      </c>
      <c r="C710" s="172" t="s">
        <v>1361</v>
      </c>
      <c r="D710" s="464" t="s">
        <v>1363</v>
      </c>
      <c r="E710" s="172" t="s">
        <v>147</v>
      </c>
      <c r="F710" s="49" t="s">
        <v>141</v>
      </c>
      <c r="G710" s="36">
        <f>VLOOKUP(D710,全省上年决算数!$D$4:$G$1301,4)</f>
        <v>25866</v>
      </c>
      <c r="H710" s="36">
        <f>IFERROR(VLOOKUP(D710,全省预算!D:I,5,0),)</f>
        <v>27000</v>
      </c>
      <c r="I710" s="36"/>
      <c r="J710" s="36">
        <f>SUMIF(全省决算数!A709:A2089,D710:D2006,全省决算数!C709:C2089)</f>
        <v>43720</v>
      </c>
      <c r="K710" s="175">
        <f t="shared" si="70"/>
        <v>1.69</v>
      </c>
      <c r="L710" s="175">
        <f t="shared" ref="L710:L773" si="73">J710/H710</f>
        <v>1.62</v>
      </c>
      <c r="M710" s="175">
        <f t="shared" si="71"/>
        <v>0</v>
      </c>
      <c r="N710" s="132">
        <f t="shared" si="68"/>
        <v>0.69</v>
      </c>
      <c r="O710" s="176" t="str">
        <f t="shared" si="69"/>
        <v>是</v>
      </c>
      <c r="P710" s="176" t="str">
        <f t="shared" si="72"/>
        <v>否</v>
      </c>
    </row>
    <row r="711" hidden="1" customHeight="1" spans="1:16">
      <c r="A711" s="171" t="s">
        <v>135</v>
      </c>
      <c r="B711" s="172"/>
      <c r="C711" s="172" t="s">
        <v>1361</v>
      </c>
      <c r="D711" s="464" t="s">
        <v>1364</v>
      </c>
      <c r="E711" s="172" t="s">
        <v>147</v>
      </c>
      <c r="F711" s="49" t="s">
        <v>143</v>
      </c>
      <c r="G711" s="36">
        <f>VLOOKUP(D711,全省上年决算数!$D$4:$G$1301,4)</f>
        <v>3140</v>
      </c>
      <c r="H711" s="36">
        <f>IFERROR(VLOOKUP(D711,全省预算!D:I,5,0),)</f>
        <v>3240</v>
      </c>
      <c r="I711" s="36"/>
      <c r="J711" s="36">
        <f>SUMIF(全省决算数!A710:A2090,D711:D2007,全省决算数!C710:C2090)</f>
        <v>2449</v>
      </c>
      <c r="K711" s="175">
        <f t="shared" si="70"/>
        <v>0.78</v>
      </c>
      <c r="L711" s="175">
        <f t="shared" si="73"/>
        <v>0.76</v>
      </c>
      <c r="M711" s="175">
        <f t="shared" si="71"/>
        <v>0</v>
      </c>
      <c r="N711" s="132">
        <f t="shared" si="68"/>
        <v>-0.22</v>
      </c>
      <c r="O711" s="176" t="str">
        <f t="shared" si="69"/>
        <v>是</v>
      </c>
      <c r="P711" s="176" t="str">
        <f t="shared" si="72"/>
        <v>否</v>
      </c>
    </row>
    <row r="712" hidden="1" customHeight="1" spans="1:16">
      <c r="A712" s="171"/>
      <c r="B712" s="172" t="s">
        <v>135</v>
      </c>
      <c r="C712" s="172" t="s">
        <v>1361</v>
      </c>
      <c r="D712" s="464" t="s">
        <v>1365</v>
      </c>
      <c r="E712" s="172" t="s">
        <v>147</v>
      </c>
      <c r="F712" s="49" t="s">
        <v>145</v>
      </c>
      <c r="G712" s="36">
        <f>VLOOKUP(D712,全省上年决算数!$D$4:$G$1301,4)</f>
        <v>168</v>
      </c>
      <c r="H712" s="36">
        <f>IFERROR(VLOOKUP(D712,全省预算!D:I,5,0),)</f>
        <v>170</v>
      </c>
      <c r="I712" s="36"/>
      <c r="J712" s="36">
        <f>SUMIF(全省决算数!A711:A2091,D712:D2008,全省决算数!C711:C2091)</f>
        <v>146</v>
      </c>
      <c r="K712" s="175">
        <f t="shared" si="70"/>
        <v>0.87</v>
      </c>
      <c r="L712" s="175">
        <f t="shared" si="73"/>
        <v>0.86</v>
      </c>
      <c r="M712" s="175">
        <f t="shared" si="71"/>
        <v>0</v>
      </c>
      <c r="N712" s="132">
        <f t="shared" si="68"/>
        <v>-0.131</v>
      </c>
      <c r="O712" s="176" t="str">
        <f t="shared" si="69"/>
        <v>是</v>
      </c>
      <c r="P712" s="176" t="str">
        <f t="shared" si="72"/>
        <v>否</v>
      </c>
    </row>
    <row r="713" hidden="1" customHeight="1" spans="1:16">
      <c r="A713" s="171" t="s">
        <v>135</v>
      </c>
      <c r="B713" s="172"/>
      <c r="C713" s="172" t="s">
        <v>1361</v>
      </c>
      <c r="D713" s="464" t="s">
        <v>1366</v>
      </c>
      <c r="E713" s="172" t="s">
        <v>147</v>
      </c>
      <c r="F713" s="51" t="s">
        <v>1367</v>
      </c>
      <c r="G713" s="36">
        <f>VLOOKUP(D713,全省上年决算数!$D$4:$G$1301,4)</f>
        <v>3459</v>
      </c>
      <c r="H713" s="36">
        <f>IFERROR(VLOOKUP(D713,全省预算!D:I,5,0),)</f>
        <v>3500</v>
      </c>
      <c r="I713" s="36"/>
      <c r="J713" s="36">
        <f>SUMIF(全省决算数!A712:A2092,D713:D2009,全省决算数!C712:C2092)</f>
        <v>3140</v>
      </c>
      <c r="K713" s="175">
        <f t="shared" si="70"/>
        <v>0.91</v>
      </c>
      <c r="L713" s="175">
        <f t="shared" si="73"/>
        <v>0.9</v>
      </c>
      <c r="M713" s="175">
        <f t="shared" si="71"/>
        <v>0</v>
      </c>
      <c r="N713" s="132">
        <f t="shared" si="68"/>
        <v>-0.092</v>
      </c>
      <c r="O713" s="176" t="str">
        <f t="shared" si="69"/>
        <v>是</v>
      </c>
      <c r="P713" s="176" t="str">
        <f t="shared" si="72"/>
        <v>否</v>
      </c>
    </row>
    <row r="714" hidden="1" customHeight="1" spans="1:16">
      <c r="A714" s="171" t="s">
        <v>135</v>
      </c>
      <c r="B714" s="172" t="s">
        <v>135</v>
      </c>
      <c r="C714" s="172" t="s">
        <v>1361</v>
      </c>
      <c r="D714" s="464" t="s">
        <v>1368</v>
      </c>
      <c r="E714" s="172" t="s">
        <v>147</v>
      </c>
      <c r="F714" s="51" t="s">
        <v>1369</v>
      </c>
      <c r="G714" s="36">
        <f>VLOOKUP(D714,全省上年决算数!$D$4:$G$1301,4)</f>
        <v>158</v>
      </c>
      <c r="H714" s="36">
        <f>IFERROR(VLOOKUP(D714,全省预算!D:I,5,0),)</f>
        <v>220</v>
      </c>
      <c r="I714" s="36"/>
      <c r="J714" s="36">
        <f>SUMIF(全省决算数!A713:A2093,D714:D2010,全省决算数!C713:C2093)</f>
        <v>218</v>
      </c>
      <c r="K714" s="175">
        <f t="shared" si="70"/>
        <v>1.38</v>
      </c>
      <c r="L714" s="175">
        <f t="shared" si="73"/>
        <v>0.99</v>
      </c>
      <c r="M714" s="175">
        <f t="shared" si="71"/>
        <v>0</v>
      </c>
      <c r="N714" s="132">
        <f t="shared" si="68"/>
        <v>0.38</v>
      </c>
      <c r="O714" s="176" t="str">
        <f t="shared" si="69"/>
        <v>是</v>
      </c>
      <c r="P714" s="176" t="str">
        <f t="shared" si="72"/>
        <v>否</v>
      </c>
    </row>
    <row r="715" hidden="1" customHeight="1" spans="1:16">
      <c r="A715" s="171" t="s">
        <v>135</v>
      </c>
      <c r="B715" s="172"/>
      <c r="C715" s="172" t="s">
        <v>1361</v>
      </c>
      <c r="D715" s="464" t="s">
        <v>1370</v>
      </c>
      <c r="E715" s="172" t="s">
        <v>147</v>
      </c>
      <c r="F715" s="37" t="s">
        <v>1371</v>
      </c>
      <c r="G715" s="36">
        <f>VLOOKUP(D715,全省上年决算数!$D$4:$G$1301,4)</f>
        <v>1064</v>
      </c>
      <c r="H715" s="36">
        <f>IFERROR(VLOOKUP(D715,全省预算!D:I,5,0),)</f>
        <v>1100</v>
      </c>
      <c r="I715" s="36"/>
      <c r="J715" s="36">
        <f>SUMIF(全省决算数!A714:A2094,D715:D2011,全省决算数!C714:C2094)</f>
        <v>1500</v>
      </c>
      <c r="K715" s="175">
        <f t="shared" si="70"/>
        <v>1.41</v>
      </c>
      <c r="L715" s="175">
        <f t="shared" si="73"/>
        <v>1.36</v>
      </c>
      <c r="M715" s="175">
        <f t="shared" si="71"/>
        <v>0</v>
      </c>
      <c r="N715" s="132">
        <f t="shared" si="68"/>
        <v>0.41</v>
      </c>
      <c r="O715" s="176" t="str">
        <f t="shared" si="69"/>
        <v>是</v>
      </c>
      <c r="P715" s="176" t="str">
        <f t="shared" si="72"/>
        <v>否</v>
      </c>
    </row>
    <row r="716" hidden="1" customHeight="1" spans="1:16">
      <c r="A716" s="171"/>
      <c r="B716" s="172"/>
      <c r="C716" s="172" t="s">
        <v>1361</v>
      </c>
      <c r="D716" s="464" t="s">
        <v>1372</v>
      </c>
      <c r="E716" s="172" t="s">
        <v>147</v>
      </c>
      <c r="F716" s="37" t="s">
        <v>1373</v>
      </c>
      <c r="G716" s="36">
        <f>VLOOKUP(D716,全省上年决算数!$D$4:$G$1301,4)</f>
        <v>19268</v>
      </c>
      <c r="H716" s="36">
        <f>IFERROR(VLOOKUP(D716,全省预算!D:I,5,0),)</f>
        <v>20000</v>
      </c>
      <c r="I716" s="36"/>
      <c r="J716" s="36">
        <f>SUMIF(全省决算数!A715:A2095,D716:D2012,全省决算数!C715:C2095)</f>
        <v>27840</v>
      </c>
      <c r="K716" s="175">
        <f t="shared" si="70"/>
        <v>1.44</v>
      </c>
      <c r="L716" s="175">
        <f t="shared" si="73"/>
        <v>1.39</v>
      </c>
      <c r="M716" s="175">
        <f t="shared" si="71"/>
        <v>0</v>
      </c>
      <c r="N716" s="132">
        <f t="shared" si="68"/>
        <v>0.445</v>
      </c>
      <c r="O716" s="176" t="str">
        <f t="shared" si="69"/>
        <v>是</v>
      </c>
      <c r="P716" s="176" t="str">
        <f t="shared" si="72"/>
        <v>否</v>
      </c>
    </row>
    <row r="717" hidden="1" customHeight="1" spans="1:16">
      <c r="A717" s="171"/>
      <c r="B717" s="172"/>
      <c r="C717" s="172" t="s">
        <v>1361</v>
      </c>
      <c r="D717" s="464" t="s">
        <v>1374</v>
      </c>
      <c r="E717" s="172" t="s">
        <v>147</v>
      </c>
      <c r="F717" s="51" t="s">
        <v>160</v>
      </c>
      <c r="G717" s="36">
        <f>VLOOKUP(D717,全省上年决算数!$D$4:$G$1301,4)</f>
        <v>5347</v>
      </c>
      <c r="H717" s="36">
        <f>IFERROR(VLOOKUP(D717,全省预算!D:I,5,0),)</f>
        <v>5400</v>
      </c>
      <c r="I717" s="36"/>
      <c r="J717" s="36">
        <f>SUMIF(全省决算数!A716:A2096,D717:D2013,全省决算数!C716:C2096)</f>
        <v>6973</v>
      </c>
      <c r="K717" s="175">
        <f t="shared" si="70"/>
        <v>1.3</v>
      </c>
      <c r="L717" s="175">
        <f t="shared" si="73"/>
        <v>1.29</v>
      </c>
      <c r="M717" s="175">
        <f t="shared" si="71"/>
        <v>0</v>
      </c>
      <c r="N717" s="132">
        <f t="shared" si="68"/>
        <v>0.304</v>
      </c>
      <c r="O717" s="176" t="str">
        <f t="shared" si="69"/>
        <v>是</v>
      </c>
      <c r="P717" s="176" t="str">
        <f t="shared" si="72"/>
        <v>否</v>
      </c>
    </row>
    <row r="718" hidden="1" customHeight="1" spans="1:16">
      <c r="A718" s="171"/>
      <c r="B718" s="172"/>
      <c r="C718" s="172" t="s">
        <v>1361</v>
      </c>
      <c r="D718" s="464" t="s">
        <v>1375</v>
      </c>
      <c r="E718" s="172" t="s">
        <v>147</v>
      </c>
      <c r="F718" s="49" t="s">
        <v>1376</v>
      </c>
      <c r="G718" s="36">
        <f>VLOOKUP(D718,全省上年决算数!$D$4:$G$1301,4)</f>
        <v>9090</v>
      </c>
      <c r="H718" s="36">
        <f>IFERROR(VLOOKUP(D718,全省预算!D:I,5,0),)</f>
        <v>9370</v>
      </c>
      <c r="I718" s="36"/>
      <c r="J718" s="36">
        <f>SUMIF(全省决算数!A717:A2097,D718:D2014,全省决算数!C717:C2097)</f>
        <v>6865</v>
      </c>
      <c r="K718" s="175">
        <f t="shared" si="70"/>
        <v>0.76</v>
      </c>
      <c r="L718" s="175">
        <f t="shared" si="73"/>
        <v>0.73</v>
      </c>
      <c r="M718" s="175">
        <f t="shared" si="71"/>
        <v>0</v>
      </c>
      <c r="N718" s="132">
        <f t="shared" si="68"/>
        <v>-0.245</v>
      </c>
      <c r="O718" s="176" t="str">
        <f t="shared" si="69"/>
        <v>是</v>
      </c>
      <c r="P718" s="176" t="str">
        <f t="shared" si="72"/>
        <v>否</v>
      </c>
    </row>
    <row r="719" hidden="1" spans="1:16">
      <c r="A719" s="171"/>
      <c r="B719" s="465" t="s">
        <v>1260</v>
      </c>
      <c r="C719" s="172"/>
      <c r="D719" s="37">
        <v>21099</v>
      </c>
      <c r="E719" s="172"/>
      <c r="F719" s="50" t="s">
        <v>1377</v>
      </c>
      <c r="G719" s="36">
        <f>SUMIF($C720:$C$1301,$D719,$G720:$G$1301)</f>
        <v>35734</v>
      </c>
      <c r="H719" s="36">
        <f>VLOOKUP(F719,全省预算!$F:$H,3,0)</f>
        <v>36800</v>
      </c>
      <c r="I719" s="36">
        <f>IFERROR(VLOOKUP(D719,全省调整!A:I,3,0),)</f>
        <v>49498</v>
      </c>
      <c r="J719" s="36" t="e">
        <f>VLOOKUP(F719,全省决算数!$B:$C,2,0)</f>
        <v>#N/A</v>
      </c>
      <c r="K719" s="175"/>
      <c r="L719" s="175"/>
      <c r="M719" s="175">
        <f t="shared" si="71"/>
        <v>0</v>
      </c>
      <c r="N719" s="129" t="str">
        <f t="shared" si="68"/>
        <v/>
      </c>
      <c r="O719" s="176" t="e">
        <f t="shared" si="69"/>
        <v>#N/A</v>
      </c>
      <c r="P719" s="176" t="str">
        <f t="shared" si="72"/>
        <v>是</v>
      </c>
    </row>
    <row r="720" hidden="1" customHeight="1" spans="1:16">
      <c r="A720" s="171"/>
      <c r="B720" s="172"/>
      <c r="C720" s="37">
        <v>21099</v>
      </c>
      <c r="D720" s="37">
        <v>2109901</v>
      </c>
      <c r="E720" s="172" t="s">
        <v>147</v>
      </c>
      <c r="F720" s="49" t="s">
        <v>1378</v>
      </c>
      <c r="G720" s="36">
        <f>VLOOKUP(D720,全省上年决算数!D713:G720,4,0)</f>
        <v>35734</v>
      </c>
      <c r="H720" s="36">
        <f>IFERROR(VLOOKUP(D720,全省预算!D:I,5,0),)</f>
        <v>36800</v>
      </c>
      <c r="I720" s="36"/>
      <c r="J720" s="36">
        <f>SUMIF(全省决算数!A719:A2099,D720:D2016,全省决算数!C719:C2099)</f>
        <v>48884</v>
      </c>
      <c r="K720" s="175">
        <f t="shared" si="70"/>
        <v>1.37</v>
      </c>
      <c r="L720" s="175">
        <f t="shared" si="73"/>
        <v>1.33</v>
      </c>
      <c r="M720" s="175">
        <f t="shared" si="71"/>
        <v>0</v>
      </c>
      <c r="N720" s="132">
        <f t="shared" si="68"/>
        <v>0.368</v>
      </c>
      <c r="O720" s="176" t="str">
        <f t="shared" si="69"/>
        <v>是</v>
      </c>
      <c r="P720" s="176" t="str">
        <f t="shared" si="72"/>
        <v>否</v>
      </c>
    </row>
    <row r="721" ht="21.95" customHeight="1" spans="1:16">
      <c r="A721" s="171" t="s">
        <v>134</v>
      </c>
      <c r="B721" s="172" t="s">
        <v>135</v>
      </c>
      <c r="C721" s="172"/>
      <c r="D721" s="173" t="s">
        <v>1379</v>
      </c>
      <c r="E721" s="172"/>
      <c r="F721" s="50" t="s">
        <v>1380</v>
      </c>
      <c r="G721" s="174">
        <f>SUMIF($B722:$B$1301,$D721,$G722:$G$1301)</f>
        <v>1088821</v>
      </c>
      <c r="H721" s="174">
        <f>VLOOKUP(F721,全省预算!$F:$H,3,0)</f>
        <v>1132000</v>
      </c>
      <c r="I721" s="174">
        <f>SUMIF($B722:$B$1301,$D721,$I722:$I$1301)</f>
        <v>1408148</v>
      </c>
      <c r="J721" s="174">
        <f>VLOOKUP(F721,全省决算数!$B:$C,2,0)</f>
        <v>1340822</v>
      </c>
      <c r="K721" s="416">
        <f t="shared" si="70"/>
        <v>1.231</v>
      </c>
      <c r="L721" s="416">
        <f t="shared" si="73"/>
        <v>1.184</v>
      </c>
      <c r="M721" s="416">
        <f t="shared" si="71"/>
        <v>0.952</v>
      </c>
      <c r="N721" s="129">
        <f t="shared" si="68"/>
        <v>0.231</v>
      </c>
      <c r="O721" s="176" t="str">
        <f t="shared" si="69"/>
        <v>是</v>
      </c>
      <c r="P721" s="176" t="str">
        <f t="shared" si="72"/>
        <v>是</v>
      </c>
    </row>
    <row r="722" ht="21.95" customHeight="1" spans="1:16">
      <c r="A722" s="171" t="s">
        <v>135</v>
      </c>
      <c r="B722" s="465" t="s">
        <v>1379</v>
      </c>
      <c r="C722" s="172"/>
      <c r="D722" s="173" t="s">
        <v>1381</v>
      </c>
      <c r="E722" s="172"/>
      <c r="F722" s="49" t="s">
        <v>1382</v>
      </c>
      <c r="G722" s="36">
        <f>SUMIF($C723:$C$1301,$D722,$G723:$G$1301)</f>
        <v>51684</v>
      </c>
      <c r="H722" s="36">
        <f>VLOOKUP(F722,全省预算!$F:$H,3,0)</f>
        <v>53000</v>
      </c>
      <c r="I722" s="36">
        <f>IFERROR(VLOOKUP(D722,全省调整!A:I,3,0),)</f>
        <v>62464</v>
      </c>
      <c r="J722" s="36">
        <f>VLOOKUP(F722,全省决算数!$B:$C,2,0)</f>
        <v>57402</v>
      </c>
      <c r="K722" s="418">
        <f t="shared" si="70"/>
        <v>1.111</v>
      </c>
      <c r="L722" s="418">
        <f t="shared" si="73"/>
        <v>1.083</v>
      </c>
      <c r="M722" s="418">
        <f t="shared" si="71"/>
        <v>0.919</v>
      </c>
      <c r="N722" s="132">
        <f t="shared" si="68"/>
        <v>0.111</v>
      </c>
      <c r="O722" s="176" t="str">
        <f t="shared" si="69"/>
        <v>是</v>
      </c>
      <c r="P722" s="176" t="str">
        <f t="shared" si="72"/>
        <v>是</v>
      </c>
    </row>
    <row r="723" hidden="1" customHeight="1" spans="1:16">
      <c r="A723" s="171" t="s">
        <v>135</v>
      </c>
      <c r="B723" s="172" t="s">
        <v>135</v>
      </c>
      <c r="C723" s="172" t="s">
        <v>1381</v>
      </c>
      <c r="D723" s="173" t="s">
        <v>1383</v>
      </c>
      <c r="E723" s="172" t="s">
        <v>147</v>
      </c>
      <c r="F723" s="49" t="s">
        <v>141</v>
      </c>
      <c r="G723" s="36">
        <f>VLOOKUP(D723,全省上年决算数!$D$4:$G$1301,4)</f>
        <v>24711</v>
      </c>
      <c r="H723" s="36">
        <f>IFERROR(VLOOKUP(D723,全省预算!D:I,5,0),)</f>
        <v>25800</v>
      </c>
      <c r="I723" s="36"/>
      <c r="J723" s="36">
        <f>SUMIF(全省决算数!A722:A2102,D723:D2019,全省决算数!C722:C2102)</f>
        <v>31625</v>
      </c>
      <c r="K723" s="175">
        <f t="shared" si="70"/>
        <v>1.28</v>
      </c>
      <c r="L723" s="175">
        <f t="shared" si="73"/>
        <v>1.23</v>
      </c>
      <c r="M723" s="175">
        <f t="shared" si="71"/>
        <v>0</v>
      </c>
      <c r="N723" s="132">
        <f t="shared" si="68"/>
        <v>0.28</v>
      </c>
      <c r="O723" s="176" t="str">
        <f t="shared" si="69"/>
        <v>是</v>
      </c>
      <c r="P723" s="176" t="str">
        <f t="shared" si="72"/>
        <v>否</v>
      </c>
    </row>
    <row r="724" hidden="1" customHeight="1" spans="1:16">
      <c r="A724" s="171" t="s">
        <v>135</v>
      </c>
      <c r="B724" s="172" t="s">
        <v>135</v>
      </c>
      <c r="C724" s="172" t="s">
        <v>1381</v>
      </c>
      <c r="D724" s="173" t="s">
        <v>1384</v>
      </c>
      <c r="E724" s="172" t="s">
        <v>147</v>
      </c>
      <c r="F724" s="49" t="s">
        <v>143</v>
      </c>
      <c r="G724" s="36">
        <f>VLOOKUP(D724,全省上年决算数!$D$4:$G$1301,4)</f>
        <v>3227</v>
      </c>
      <c r="H724" s="36">
        <f>IFERROR(VLOOKUP(D724,全省预算!D:I,5,0),)</f>
        <v>3300</v>
      </c>
      <c r="I724" s="36"/>
      <c r="J724" s="36">
        <f>SUMIF(全省决算数!A723:A2103,D724:D2020,全省决算数!C723:C2103)</f>
        <v>2639</v>
      </c>
      <c r="K724" s="175">
        <f t="shared" si="70"/>
        <v>0.82</v>
      </c>
      <c r="L724" s="175">
        <f t="shared" si="73"/>
        <v>0.8</v>
      </c>
      <c r="M724" s="175">
        <f t="shared" si="71"/>
        <v>0</v>
      </c>
      <c r="N724" s="132">
        <f t="shared" si="68"/>
        <v>-0.182</v>
      </c>
      <c r="O724" s="176" t="str">
        <f t="shared" si="69"/>
        <v>是</v>
      </c>
      <c r="P724" s="176" t="str">
        <f t="shared" si="72"/>
        <v>否</v>
      </c>
    </row>
    <row r="725" hidden="1" customHeight="1" spans="1:16">
      <c r="A725" s="171" t="s">
        <v>135</v>
      </c>
      <c r="B725" s="172" t="s">
        <v>135</v>
      </c>
      <c r="C725" s="172" t="s">
        <v>1381</v>
      </c>
      <c r="D725" s="173" t="s">
        <v>1385</v>
      </c>
      <c r="E725" s="172" t="s">
        <v>147</v>
      </c>
      <c r="F725" s="49" t="s">
        <v>145</v>
      </c>
      <c r="G725" s="36">
        <f>VLOOKUP(D725,全省上年决算数!$D$4:$G$1301,4)</f>
        <v>306</v>
      </c>
      <c r="H725" s="36">
        <f>IFERROR(VLOOKUP(D725,全省预算!D:I,5,0),)</f>
        <v>315</v>
      </c>
      <c r="I725" s="36"/>
      <c r="J725" s="36">
        <f>SUMIF(全省决算数!A724:A2104,D725:D2021,全省决算数!C724:C2104)</f>
        <v>264</v>
      </c>
      <c r="K725" s="175">
        <f t="shared" si="70"/>
        <v>0.86</v>
      </c>
      <c r="L725" s="175">
        <f t="shared" si="73"/>
        <v>0.84</v>
      </c>
      <c r="M725" s="175">
        <f t="shared" si="71"/>
        <v>0</v>
      </c>
      <c r="N725" s="132">
        <f t="shared" si="68"/>
        <v>-0.137</v>
      </c>
      <c r="O725" s="176" t="str">
        <f t="shared" si="69"/>
        <v>是</v>
      </c>
      <c r="P725" s="176" t="str">
        <f t="shared" si="72"/>
        <v>否</v>
      </c>
    </row>
    <row r="726" hidden="1" customHeight="1" spans="1:16">
      <c r="A726" s="171" t="s">
        <v>135</v>
      </c>
      <c r="B726" s="172" t="s">
        <v>135</v>
      </c>
      <c r="C726" s="172" t="s">
        <v>1381</v>
      </c>
      <c r="D726" s="173" t="s">
        <v>1386</v>
      </c>
      <c r="E726" s="172" t="s">
        <v>147</v>
      </c>
      <c r="F726" s="49" t="s">
        <v>1387</v>
      </c>
      <c r="G726" s="36">
        <f>VLOOKUP(D726,全省上年决算数!$D$4:$G$1301,4)</f>
        <v>1534</v>
      </c>
      <c r="H726" s="36">
        <f>IFERROR(VLOOKUP(D726,全省预算!D:I,5,0),)</f>
        <v>1580</v>
      </c>
      <c r="I726" s="36"/>
      <c r="J726" s="36">
        <f>SUMIF(全省决算数!A725:A2105,D726:D2022,全省决算数!C725:C2105)</f>
        <v>1327</v>
      </c>
      <c r="K726" s="175">
        <f t="shared" si="70"/>
        <v>0.87</v>
      </c>
      <c r="L726" s="175">
        <f t="shared" si="73"/>
        <v>0.84</v>
      </c>
      <c r="M726" s="175">
        <f t="shared" si="71"/>
        <v>0</v>
      </c>
      <c r="N726" s="132">
        <f t="shared" si="68"/>
        <v>-0.135</v>
      </c>
      <c r="O726" s="176" t="str">
        <f t="shared" si="69"/>
        <v>是</v>
      </c>
      <c r="P726" s="176" t="str">
        <f t="shared" si="72"/>
        <v>否</v>
      </c>
    </row>
    <row r="727" hidden="1" customHeight="1" spans="1:16">
      <c r="A727" s="171" t="s">
        <v>135</v>
      </c>
      <c r="B727" s="172"/>
      <c r="C727" s="172" t="s">
        <v>1381</v>
      </c>
      <c r="D727" s="173" t="s">
        <v>1388</v>
      </c>
      <c r="E727" s="172" t="s">
        <v>147</v>
      </c>
      <c r="F727" s="49" t="s">
        <v>1389</v>
      </c>
      <c r="G727" s="36">
        <f>VLOOKUP(D727,全省上年决算数!$D$4:$G$1301,4)</f>
        <v>1042</v>
      </c>
      <c r="H727" s="36">
        <f>IFERROR(VLOOKUP(D727,全省预算!D:I,5,0),)</f>
        <v>1080</v>
      </c>
      <c r="I727" s="36"/>
      <c r="J727" s="36">
        <f>SUMIF(全省决算数!A726:A2106,D727:D2023,全省决算数!C726:C2106)</f>
        <v>893</v>
      </c>
      <c r="K727" s="175">
        <f t="shared" si="70"/>
        <v>0.86</v>
      </c>
      <c r="L727" s="175">
        <f t="shared" si="73"/>
        <v>0.83</v>
      </c>
      <c r="M727" s="175">
        <f t="shared" si="71"/>
        <v>0</v>
      </c>
      <c r="N727" s="132">
        <f t="shared" si="68"/>
        <v>-0.143</v>
      </c>
      <c r="O727" s="176" t="str">
        <f t="shared" si="69"/>
        <v>是</v>
      </c>
      <c r="P727" s="176" t="str">
        <f t="shared" si="72"/>
        <v>否</v>
      </c>
    </row>
    <row r="728" hidden="1" customHeight="1" spans="1:16">
      <c r="A728" s="171" t="s">
        <v>135</v>
      </c>
      <c r="B728" s="172" t="s">
        <v>135</v>
      </c>
      <c r="C728" s="172" t="s">
        <v>1381</v>
      </c>
      <c r="D728" s="173" t="s">
        <v>1390</v>
      </c>
      <c r="E728" s="172" t="s">
        <v>147</v>
      </c>
      <c r="F728" s="49" t="s">
        <v>1391</v>
      </c>
      <c r="G728" s="36">
        <f>VLOOKUP(D728,全省上年决算数!$D$4:$G$1301,4)</f>
        <v>59</v>
      </c>
      <c r="H728" s="36">
        <f>IFERROR(VLOOKUP(D728,全省预算!D:I,5,0),)</f>
        <v>61</v>
      </c>
      <c r="I728" s="36"/>
      <c r="J728" s="36">
        <f>SUMIF(全省决算数!A727:A2107,D728:D2024,全省决算数!C727:C2107)</f>
        <v>402</v>
      </c>
      <c r="K728" s="175">
        <f t="shared" si="70"/>
        <v>6.81</v>
      </c>
      <c r="L728" s="175">
        <f t="shared" si="73"/>
        <v>6.59</v>
      </c>
      <c r="M728" s="175">
        <f t="shared" si="71"/>
        <v>0</v>
      </c>
      <c r="N728" s="132">
        <f t="shared" si="68"/>
        <v>5.814</v>
      </c>
      <c r="O728" s="176" t="str">
        <f t="shared" si="69"/>
        <v>是</v>
      </c>
      <c r="P728" s="176" t="str">
        <f t="shared" si="72"/>
        <v>否</v>
      </c>
    </row>
    <row r="729" hidden="1" customHeight="1" spans="1:16">
      <c r="A729" s="171" t="s">
        <v>135</v>
      </c>
      <c r="B729" s="172" t="s">
        <v>135</v>
      </c>
      <c r="C729" s="172" t="s">
        <v>1381</v>
      </c>
      <c r="D729" s="173" t="s">
        <v>1392</v>
      </c>
      <c r="E729" s="172" t="s">
        <v>147</v>
      </c>
      <c r="F729" s="49" t="s">
        <v>1393</v>
      </c>
      <c r="G729" s="36">
        <f>VLOOKUP(D729,全省上年决算数!$D$4:$G$1301,4)</f>
        <v>185</v>
      </c>
      <c r="H729" s="36">
        <f>IFERROR(VLOOKUP(D729,全省预算!D:I,5,0),)</f>
        <v>190</v>
      </c>
      <c r="I729" s="36"/>
      <c r="J729" s="36">
        <f>SUMIF(全省决算数!A728:A2108,D729:D2025,全省决算数!C728:C2108)</f>
        <v>111</v>
      </c>
      <c r="K729" s="175">
        <f t="shared" si="70"/>
        <v>0.6</v>
      </c>
      <c r="L729" s="175">
        <f t="shared" si="73"/>
        <v>0.58</v>
      </c>
      <c r="M729" s="175">
        <f t="shared" si="71"/>
        <v>0</v>
      </c>
      <c r="N729" s="132">
        <f t="shared" si="68"/>
        <v>-0.4</v>
      </c>
      <c r="O729" s="176" t="str">
        <f t="shared" si="69"/>
        <v>是</v>
      </c>
      <c r="P729" s="176" t="str">
        <f t="shared" si="72"/>
        <v>否</v>
      </c>
    </row>
    <row r="730" hidden="1" customHeight="1" spans="1:16">
      <c r="A730" s="171" t="s">
        <v>135</v>
      </c>
      <c r="B730" s="172" t="s">
        <v>135</v>
      </c>
      <c r="C730" s="172" t="s">
        <v>1381</v>
      </c>
      <c r="D730" s="173" t="s">
        <v>1394</v>
      </c>
      <c r="E730" s="172" t="s">
        <v>147</v>
      </c>
      <c r="F730" s="49" t="s">
        <v>1395</v>
      </c>
      <c r="G730" s="36">
        <f>VLOOKUP(D730,全省上年决算数!$D$4:$G$1301,4)</f>
        <v>20620</v>
      </c>
      <c r="H730" s="36">
        <f>IFERROR(VLOOKUP(D730,全省预算!D:I,5,0),)</f>
        <v>20674</v>
      </c>
      <c r="I730" s="36"/>
      <c r="J730" s="36">
        <f>SUMIF(全省决算数!A729:A2109,D730:D2026,全省决算数!C729:C2109)</f>
        <v>20141</v>
      </c>
      <c r="K730" s="175">
        <f t="shared" si="70"/>
        <v>0.98</v>
      </c>
      <c r="L730" s="175">
        <f t="shared" si="73"/>
        <v>0.97</v>
      </c>
      <c r="M730" s="175">
        <f t="shared" si="71"/>
        <v>0</v>
      </c>
      <c r="N730" s="132">
        <f t="shared" si="68"/>
        <v>-0.023</v>
      </c>
      <c r="O730" s="176" t="str">
        <f t="shared" si="69"/>
        <v>是</v>
      </c>
      <c r="P730" s="176" t="str">
        <f t="shared" si="72"/>
        <v>否</v>
      </c>
    </row>
    <row r="731" ht="21.95" customHeight="1" spans="1:16">
      <c r="A731" s="171" t="s">
        <v>135</v>
      </c>
      <c r="B731" s="172" t="s">
        <v>1379</v>
      </c>
      <c r="C731" s="172" t="s">
        <v>135</v>
      </c>
      <c r="D731" s="173" t="s">
        <v>1396</v>
      </c>
      <c r="E731" s="172"/>
      <c r="F731" s="49" t="s">
        <v>1397</v>
      </c>
      <c r="G731" s="36">
        <f>SUMIF($C732:$C$1301,$D731,$G732:$G$1301)</f>
        <v>11052</v>
      </c>
      <c r="H731" s="36">
        <f>VLOOKUP(F731,全省预算!$F:$H,3,0)</f>
        <v>11400</v>
      </c>
      <c r="I731" s="36">
        <f>IFERROR(VLOOKUP(D731,全省调整!A:I,3,0),)</f>
        <v>13477</v>
      </c>
      <c r="J731" s="36">
        <f>VLOOKUP(F731,全省决算数!$B:$C,2,0)</f>
        <v>12911</v>
      </c>
      <c r="K731" s="418">
        <f t="shared" si="70"/>
        <v>1.168</v>
      </c>
      <c r="L731" s="418">
        <f t="shared" si="73"/>
        <v>1.133</v>
      </c>
      <c r="M731" s="418">
        <f t="shared" si="71"/>
        <v>0.958</v>
      </c>
      <c r="N731" s="132">
        <f t="shared" si="68"/>
        <v>0.168</v>
      </c>
      <c r="O731" s="176" t="str">
        <f t="shared" si="69"/>
        <v>是</v>
      </c>
      <c r="P731" s="176" t="str">
        <f t="shared" si="72"/>
        <v>是</v>
      </c>
    </row>
    <row r="732" hidden="1" customHeight="1" spans="1:16">
      <c r="A732" s="171" t="s">
        <v>135</v>
      </c>
      <c r="B732" s="172" t="s">
        <v>135</v>
      </c>
      <c r="C732" s="465" t="s">
        <v>1396</v>
      </c>
      <c r="D732" s="173" t="s">
        <v>1398</v>
      </c>
      <c r="E732" s="172" t="s">
        <v>147</v>
      </c>
      <c r="F732" s="37" t="s">
        <v>1399</v>
      </c>
      <c r="G732" s="36">
        <f>VLOOKUP(D732,全省上年决算数!$D$4:$G$1301,4)</f>
        <v>334</v>
      </c>
      <c r="H732" s="36">
        <f>IFERROR(VLOOKUP(D732,全省预算!D:I,5,0),)</f>
        <v>345</v>
      </c>
      <c r="I732" s="36"/>
      <c r="J732" s="36">
        <f>SUMIF(全省决算数!A731:A2111,D732:D2028,全省决算数!C731:C2111)</f>
        <v>380</v>
      </c>
      <c r="K732" s="175">
        <f t="shared" si="70"/>
        <v>1.14</v>
      </c>
      <c r="L732" s="175">
        <f t="shared" si="73"/>
        <v>1.1</v>
      </c>
      <c r="M732" s="175">
        <f t="shared" si="71"/>
        <v>0</v>
      </c>
      <c r="N732" s="132">
        <f t="shared" si="68"/>
        <v>0.138</v>
      </c>
      <c r="O732" s="176" t="str">
        <f t="shared" si="69"/>
        <v>是</v>
      </c>
      <c r="P732" s="176" t="str">
        <f t="shared" si="72"/>
        <v>否</v>
      </c>
    </row>
    <row r="733" hidden="1" customHeight="1" spans="1:16">
      <c r="A733" s="171" t="s">
        <v>135</v>
      </c>
      <c r="B733" s="172" t="s">
        <v>135</v>
      </c>
      <c r="C733" s="465" t="s">
        <v>1396</v>
      </c>
      <c r="D733" s="173" t="s">
        <v>1400</v>
      </c>
      <c r="E733" s="172" t="s">
        <v>147</v>
      </c>
      <c r="F733" s="49" t="s">
        <v>1401</v>
      </c>
      <c r="G733" s="36">
        <f>VLOOKUP(D733,全省上年决算数!$D$4:$G$1301,4)</f>
        <v>434</v>
      </c>
      <c r="H733" s="36">
        <f>IFERROR(VLOOKUP(D733,全省预算!D:I,5,0),)</f>
        <v>450</v>
      </c>
      <c r="I733" s="36"/>
      <c r="J733" s="36">
        <f>SUMIF(全省决算数!A732:A2112,D733:D2029,全省决算数!C732:C2112)</f>
        <v>990</v>
      </c>
      <c r="K733" s="175">
        <f t="shared" si="70"/>
        <v>2.28</v>
      </c>
      <c r="L733" s="175">
        <f t="shared" si="73"/>
        <v>2.2</v>
      </c>
      <c r="M733" s="175">
        <f t="shared" si="71"/>
        <v>0</v>
      </c>
      <c r="N733" s="132">
        <f t="shared" si="68"/>
        <v>1.281</v>
      </c>
      <c r="O733" s="176" t="str">
        <f t="shared" si="69"/>
        <v>是</v>
      </c>
      <c r="P733" s="176" t="str">
        <f t="shared" si="72"/>
        <v>否</v>
      </c>
    </row>
    <row r="734" hidden="1" customHeight="1" spans="1:16">
      <c r="A734" s="171" t="s">
        <v>135</v>
      </c>
      <c r="B734" s="172" t="s">
        <v>135</v>
      </c>
      <c r="C734" s="465" t="s">
        <v>1396</v>
      </c>
      <c r="D734" s="173" t="s">
        <v>1402</v>
      </c>
      <c r="E734" s="172" t="s">
        <v>147</v>
      </c>
      <c r="F734" s="49" t="s">
        <v>1403</v>
      </c>
      <c r="G734" s="36">
        <f>VLOOKUP(D734,全省上年决算数!$D$4:$G$1301,4)</f>
        <v>10284</v>
      </c>
      <c r="H734" s="36">
        <f>IFERROR(VLOOKUP(D734,全省预算!D:I,5,0),)</f>
        <v>10605</v>
      </c>
      <c r="I734" s="36"/>
      <c r="J734" s="36">
        <f>SUMIF(全省决算数!A733:A2113,D734:D2030,全省决算数!C733:C2113)</f>
        <v>11541</v>
      </c>
      <c r="K734" s="175">
        <f t="shared" si="70"/>
        <v>1.12</v>
      </c>
      <c r="L734" s="175">
        <f t="shared" si="73"/>
        <v>1.09</v>
      </c>
      <c r="M734" s="175">
        <f t="shared" si="71"/>
        <v>0</v>
      </c>
      <c r="N734" s="132">
        <f t="shared" si="68"/>
        <v>0.122</v>
      </c>
      <c r="O734" s="176" t="str">
        <f t="shared" si="69"/>
        <v>是</v>
      </c>
      <c r="P734" s="176" t="str">
        <f t="shared" si="72"/>
        <v>否</v>
      </c>
    </row>
    <row r="735" ht="21.95" customHeight="1" spans="1:16">
      <c r="A735" s="171" t="s">
        <v>135</v>
      </c>
      <c r="B735" s="465" t="s">
        <v>1379</v>
      </c>
      <c r="C735" s="172"/>
      <c r="D735" s="173" t="s">
        <v>1404</v>
      </c>
      <c r="E735" s="172"/>
      <c r="F735" s="49" t="s">
        <v>1405</v>
      </c>
      <c r="G735" s="36">
        <f>SUMIF($C736:$C$1301,$D735,$G736:$G$1301)</f>
        <v>355769</v>
      </c>
      <c r="H735" s="36">
        <f>VLOOKUP(F735,全省预算!$F:$H,3,0)</f>
        <v>371000</v>
      </c>
      <c r="I735" s="36">
        <f>IFERROR(VLOOKUP(D735,全省调整!A:I,3,0),)</f>
        <v>369812</v>
      </c>
      <c r="J735" s="36">
        <f>VLOOKUP(F735,全省决算数!$B:$C,2,0)</f>
        <v>361817</v>
      </c>
      <c r="K735" s="418">
        <f t="shared" si="70"/>
        <v>1.017</v>
      </c>
      <c r="L735" s="418">
        <f t="shared" si="73"/>
        <v>0.975</v>
      </c>
      <c r="M735" s="418">
        <f t="shared" si="71"/>
        <v>0.978</v>
      </c>
      <c r="N735" s="132">
        <f t="shared" si="68"/>
        <v>0.017</v>
      </c>
      <c r="O735" s="176" t="str">
        <f t="shared" si="69"/>
        <v>是</v>
      </c>
      <c r="P735" s="176" t="str">
        <f t="shared" si="72"/>
        <v>是</v>
      </c>
    </row>
    <row r="736" hidden="1" customHeight="1" spans="1:16">
      <c r="A736" s="171" t="s">
        <v>135</v>
      </c>
      <c r="B736" s="172" t="s">
        <v>135</v>
      </c>
      <c r="C736" s="465" t="s">
        <v>1404</v>
      </c>
      <c r="D736" s="173" t="s">
        <v>1406</v>
      </c>
      <c r="E736" s="172" t="s">
        <v>147</v>
      </c>
      <c r="F736" s="49" t="s">
        <v>1407</v>
      </c>
      <c r="G736" s="36">
        <f>VLOOKUP(D736,全省上年决算数!$D$4:$G$1301,4)</f>
        <v>731</v>
      </c>
      <c r="H736" s="36">
        <f>IFERROR(VLOOKUP(D736,全省预算!D:I,5,0),)</f>
        <v>360</v>
      </c>
      <c r="I736" s="36"/>
      <c r="J736" s="36">
        <f>SUMIF(全省决算数!A735:A2115,D736:D2032,全省决算数!C735:C2115)</f>
        <v>445</v>
      </c>
      <c r="K736" s="175">
        <f t="shared" si="70"/>
        <v>0.61</v>
      </c>
      <c r="L736" s="175">
        <f t="shared" si="73"/>
        <v>1.24</v>
      </c>
      <c r="M736" s="175">
        <f t="shared" si="71"/>
        <v>0</v>
      </c>
      <c r="N736" s="132">
        <f t="shared" si="68"/>
        <v>-0.391</v>
      </c>
      <c r="O736" s="176" t="str">
        <f t="shared" si="69"/>
        <v>是</v>
      </c>
      <c r="P736" s="176" t="str">
        <f t="shared" si="72"/>
        <v>否</v>
      </c>
    </row>
    <row r="737" hidden="1" customHeight="1" spans="1:16">
      <c r="A737" s="171" t="s">
        <v>135</v>
      </c>
      <c r="B737" s="172" t="s">
        <v>135</v>
      </c>
      <c r="C737" s="465" t="s">
        <v>1404</v>
      </c>
      <c r="D737" s="173" t="s">
        <v>1408</v>
      </c>
      <c r="E737" s="172" t="s">
        <v>147</v>
      </c>
      <c r="F737" s="49" t="s">
        <v>1409</v>
      </c>
      <c r="G737" s="36">
        <f>VLOOKUP(D737,全省上年决算数!$D$4:$G$1301,4)</f>
        <v>273612</v>
      </c>
      <c r="H737" s="36">
        <f>IFERROR(VLOOKUP(D737,全省预算!D:I,5,0),)</f>
        <v>288000</v>
      </c>
      <c r="I737" s="36"/>
      <c r="J737" s="36">
        <f>SUMIF(全省决算数!A736:A2116,D737:D2033,全省决算数!C736:C2116)</f>
        <v>297418</v>
      </c>
      <c r="K737" s="175">
        <f t="shared" si="70"/>
        <v>1.09</v>
      </c>
      <c r="L737" s="175">
        <f t="shared" si="73"/>
        <v>1.03</v>
      </c>
      <c r="M737" s="175">
        <f t="shared" si="71"/>
        <v>0</v>
      </c>
      <c r="N737" s="132">
        <f t="shared" si="68"/>
        <v>0.087</v>
      </c>
      <c r="O737" s="176" t="str">
        <f t="shared" si="69"/>
        <v>是</v>
      </c>
      <c r="P737" s="176" t="str">
        <f t="shared" si="72"/>
        <v>否</v>
      </c>
    </row>
    <row r="738" hidden="1" customHeight="1" spans="1:16">
      <c r="A738" s="171" t="s">
        <v>135</v>
      </c>
      <c r="B738" s="172" t="s">
        <v>135</v>
      </c>
      <c r="C738" s="465" t="s">
        <v>1404</v>
      </c>
      <c r="D738" s="173" t="s">
        <v>1410</v>
      </c>
      <c r="E738" s="172" t="s">
        <v>147</v>
      </c>
      <c r="F738" s="49" t="s">
        <v>1411</v>
      </c>
      <c r="G738" s="36">
        <f>VLOOKUP(D738,全省上年决算数!$D$4:$G$1301,4)</f>
        <v>1113</v>
      </c>
      <c r="H738" s="36">
        <f>IFERROR(VLOOKUP(D738,全省预算!D:I,5,0),)</f>
        <v>34</v>
      </c>
      <c r="I738" s="36"/>
      <c r="J738" s="36">
        <f>SUMIF(全省决算数!A737:A2117,D738:D2034,全省决算数!C737:C2117)</f>
        <v>25</v>
      </c>
      <c r="K738" s="175">
        <f t="shared" si="70"/>
        <v>0.02</v>
      </c>
      <c r="L738" s="175">
        <f t="shared" si="73"/>
        <v>0.74</v>
      </c>
      <c r="M738" s="175">
        <f t="shared" si="71"/>
        <v>0</v>
      </c>
      <c r="N738" s="132">
        <f t="shared" si="68"/>
        <v>-0.978</v>
      </c>
      <c r="O738" s="176" t="str">
        <f t="shared" si="69"/>
        <v>是</v>
      </c>
      <c r="P738" s="176" t="str">
        <f t="shared" si="72"/>
        <v>否</v>
      </c>
    </row>
    <row r="739" hidden="1" customHeight="1" spans="1:16">
      <c r="A739" s="171" t="s">
        <v>135</v>
      </c>
      <c r="B739" s="172" t="s">
        <v>135</v>
      </c>
      <c r="C739" s="465" t="s">
        <v>1404</v>
      </c>
      <c r="D739" s="173" t="s">
        <v>1412</v>
      </c>
      <c r="E739" s="172" t="s">
        <v>147</v>
      </c>
      <c r="F739" s="49" t="s">
        <v>1413</v>
      </c>
      <c r="G739" s="36">
        <f>VLOOKUP(D739,全省上年决算数!$D$4:$G$1301,4)</f>
        <v>23811</v>
      </c>
      <c r="H739" s="36">
        <f>IFERROR(VLOOKUP(D739,全省预算!D:I,5,0),)</f>
        <v>24500</v>
      </c>
      <c r="I739" s="36"/>
      <c r="J739" s="36">
        <f>SUMIF(全省决算数!A738:A2118,D739:D2035,全省决算数!C738:C2118)</f>
        <v>6589</v>
      </c>
      <c r="K739" s="175">
        <f t="shared" si="70"/>
        <v>0.28</v>
      </c>
      <c r="L739" s="175">
        <f t="shared" si="73"/>
        <v>0.27</v>
      </c>
      <c r="M739" s="175">
        <f t="shared" si="71"/>
        <v>0</v>
      </c>
      <c r="N739" s="132">
        <f t="shared" si="68"/>
        <v>-0.723</v>
      </c>
      <c r="O739" s="176" t="str">
        <f t="shared" si="69"/>
        <v>是</v>
      </c>
      <c r="P739" s="176" t="str">
        <f t="shared" si="72"/>
        <v>否</v>
      </c>
    </row>
    <row r="740" hidden="1" customHeight="1" spans="1:16">
      <c r="A740" s="171" t="s">
        <v>135</v>
      </c>
      <c r="B740" s="172"/>
      <c r="C740" s="465" t="s">
        <v>1404</v>
      </c>
      <c r="D740" s="173" t="s">
        <v>1414</v>
      </c>
      <c r="E740" s="172" t="s">
        <v>147</v>
      </c>
      <c r="F740" s="49" t="s">
        <v>1415</v>
      </c>
      <c r="G740" s="36">
        <f>VLOOKUP(D740,全省上年决算数!$D$4:$G$1301,4)</f>
        <v>20</v>
      </c>
      <c r="H740" s="36">
        <f>IFERROR(VLOOKUP(D740,全省预算!D:I,5,0),)</f>
        <v>100</v>
      </c>
      <c r="I740" s="36"/>
      <c r="J740" s="36">
        <f>SUMIF(全省决算数!A739:A2119,D740:D2036,全省决算数!C739:C2119)</f>
        <v>20</v>
      </c>
      <c r="K740" s="175">
        <f t="shared" si="70"/>
        <v>1</v>
      </c>
      <c r="L740" s="175">
        <f t="shared" si="73"/>
        <v>0.2</v>
      </c>
      <c r="M740" s="175">
        <f t="shared" si="71"/>
        <v>0</v>
      </c>
      <c r="N740" s="132">
        <f t="shared" si="68"/>
        <v>0</v>
      </c>
      <c r="O740" s="176" t="str">
        <f t="shared" si="69"/>
        <v>是</v>
      </c>
      <c r="P740" s="176" t="str">
        <f t="shared" si="72"/>
        <v>否</v>
      </c>
    </row>
    <row r="741" ht="15.95" hidden="1" customHeight="1" spans="1:16">
      <c r="A741" s="171" t="s">
        <v>135</v>
      </c>
      <c r="B741" s="172" t="s">
        <v>135</v>
      </c>
      <c r="C741" s="465" t="s">
        <v>1404</v>
      </c>
      <c r="D741" s="173" t="s">
        <v>1416</v>
      </c>
      <c r="E741" s="172" t="s">
        <v>147</v>
      </c>
      <c r="F741" s="49" t="s">
        <v>1417</v>
      </c>
      <c r="G741" s="36">
        <f>VLOOKUP(D741,全省上年决算数!$D$4:$G$1301,4)</f>
        <v>26</v>
      </c>
      <c r="H741" s="36">
        <f>IFERROR(VLOOKUP(D741,全省预算!D:I,5,0),)</f>
        <v>27</v>
      </c>
      <c r="I741" s="36"/>
      <c r="J741" s="36">
        <f>SUMIF(全省决算数!A740:A2120,D741:D2037,全省决算数!C740:C2120)</f>
        <v>40</v>
      </c>
      <c r="K741" s="175">
        <f t="shared" si="70"/>
        <v>1.54</v>
      </c>
      <c r="L741" s="175">
        <f t="shared" si="73"/>
        <v>1.48</v>
      </c>
      <c r="M741" s="175">
        <f t="shared" si="71"/>
        <v>0</v>
      </c>
      <c r="N741" s="132">
        <f t="shared" si="68"/>
        <v>0.538</v>
      </c>
      <c r="O741" s="176" t="str">
        <f t="shared" si="69"/>
        <v>是</v>
      </c>
      <c r="P741" s="176" t="str">
        <f t="shared" si="72"/>
        <v>否</v>
      </c>
    </row>
    <row r="742" ht="15.95" hidden="1" customHeight="1" spans="1:16">
      <c r="A742" s="171" t="s">
        <v>135</v>
      </c>
      <c r="B742" s="172" t="s">
        <v>135</v>
      </c>
      <c r="C742" s="465" t="s">
        <v>1404</v>
      </c>
      <c r="D742" s="173" t="s">
        <v>1418</v>
      </c>
      <c r="E742" s="172" t="s">
        <v>147</v>
      </c>
      <c r="F742" s="49" t="s">
        <v>1419</v>
      </c>
      <c r="G742" s="36">
        <f>VLOOKUP(D742,全省上年决算数!$D$4:$G$1301,4)</f>
        <v>21085</v>
      </c>
      <c r="H742" s="36">
        <f>IFERROR(VLOOKUP(D742,全省预算!D:I,5,0),)</f>
        <v>22000</v>
      </c>
      <c r="I742" s="36"/>
      <c r="J742" s="36">
        <f>SUMIF(全省决算数!A741:A2121,D742:D2038,全省决算数!C741:C2121)</f>
        <v>15900</v>
      </c>
      <c r="K742" s="175">
        <f t="shared" si="70"/>
        <v>0.75</v>
      </c>
      <c r="L742" s="175">
        <f t="shared" si="73"/>
        <v>0.72</v>
      </c>
      <c r="M742" s="175">
        <f t="shared" si="71"/>
        <v>0</v>
      </c>
      <c r="N742" s="132">
        <f t="shared" si="68"/>
        <v>-0.246</v>
      </c>
      <c r="O742" s="176" t="str">
        <f t="shared" si="69"/>
        <v>是</v>
      </c>
      <c r="P742" s="176" t="str">
        <f t="shared" si="72"/>
        <v>否</v>
      </c>
    </row>
    <row r="743" ht="15.95" hidden="1" customHeight="1" spans="1:16">
      <c r="A743" s="171" t="s">
        <v>135</v>
      </c>
      <c r="B743" s="172" t="s">
        <v>135</v>
      </c>
      <c r="C743" s="465" t="s">
        <v>1404</v>
      </c>
      <c r="D743" s="173" t="s">
        <v>1420</v>
      </c>
      <c r="E743" s="172" t="s">
        <v>147</v>
      </c>
      <c r="F743" s="49" t="s">
        <v>1421</v>
      </c>
      <c r="G743" s="36">
        <f>VLOOKUP(D743,全省上年决算数!$D$4:$G$1301,4)</f>
        <v>35371</v>
      </c>
      <c r="H743" s="36">
        <f>IFERROR(VLOOKUP(D743,全省预算!D:I,5,0),)</f>
        <v>35979</v>
      </c>
      <c r="I743" s="36"/>
      <c r="J743" s="36">
        <f>SUMIF(全省决算数!A742:A2122,D743:D2039,全省决算数!C742:C2122)</f>
        <v>41380</v>
      </c>
      <c r="K743" s="175">
        <f t="shared" si="70"/>
        <v>1.17</v>
      </c>
      <c r="L743" s="175">
        <f t="shared" si="73"/>
        <v>1.15</v>
      </c>
      <c r="M743" s="175">
        <f t="shared" si="71"/>
        <v>0</v>
      </c>
      <c r="N743" s="132">
        <f t="shared" si="68"/>
        <v>0.17</v>
      </c>
      <c r="O743" s="176" t="str">
        <f t="shared" si="69"/>
        <v>是</v>
      </c>
      <c r="P743" s="176" t="str">
        <f t="shared" si="72"/>
        <v>否</v>
      </c>
    </row>
    <row r="744" ht="21.95" customHeight="1" spans="1:16">
      <c r="A744" s="171" t="s">
        <v>135</v>
      </c>
      <c r="B744" s="465" t="s">
        <v>1379</v>
      </c>
      <c r="C744" s="172"/>
      <c r="D744" s="173" t="s">
        <v>1422</v>
      </c>
      <c r="E744" s="172"/>
      <c r="F744" s="49" t="s">
        <v>1423</v>
      </c>
      <c r="G744" s="36">
        <f>SUMIF($C745:$C$1301,$D744,$G745:$G$1301)</f>
        <v>161432</v>
      </c>
      <c r="H744" s="36">
        <f>VLOOKUP(F744,全省预算!$F:$H,3,0)</f>
        <v>170000</v>
      </c>
      <c r="I744" s="36">
        <f>IFERROR(VLOOKUP(D744,全省调整!A:I,3,0),)</f>
        <v>172975</v>
      </c>
      <c r="J744" s="36">
        <f>VLOOKUP(F744,全省决算数!$B:$C,2,0)</f>
        <v>164474</v>
      </c>
      <c r="K744" s="418">
        <f t="shared" si="70"/>
        <v>1.019</v>
      </c>
      <c r="L744" s="418">
        <f t="shared" si="73"/>
        <v>0.967</v>
      </c>
      <c r="M744" s="418">
        <f t="shared" si="71"/>
        <v>0.951</v>
      </c>
      <c r="N744" s="132">
        <f t="shared" si="68"/>
        <v>0.019</v>
      </c>
      <c r="O744" s="176" t="str">
        <f t="shared" si="69"/>
        <v>是</v>
      </c>
      <c r="P744" s="176" t="str">
        <f t="shared" si="72"/>
        <v>是</v>
      </c>
    </row>
    <row r="745" ht="15.95" hidden="1" customHeight="1" spans="1:16">
      <c r="A745" s="171" t="s">
        <v>135</v>
      </c>
      <c r="B745" s="172" t="s">
        <v>135</v>
      </c>
      <c r="C745" s="172" t="s">
        <v>1422</v>
      </c>
      <c r="D745" s="464" t="s">
        <v>1424</v>
      </c>
      <c r="E745" s="172" t="s">
        <v>147</v>
      </c>
      <c r="F745" s="49" t="s">
        <v>1425</v>
      </c>
      <c r="G745" s="36">
        <f>VLOOKUP(D745,全省上年决算数!$D$4:$G$1301,4)</f>
        <v>54793</v>
      </c>
      <c r="H745" s="36">
        <f>IFERROR(VLOOKUP(D745,全省预算!D:I,5,0),)</f>
        <v>55500</v>
      </c>
      <c r="I745" s="36"/>
      <c r="J745" s="36">
        <f>SUMIF(全省决算数!A744:A2124,D745:D2041,全省决算数!C744:C2124)</f>
        <v>80452</v>
      </c>
      <c r="K745" s="175">
        <f t="shared" si="70"/>
        <v>1.47</v>
      </c>
      <c r="L745" s="175">
        <f t="shared" si="73"/>
        <v>1.45</v>
      </c>
      <c r="M745" s="175">
        <f t="shared" si="71"/>
        <v>0</v>
      </c>
      <c r="N745" s="132">
        <f t="shared" si="68"/>
        <v>0.468</v>
      </c>
      <c r="O745" s="176" t="str">
        <f t="shared" si="69"/>
        <v>是</v>
      </c>
      <c r="P745" s="176" t="str">
        <f t="shared" si="72"/>
        <v>否</v>
      </c>
    </row>
    <row r="746" hidden="1" customHeight="1" spans="1:16">
      <c r="A746" s="171" t="s">
        <v>135</v>
      </c>
      <c r="B746" s="172" t="s">
        <v>135</v>
      </c>
      <c r="C746" s="172" t="s">
        <v>1422</v>
      </c>
      <c r="D746" s="173" t="s">
        <v>1426</v>
      </c>
      <c r="E746" s="172" t="s">
        <v>147</v>
      </c>
      <c r="F746" s="49" t="s">
        <v>1427</v>
      </c>
      <c r="G746" s="36">
        <f>VLOOKUP(D746,全省上年决算数!$D$4:$G$1301,4)</f>
        <v>41184</v>
      </c>
      <c r="H746" s="36">
        <f>IFERROR(VLOOKUP(D746,全省预算!D:I,5,0),)</f>
        <v>42500</v>
      </c>
      <c r="I746" s="36"/>
      <c r="J746" s="36">
        <f>SUMIF(全省决算数!A745:A2125,D746:D2042,全省决算数!C745:C2125)</f>
        <v>68032</v>
      </c>
      <c r="K746" s="175">
        <f t="shared" si="70"/>
        <v>1.65</v>
      </c>
      <c r="L746" s="175">
        <f t="shared" si="73"/>
        <v>1.6</v>
      </c>
      <c r="M746" s="175">
        <f t="shared" si="71"/>
        <v>0</v>
      </c>
      <c r="N746" s="132">
        <f t="shared" si="68"/>
        <v>0.652</v>
      </c>
      <c r="O746" s="176" t="str">
        <f t="shared" si="69"/>
        <v>是</v>
      </c>
      <c r="P746" s="176" t="str">
        <f t="shared" si="72"/>
        <v>否</v>
      </c>
    </row>
    <row r="747" hidden="1" customHeight="1" spans="1:16">
      <c r="A747" s="171" t="s">
        <v>135</v>
      </c>
      <c r="B747" s="172"/>
      <c r="C747" s="172" t="s">
        <v>1422</v>
      </c>
      <c r="D747" s="173" t="s">
        <v>1428</v>
      </c>
      <c r="E747" s="172" t="s">
        <v>147</v>
      </c>
      <c r="F747" s="49" t="s">
        <v>1429</v>
      </c>
      <c r="G747" s="36">
        <f>VLOOKUP(D747,全省上年决算数!$D$4:$G$1301,4)</f>
        <v>1210</v>
      </c>
      <c r="H747" s="36">
        <f>IFERROR(VLOOKUP(D747,全省预算!D:I,5,0),)</f>
        <v>1250</v>
      </c>
      <c r="I747" s="36"/>
      <c r="J747" s="36">
        <f>SUMIF(全省决算数!A746:A2126,D747:D2043,全省决算数!C746:C2126)</f>
        <v>1892</v>
      </c>
      <c r="K747" s="175">
        <f t="shared" si="70"/>
        <v>1.56</v>
      </c>
      <c r="L747" s="175">
        <f t="shared" si="73"/>
        <v>1.51</v>
      </c>
      <c r="M747" s="175">
        <f t="shared" si="71"/>
        <v>0</v>
      </c>
      <c r="N747" s="132">
        <f t="shared" si="68"/>
        <v>0.564</v>
      </c>
      <c r="O747" s="176" t="str">
        <f t="shared" si="69"/>
        <v>是</v>
      </c>
      <c r="P747" s="176" t="str">
        <f t="shared" si="72"/>
        <v>否</v>
      </c>
    </row>
    <row r="748" hidden="1" customHeight="1" spans="1:16">
      <c r="A748" s="171" t="s">
        <v>135</v>
      </c>
      <c r="B748" s="172" t="s">
        <v>135</v>
      </c>
      <c r="C748" s="172" t="s">
        <v>1422</v>
      </c>
      <c r="D748" s="173" t="s">
        <v>1430</v>
      </c>
      <c r="E748" s="172" t="s">
        <v>147</v>
      </c>
      <c r="F748" s="49" t="s">
        <v>1431</v>
      </c>
      <c r="G748" s="36">
        <f>VLOOKUP(D748,全省上年决算数!$D$4:$G$1301,4)</f>
        <v>2026</v>
      </c>
      <c r="H748" s="36">
        <f>IFERROR(VLOOKUP(D748,全省预算!D:I,5,0),)</f>
        <v>8100</v>
      </c>
      <c r="I748" s="36"/>
      <c r="J748" s="36">
        <f>SUMIF(全省决算数!A747:A2127,D748:D2044,全省决算数!C747:C2127)</f>
        <v>903</v>
      </c>
      <c r="K748" s="175">
        <f t="shared" si="70"/>
        <v>0.45</v>
      </c>
      <c r="L748" s="175">
        <f t="shared" si="73"/>
        <v>0.11</v>
      </c>
      <c r="M748" s="175">
        <f t="shared" si="71"/>
        <v>0</v>
      </c>
      <c r="N748" s="132">
        <f t="shared" si="68"/>
        <v>-0.554</v>
      </c>
      <c r="O748" s="176" t="str">
        <f t="shared" si="69"/>
        <v>是</v>
      </c>
      <c r="P748" s="176" t="str">
        <f t="shared" si="72"/>
        <v>否</v>
      </c>
    </row>
    <row r="749" hidden="1" customHeight="1" spans="1:16">
      <c r="A749" s="171" t="s">
        <v>135</v>
      </c>
      <c r="B749" s="172" t="s">
        <v>135</v>
      </c>
      <c r="C749" s="172" t="s">
        <v>1422</v>
      </c>
      <c r="D749" s="173" t="s">
        <v>1432</v>
      </c>
      <c r="E749" s="172" t="s">
        <v>147</v>
      </c>
      <c r="F749" s="49" t="s">
        <v>1433</v>
      </c>
      <c r="G749" s="36">
        <f>VLOOKUP(D749,全省上年决算数!$D$4:$G$1301,4)</f>
        <v>62219</v>
      </c>
      <c r="H749" s="36">
        <f>IFERROR(VLOOKUP(D749,全省预算!D:I,5,0),)</f>
        <v>62650</v>
      </c>
      <c r="I749" s="36"/>
      <c r="J749" s="36">
        <f>SUMIF(全省决算数!A748:A2128,D749:D2045,全省决算数!C748:C2128)</f>
        <v>13195</v>
      </c>
      <c r="K749" s="175">
        <f t="shared" si="70"/>
        <v>0.21</v>
      </c>
      <c r="L749" s="175">
        <f t="shared" si="73"/>
        <v>0.21</v>
      </c>
      <c r="M749" s="175">
        <f t="shared" si="71"/>
        <v>0</v>
      </c>
      <c r="N749" s="132">
        <f t="shared" si="68"/>
        <v>-0.788</v>
      </c>
      <c r="O749" s="176" t="str">
        <f t="shared" si="69"/>
        <v>是</v>
      </c>
      <c r="P749" s="176" t="str">
        <f t="shared" si="72"/>
        <v>否</v>
      </c>
    </row>
    <row r="750" ht="21.95" customHeight="1" spans="1:16">
      <c r="A750" s="171" t="s">
        <v>135</v>
      </c>
      <c r="B750" s="465" t="s">
        <v>1379</v>
      </c>
      <c r="C750" s="172"/>
      <c r="D750" s="173" t="s">
        <v>1434</v>
      </c>
      <c r="E750" s="172"/>
      <c r="F750" s="49" t="s">
        <v>1435</v>
      </c>
      <c r="G750" s="36">
        <f>SUMIF($C751:$C$1301,$D750,$G751:$G$1301)</f>
        <v>73082</v>
      </c>
      <c r="H750" s="36">
        <f>VLOOKUP(F750,全省预算!$F:$H,3,0)</f>
        <v>76000</v>
      </c>
      <c r="I750" s="36">
        <f>IFERROR(VLOOKUP(D750,全省调整!A:I,3,0),)</f>
        <v>80056</v>
      </c>
      <c r="J750" s="36">
        <f>VLOOKUP(F750,全省决算数!$B:$C,2,0)</f>
        <v>77388</v>
      </c>
      <c r="K750" s="418">
        <f t="shared" si="70"/>
        <v>1.059</v>
      </c>
      <c r="L750" s="418">
        <f t="shared" si="73"/>
        <v>1.018</v>
      </c>
      <c r="M750" s="418">
        <f t="shared" si="71"/>
        <v>0.967</v>
      </c>
      <c r="N750" s="132">
        <f t="shared" si="68"/>
        <v>0.059</v>
      </c>
      <c r="O750" s="176" t="str">
        <f t="shared" si="69"/>
        <v>是</v>
      </c>
      <c r="P750" s="176" t="str">
        <f t="shared" si="72"/>
        <v>是</v>
      </c>
    </row>
    <row r="751" hidden="1" customHeight="1" spans="1:16">
      <c r="A751" s="171" t="s">
        <v>135</v>
      </c>
      <c r="B751" s="172" t="s">
        <v>135</v>
      </c>
      <c r="C751" s="172" t="s">
        <v>1434</v>
      </c>
      <c r="D751" s="173" t="s">
        <v>1436</v>
      </c>
      <c r="E751" s="172" t="s">
        <v>147</v>
      </c>
      <c r="F751" s="49" t="s">
        <v>1437</v>
      </c>
      <c r="G751" s="36">
        <f>VLOOKUP(D751,全省上年决算数!$D$4:$G$1301,4)</f>
        <v>43220</v>
      </c>
      <c r="H751" s="36">
        <f>IFERROR(VLOOKUP(D751,全省预算!D:I,5,0),)</f>
        <v>45000</v>
      </c>
      <c r="I751" s="36"/>
      <c r="J751" s="36">
        <f>SUMIF(全省决算数!A750:A2130,D751:D2047,全省决算数!C750:C2130)</f>
        <v>51589</v>
      </c>
      <c r="K751" s="175">
        <f t="shared" si="70"/>
        <v>1.19</v>
      </c>
      <c r="L751" s="175">
        <f t="shared" si="73"/>
        <v>1.15</v>
      </c>
      <c r="M751" s="175">
        <f t="shared" si="71"/>
        <v>0</v>
      </c>
      <c r="N751" s="132">
        <f t="shared" si="68"/>
        <v>0.194</v>
      </c>
      <c r="O751" s="176" t="str">
        <f t="shared" si="69"/>
        <v>是</v>
      </c>
      <c r="P751" s="176" t="str">
        <f t="shared" si="72"/>
        <v>否</v>
      </c>
    </row>
    <row r="752" hidden="1" customHeight="1" spans="1:16">
      <c r="A752" s="171"/>
      <c r="B752" s="172" t="s">
        <v>135</v>
      </c>
      <c r="C752" s="172" t="s">
        <v>1434</v>
      </c>
      <c r="D752" s="173" t="s">
        <v>1438</v>
      </c>
      <c r="E752" s="172" t="s">
        <v>147</v>
      </c>
      <c r="F752" s="49" t="s">
        <v>1439</v>
      </c>
      <c r="G752" s="36">
        <f>VLOOKUP(D752,全省上年决算数!$D$4:$G$1301,4)</f>
        <v>10658</v>
      </c>
      <c r="H752" s="36">
        <f>IFERROR(VLOOKUP(D752,全省预算!D:I,5,0),)</f>
        <v>11000</v>
      </c>
      <c r="I752" s="36"/>
      <c r="J752" s="36">
        <f>SUMIF(全省决算数!A751:A2131,D752:D2048,全省决算数!C751:C2131)</f>
        <v>13152</v>
      </c>
      <c r="K752" s="175">
        <f t="shared" si="70"/>
        <v>1.23</v>
      </c>
      <c r="L752" s="175">
        <f t="shared" si="73"/>
        <v>1.2</v>
      </c>
      <c r="M752" s="175">
        <f t="shared" si="71"/>
        <v>0</v>
      </c>
      <c r="N752" s="132">
        <f t="shared" si="68"/>
        <v>0.234</v>
      </c>
      <c r="O752" s="176" t="str">
        <f t="shared" si="69"/>
        <v>是</v>
      </c>
      <c r="P752" s="176" t="str">
        <f t="shared" si="72"/>
        <v>否</v>
      </c>
    </row>
    <row r="753" hidden="1" customHeight="1" spans="1:16">
      <c r="A753" s="171" t="s">
        <v>135</v>
      </c>
      <c r="B753" s="172" t="s">
        <v>135</v>
      </c>
      <c r="C753" s="172" t="s">
        <v>1434</v>
      </c>
      <c r="D753" s="173" t="s">
        <v>1440</v>
      </c>
      <c r="E753" s="172" t="s">
        <v>147</v>
      </c>
      <c r="F753" s="49" t="s">
        <v>1441</v>
      </c>
      <c r="G753" s="36">
        <f>VLOOKUP(D753,全省上年决算数!$D$4:$G$1301,4)</f>
        <v>5900</v>
      </c>
      <c r="H753" s="36">
        <f>IFERROR(VLOOKUP(D753,全省预算!D:I,5,0),)</f>
        <v>6000</v>
      </c>
      <c r="I753" s="36"/>
      <c r="J753" s="36">
        <f>SUMIF(全省决算数!A752:A2132,D753:D2049,全省决算数!C752:C2132)</f>
        <v>4919</v>
      </c>
      <c r="K753" s="175">
        <f t="shared" si="70"/>
        <v>0.83</v>
      </c>
      <c r="L753" s="175">
        <f t="shared" si="73"/>
        <v>0.82</v>
      </c>
      <c r="M753" s="175">
        <f t="shared" si="71"/>
        <v>0</v>
      </c>
      <c r="N753" s="132">
        <f t="shared" si="68"/>
        <v>-0.166</v>
      </c>
      <c r="O753" s="176" t="str">
        <f t="shared" si="69"/>
        <v>是</v>
      </c>
      <c r="P753" s="176" t="str">
        <f t="shared" si="72"/>
        <v>否</v>
      </c>
    </row>
    <row r="754" hidden="1" customHeight="1" spans="1:16">
      <c r="A754" s="171" t="s">
        <v>135</v>
      </c>
      <c r="B754" s="172"/>
      <c r="C754" s="172" t="s">
        <v>1434</v>
      </c>
      <c r="D754" s="173" t="s">
        <v>1442</v>
      </c>
      <c r="E754" s="172" t="s">
        <v>147</v>
      </c>
      <c r="F754" s="49" t="s">
        <v>1443</v>
      </c>
      <c r="G754" s="36">
        <f>VLOOKUP(D754,全省上年决算数!$D$4:$G$1301,4)</f>
        <v>12792</v>
      </c>
      <c r="H754" s="36">
        <f>IFERROR(VLOOKUP(D754,全省预算!D:I,5,0),)</f>
        <v>13400</v>
      </c>
      <c r="I754" s="36"/>
      <c r="J754" s="36">
        <f>SUMIF(全省决算数!A753:A2133,D754:D2050,全省决算数!C753:C2133)</f>
        <v>7429</v>
      </c>
      <c r="K754" s="175">
        <f t="shared" si="70"/>
        <v>0.58</v>
      </c>
      <c r="L754" s="175">
        <f t="shared" si="73"/>
        <v>0.55</v>
      </c>
      <c r="M754" s="175">
        <f t="shared" si="71"/>
        <v>0</v>
      </c>
      <c r="N754" s="132">
        <f t="shared" si="68"/>
        <v>-0.419</v>
      </c>
      <c r="O754" s="176" t="str">
        <f t="shared" si="69"/>
        <v>是</v>
      </c>
      <c r="P754" s="176" t="str">
        <f t="shared" si="72"/>
        <v>否</v>
      </c>
    </row>
    <row r="755" hidden="1" customHeight="1" spans="1:16">
      <c r="A755" s="171" t="s">
        <v>135</v>
      </c>
      <c r="B755" s="172" t="s">
        <v>135</v>
      </c>
      <c r="C755" s="172" t="s">
        <v>1434</v>
      </c>
      <c r="D755" s="173" t="s">
        <v>1444</v>
      </c>
      <c r="E755" s="172" t="s">
        <v>147</v>
      </c>
      <c r="F755" s="49" t="s">
        <v>1445</v>
      </c>
      <c r="G755" s="36">
        <f>VLOOKUP(D755,全省上年决算数!$D$4:$G$1301,4)</f>
        <v>512</v>
      </c>
      <c r="H755" s="36">
        <f>IFERROR(VLOOKUP(D755,全省预算!D:I,5,0),)</f>
        <v>600</v>
      </c>
      <c r="I755" s="36"/>
      <c r="J755" s="36">
        <f>SUMIF(全省决算数!A754:A2134,D755:D2051,全省决算数!C754:C2134)</f>
        <v>299</v>
      </c>
      <c r="K755" s="175">
        <f t="shared" si="70"/>
        <v>0.58</v>
      </c>
      <c r="L755" s="175">
        <f t="shared" si="73"/>
        <v>0.5</v>
      </c>
      <c r="M755" s="175">
        <f t="shared" si="71"/>
        <v>0</v>
      </c>
      <c r="N755" s="132">
        <f t="shared" si="68"/>
        <v>-0.416</v>
      </c>
      <c r="O755" s="176" t="str">
        <f t="shared" si="69"/>
        <v>是</v>
      </c>
      <c r="P755" s="176" t="str">
        <f t="shared" si="72"/>
        <v>否</v>
      </c>
    </row>
    <row r="756" ht="21.95" customHeight="1" spans="1:16">
      <c r="A756" s="171" t="s">
        <v>135</v>
      </c>
      <c r="B756" s="465" t="s">
        <v>1379</v>
      </c>
      <c r="C756" s="172"/>
      <c r="D756" s="173" t="s">
        <v>1446</v>
      </c>
      <c r="E756" s="172"/>
      <c r="F756" s="49" t="s">
        <v>1447</v>
      </c>
      <c r="G756" s="36">
        <f>SUMIF($C757:$C$1301,$D756,$G757:$G$1301)</f>
        <v>186149</v>
      </c>
      <c r="H756" s="36">
        <f>VLOOKUP(F756,全省预算!$F:$H,3,0)</f>
        <v>192600</v>
      </c>
      <c r="I756" s="36">
        <f>IFERROR(VLOOKUP(D756,全省调整!A:I,3,0),)</f>
        <v>297644</v>
      </c>
      <c r="J756" s="36">
        <f>VLOOKUP(F756,全省决算数!$B:$C,2,0)</f>
        <v>268333</v>
      </c>
      <c r="K756" s="418">
        <f t="shared" si="70"/>
        <v>1.441</v>
      </c>
      <c r="L756" s="418">
        <f t="shared" si="73"/>
        <v>1.393</v>
      </c>
      <c r="M756" s="418">
        <f t="shared" si="71"/>
        <v>0.902</v>
      </c>
      <c r="N756" s="132">
        <f t="shared" si="68"/>
        <v>0.441</v>
      </c>
      <c r="O756" s="176" t="str">
        <f t="shared" si="69"/>
        <v>是</v>
      </c>
      <c r="P756" s="176" t="str">
        <f t="shared" si="72"/>
        <v>是</v>
      </c>
    </row>
    <row r="757" hidden="1" customHeight="1" spans="1:16">
      <c r="A757" s="171" t="s">
        <v>135</v>
      </c>
      <c r="B757" s="172" t="s">
        <v>135</v>
      </c>
      <c r="C757" s="172" t="s">
        <v>1446</v>
      </c>
      <c r="D757" s="173" t="s">
        <v>1448</v>
      </c>
      <c r="E757" s="172" t="s">
        <v>147</v>
      </c>
      <c r="F757" s="49" t="s">
        <v>1449</v>
      </c>
      <c r="G757" s="36">
        <f>VLOOKUP(D757,全省上年决算数!$D$4:$G$1301,4)</f>
        <v>97240</v>
      </c>
      <c r="H757" s="36">
        <f>IFERROR(VLOOKUP(D757,全省预算!D:I,5,0),)</f>
        <v>103000</v>
      </c>
      <c r="I757" s="36"/>
      <c r="J757" s="36">
        <f>SUMIF(全省决算数!A756:A2136,D757:D2053,全省决算数!C756:C2136)</f>
        <v>130523</v>
      </c>
      <c r="K757" s="175">
        <f t="shared" si="70"/>
        <v>1.34</v>
      </c>
      <c r="L757" s="175">
        <f t="shared" si="73"/>
        <v>1.27</v>
      </c>
      <c r="M757" s="175">
        <f t="shared" si="71"/>
        <v>0</v>
      </c>
      <c r="N757" s="132">
        <f t="shared" si="68"/>
        <v>0.342</v>
      </c>
      <c r="O757" s="176" t="str">
        <f t="shared" si="69"/>
        <v>是</v>
      </c>
      <c r="P757" s="176" t="str">
        <f t="shared" si="72"/>
        <v>否</v>
      </c>
    </row>
    <row r="758" hidden="1" customHeight="1" spans="1:16">
      <c r="A758" s="171" t="s">
        <v>135</v>
      </c>
      <c r="B758" s="172" t="s">
        <v>135</v>
      </c>
      <c r="C758" s="172" t="s">
        <v>1446</v>
      </c>
      <c r="D758" s="173" t="s">
        <v>1450</v>
      </c>
      <c r="E758" s="172" t="s">
        <v>147</v>
      </c>
      <c r="F758" s="49" t="s">
        <v>1451</v>
      </c>
      <c r="G758" s="36">
        <f>VLOOKUP(D758,全省上年决算数!$D$4:$G$1301,4)</f>
        <v>1487</v>
      </c>
      <c r="H758" s="36">
        <f>IFERROR(VLOOKUP(D758,全省预算!D:I,5,0),)</f>
        <v>700</v>
      </c>
      <c r="I758" s="36"/>
      <c r="J758" s="36">
        <f>SUMIF(全省决算数!A757:A2137,D758:D2054,全省决算数!C757:C2137)</f>
        <v>958</v>
      </c>
      <c r="K758" s="175">
        <f t="shared" si="70"/>
        <v>0.64</v>
      </c>
      <c r="L758" s="175">
        <f t="shared" si="73"/>
        <v>1.37</v>
      </c>
      <c r="M758" s="175">
        <f t="shared" si="71"/>
        <v>0</v>
      </c>
      <c r="N758" s="132">
        <f t="shared" si="68"/>
        <v>-0.356</v>
      </c>
      <c r="O758" s="176" t="str">
        <f t="shared" si="69"/>
        <v>是</v>
      </c>
      <c r="P758" s="176" t="str">
        <f t="shared" si="72"/>
        <v>否</v>
      </c>
    </row>
    <row r="759" hidden="1" customHeight="1" spans="1:16">
      <c r="A759" s="171" t="s">
        <v>135</v>
      </c>
      <c r="B759" s="172" t="s">
        <v>135</v>
      </c>
      <c r="C759" s="172" t="s">
        <v>1446</v>
      </c>
      <c r="D759" s="173" t="s">
        <v>1452</v>
      </c>
      <c r="E759" s="172" t="s">
        <v>147</v>
      </c>
      <c r="F759" s="49" t="s">
        <v>1453</v>
      </c>
      <c r="G759" s="36">
        <f>VLOOKUP(D759,全省上年决算数!$D$4:$G$1301,4)</f>
        <v>59</v>
      </c>
      <c r="H759" s="36">
        <f>IFERROR(VLOOKUP(D759,全省预算!D:I,5,0),)</f>
        <v>60</v>
      </c>
      <c r="I759" s="36"/>
      <c r="J759" s="36">
        <f>SUMIF(全省决算数!A758:A2138,D759:D2055,全省决算数!C758:C2138)</f>
        <v>-30</v>
      </c>
      <c r="K759" s="175">
        <f t="shared" si="70"/>
        <v>-0.51</v>
      </c>
      <c r="L759" s="175">
        <f t="shared" si="73"/>
        <v>-0.5</v>
      </c>
      <c r="M759" s="175">
        <f t="shared" si="71"/>
        <v>0</v>
      </c>
      <c r="N759" s="132">
        <f t="shared" si="68"/>
        <v>-1.508</v>
      </c>
      <c r="O759" s="176" t="str">
        <f t="shared" si="69"/>
        <v>是</v>
      </c>
      <c r="P759" s="176" t="str">
        <f t="shared" si="72"/>
        <v>否</v>
      </c>
    </row>
    <row r="760" hidden="1" customHeight="1" spans="1:16">
      <c r="A760" s="171" t="s">
        <v>135</v>
      </c>
      <c r="B760" s="172" t="s">
        <v>135</v>
      </c>
      <c r="C760" s="172" t="s">
        <v>1446</v>
      </c>
      <c r="D760" s="173" t="s">
        <v>1454</v>
      </c>
      <c r="E760" s="172" t="s">
        <v>147</v>
      </c>
      <c r="F760" s="49" t="s">
        <v>1455</v>
      </c>
      <c r="G760" s="36">
        <f>VLOOKUP(D760,全省上年决算数!$D$4:$G$1301,4)</f>
        <v>4637</v>
      </c>
      <c r="H760" s="36">
        <f>IFERROR(VLOOKUP(D760,全省预算!D:I,5,0),)</f>
        <v>4840</v>
      </c>
      <c r="I760" s="36"/>
      <c r="J760" s="36">
        <f>SUMIF(全省决算数!A759:A2139,D760:D2056,全省决算数!C759:C2139)</f>
        <v>51222</v>
      </c>
      <c r="K760" s="175">
        <f t="shared" si="70"/>
        <v>11.05</v>
      </c>
      <c r="L760" s="175">
        <f t="shared" si="73"/>
        <v>10.58</v>
      </c>
      <c r="M760" s="175">
        <f t="shared" si="71"/>
        <v>0</v>
      </c>
      <c r="N760" s="132">
        <f t="shared" ref="N760:N823" si="74">IF(ISERROR(J760/G760-1),"",J760/G760-1)</f>
        <v>10.046</v>
      </c>
      <c r="O760" s="176" t="str">
        <f t="shared" si="69"/>
        <v>是</v>
      </c>
      <c r="P760" s="176" t="str">
        <f t="shared" si="72"/>
        <v>否</v>
      </c>
    </row>
    <row r="761" hidden="1" customHeight="1" spans="1:16">
      <c r="A761" s="171" t="s">
        <v>135</v>
      </c>
      <c r="B761" s="172"/>
      <c r="C761" s="172" t="s">
        <v>1446</v>
      </c>
      <c r="D761" s="173" t="s">
        <v>1456</v>
      </c>
      <c r="E761" s="172" t="s">
        <v>147</v>
      </c>
      <c r="F761" s="49" t="s">
        <v>1457</v>
      </c>
      <c r="G761" s="36">
        <f>VLOOKUP(D761,全省上年决算数!$D$4:$G$1301,4)</f>
        <v>82726</v>
      </c>
      <c r="H761" s="36">
        <f>IFERROR(VLOOKUP(D761,全省预算!D:I,5,0),)</f>
        <v>84000</v>
      </c>
      <c r="I761" s="36"/>
      <c r="J761" s="36">
        <f>SUMIF(全省决算数!A760:A2140,D761:D2057,全省决算数!C760:C2140)</f>
        <v>85660</v>
      </c>
      <c r="K761" s="175">
        <f t="shared" si="70"/>
        <v>1.04</v>
      </c>
      <c r="L761" s="175">
        <f t="shared" si="73"/>
        <v>1.02</v>
      </c>
      <c r="M761" s="175">
        <f t="shared" si="71"/>
        <v>0</v>
      </c>
      <c r="N761" s="132">
        <f t="shared" si="74"/>
        <v>0.035</v>
      </c>
      <c r="O761" s="176" t="str">
        <f t="shared" si="69"/>
        <v>是</v>
      </c>
      <c r="P761" s="176" t="str">
        <f t="shared" si="72"/>
        <v>否</v>
      </c>
    </row>
    <row r="762" ht="21.95" customHeight="1" spans="1:16">
      <c r="A762" s="171" t="s">
        <v>135</v>
      </c>
      <c r="B762" s="465" t="s">
        <v>1379</v>
      </c>
      <c r="C762" s="172"/>
      <c r="D762" s="173" t="s">
        <v>1458</v>
      </c>
      <c r="E762" s="172"/>
      <c r="F762" s="49" t="s">
        <v>1459</v>
      </c>
      <c r="G762" s="36">
        <f>SUMIF($C763:$C$1301,$D762,$G763:$G$1301)</f>
        <v>44918</v>
      </c>
      <c r="H762" s="36">
        <f>VLOOKUP(F762,全省预算!$F:$H,3,0)</f>
        <v>45800</v>
      </c>
      <c r="I762" s="36">
        <f>IFERROR(VLOOKUP(D762,全省调整!A:I,3,0),)</f>
        <v>44215</v>
      </c>
      <c r="J762" s="36">
        <f>VLOOKUP(F762,全省决算数!$B:$C,2,0)</f>
        <v>41260</v>
      </c>
      <c r="K762" s="418">
        <f t="shared" si="70"/>
        <v>0.919</v>
      </c>
      <c r="L762" s="418">
        <f t="shared" si="73"/>
        <v>0.901</v>
      </c>
      <c r="M762" s="418">
        <f t="shared" si="71"/>
        <v>0.933</v>
      </c>
      <c r="N762" s="129">
        <f t="shared" si="74"/>
        <v>-0.081</v>
      </c>
      <c r="O762" s="176" t="str">
        <f t="shared" si="69"/>
        <v>是</v>
      </c>
      <c r="P762" s="176" t="str">
        <f t="shared" si="72"/>
        <v>是</v>
      </c>
    </row>
    <row r="763" hidden="1" customHeight="1" spans="1:16">
      <c r="A763" s="171" t="s">
        <v>135</v>
      </c>
      <c r="B763" s="172" t="s">
        <v>135</v>
      </c>
      <c r="C763" s="172" t="s">
        <v>1458</v>
      </c>
      <c r="D763" s="173" t="s">
        <v>1460</v>
      </c>
      <c r="E763" s="172" t="s">
        <v>147</v>
      </c>
      <c r="F763" s="49" t="s">
        <v>1461</v>
      </c>
      <c r="G763" s="36">
        <f>VLOOKUP(D763,全省上年决算数!$D$4:$G$1301,4)</f>
        <v>0</v>
      </c>
      <c r="H763" s="36">
        <f>IFERROR(VLOOKUP(D763,全省预算!D:I,5,0),)</f>
        <v>0</v>
      </c>
      <c r="I763" s="36"/>
      <c r="J763" s="36">
        <f>SUMIF(全省决算数!A762:A2142,D763:D2059,全省决算数!C762:C2142)</f>
        <v>0</v>
      </c>
      <c r="K763" s="175"/>
      <c r="L763" s="175"/>
      <c r="M763" s="175">
        <f t="shared" si="71"/>
        <v>0</v>
      </c>
      <c r="N763" s="132" t="str">
        <f t="shared" si="74"/>
        <v/>
      </c>
      <c r="O763" s="176" t="str">
        <f t="shared" si="69"/>
        <v>否</v>
      </c>
      <c r="P763" s="176" t="str">
        <f t="shared" si="72"/>
        <v>否</v>
      </c>
    </row>
    <row r="764" hidden="1" customHeight="1" spans="1:16">
      <c r="A764" s="171" t="s">
        <v>135</v>
      </c>
      <c r="B764" s="172" t="s">
        <v>135</v>
      </c>
      <c r="C764" s="172" t="s">
        <v>1458</v>
      </c>
      <c r="D764" s="173" t="s">
        <v>1462</v>
      </c>
      <c r="E764" s="172" t="s">
        <v>147</v>
      </c>
      <c r="F764" s="49" t="s">
        <v>1463</v>
      </c>
      <c r="G764" s="36">
        <f>VLOOKUP(D764,全省上年决算数!$D$4:$G$1301,4)</f>
        <v>44918</v>
      </c>
      <c r="H764" s="36">
        <f>IFERROR(VLOOKUP(D764,全省预算!D:I,5,0),)</f>
        <v>45800</v>
      </c>
      <c r="I764" s="36"/>
      <c r="J764" s="36">
        <f>SUMIF(全省决算数!A763:A2143,D764:D2060,全省决算数!C763:C2143)</f>
        <v>41260</v>
      </c>
      <c r="K764" s="175">
        <f t="shared" si="70"/>
        <v>0.92</v>
      </c>
      <c r="L764" s="175">
        <f t="shared" si="73"/>
        <v>0.9</v>
      </c>
      <c r="M764" s="175">
        <f t="shared" si="71"/>
        <v>0</v>
      </c>
      <c r="N764" s="132">
        <f t="shared" si="74"/>
        <v>-0.081</v>
      </c>
      <c r="O764" s="176" t="str">
        <f t="shared" si="69"/>
        <v>是</v>
      </c>
      <c r="P764" s="176" t="str">
        <f t="shared" si="72"/>
        <v>否</v>
      </c>
    </row>
    <row r="765" ht="21.95" customHeight="1" spans="1:16">
      <c r="A765" s="171" t="s">
        <v>135</v>
      </c>
      <c r="B765" s="465" t="s">
        <v>1379</v>
      </c>
      <c r="C765" s="172"/>
      <c r="D765" s="173" t="s">
        <v>1464</v>
      </c>
      <c r="E765" s="172"/>
      <c r="F765" s="49" t="s">
        <v>1465</v>
      </c>
      <c r="G765" s="36">
        <f>SUMIF($C766:$C$1301,$D765,$G766:$G$1301)</f>
        <v>8904</v>
      </c>
      <c r="H765" s="36">
        <f>VLOOKUP(F765,全省预算!$F:$H,3,0)</f>
        <v>9100</v>
      </c>
      <c r="I765" s="36">
        <f>IFERROR(VLOOKUP(D765,全省调整!A:I,3,0),)</f>
        <v>6752</v>
      </c>
      <c r="J765" s="36">
        <f>VLOOKUP(F765,全省决算数!$B:$C,2,0)</f>
        <v>5681</v>
      </c>
      <c r="K765" s="418">
        <f t="shared" si="70"/>
        <v>0.638</v>
      </c>
      <c r="L765" s="418">
        <f t="shared" si="73"/>
        <v>0.624</v>
      </c>
      <c r="M765" s="418">
        <f t="shared" si="71"/>
        <v>0.841</v>
      </c>
      <c r="N765" s="129">
        <f t="shared" si="74"/>
        <v>-0.362</v>
      </c>
      <c r="O765" s="176" t="str">
        <f t="shared" si="69"/>
        <v>是</v>
      </c>
      <c r="P765" s="176" t="str">
        <f t="shared" si="72"/>
        <v>是</v>
      </c>
    </row>
    <row r="766" hidden="1" customHeight="1" spans="1:16">
      <c r="A766" s="171" t="s">
        <v>135</v>
      </c>
      <c r="B766" s="172" t="s">
        <v>135</v>
      </c>
      <c r="C766" s="465" t="s">
        <v>1464</v>
      </c>
      <c r="D766" s="173" t="s">
        <v>1466</v>
      </c>
      <c r="E766" s="172" t="s">
        <v>147</v>
      </c>
      <c r="F766" s="49" t="s">
        <v>1467</v>
      </c>
      <c r="G766" s="36">
        <f>VLOOKUP(D766,全省上年决算数!$D$4:$G$1301,4)</f>
        <v>8904</v>
      </c>
      <c r="H766" s="36">
        <f>IFERROR(VLOOKUP(D766,全省预算!D:I,5,0),)</f>
        <v>9100</v>
      </c>
      <c r="I766" s="36"/>
      <c r="J766" s="36">
        <f>SUMIF(全省决算数!A765:A2145,D766:D2062,全省决算数!C765:C2145)</f>
        <v>5681</v>
      </c>
      <c r="K766" s="175">
        <f t="shared" si="70"/>
        <v>0.64</v>
      </c>
      <c r="L766" s="175">
        <f t="shared" si="73"/>
        <v>0.62</v>
      </c>
      <c r="M766" s="175">
        <f t="shared" si="71"/>
        <v>0</v>
      </c>
      <c r="N766" s="132">
        <f t="shared" si="74"/>
        <v>-0.362</v>
      </c>
      <c r="O766" s="176" t="str">
        <f t="shared" si="69"/>
        <v>是</v>
      </c>
      <c r="P766" s="176" t="str">
        <f t="shared" si="72"/>
        <v>否</v>
      </c>
    </row>
    <row r="767" hidden="1" customHeight="1" spans="1:16">
      <c r="A767" s="171" t="s">
        <v>135</v>
      </c>
      <c r="B767" s="172"/>
      <c r="C767" s="465" t="s">
        <v>1464</v>
      </c>
      <c r="D767" s="173" t="s">
        <v>1468</v>
      </c>
      <c r="E767" s="172" t="s">
        <v>147</v>
      </c>
      <c r="F767" s="49" t="s">
        <v>1469</v>
      </c>
      <c r="G767" s="36">
        <f>VLOOKUP(D767,全省上年决算数!$D$4:$G$1301,4)</f>
        <v>0</v>
      </c>
      <c r="H767" s="36">
        <f>IFERROR(VLOOKUP(D767,全省预算!D:I,5,0),)</f>
        <v>0</v>
      </c>
      <c r="I767" s="36"/>
      <c r="J767" s="36">
        <f>SUMIF(全省决算数!A766:A2146,D767:D2063,全省决算数!C766:C2146)</f>
        <v>0</v>
      </c>
      <c r="K767" s="175"/>
      <c r="L767" s="175"/>
      <c r="M767" s="175">
        <f t="shared" si="71"/>
        <v>0</v>
      </c>
      <c r="N767" s="132" t="str">
        <f t="shared" si="74"/>
        <v/>
      </c>
      <c r="O767" s="176" t="str">
        <f t="shared" si="69"/>
        <v>否</v>
      </c>
      <c r="P767" s="176" t="str">
        <f t="shared" si="72"/>
        <v>否</v>
      </c>
    </row>
    <row r="768" ht="15" hidden="1" customHeight="1" spans="1:16">
      <c r="A768" s="171" t="s">
        <v>135</v>
      </c>
      <c r="B768" s="465" t="s">
        <v>1379</v>
      </c>
      <c r="C768" s="172"/>
      <c r="D768" s="173" t="s">
        <v>1470</v>
      </c>
      <c r="E768" s="172" t="s">
        <v>147</v>
      </c>
      <c r="F768" s="49" t="s">
        <v>1471</v>
      </c>
      <c r="G768" s="36">
        <f>VLOOKUP(D768,全省上年决算数!$D$4:$G$1301,4)</f>
        <v>882</v>
      </c>
      <c r="H768" s="36">
        <f>IFERROR(VLOOKUP(D768,全省预算!D:I,5,0),)</f>
        <v>900</v>
      </c>
      <c r="I768" s="36">
        <f>IFERROR(VLOOKUP(D768,全省调整!A:I,3,0),)</f>
        <v>924</v>
      </c>
      <c r="J768" s="36">
        <f>SUMIF(全省决算数!A767:A2147,D768:D2064,全省决算数!C767:C2147)</f>
        <v>909</v>
      </c>
      <c r="K768" s="418">
        <f t="shared" si="70"/>
        <v>1.031</v>
      </c>
      <c r="L768" s="418">
        <f t="shared" si="73"/>
        <v>1.01</v>
      </c>
      <c r="M768" s="418">
        <f t="shared" si="71"/>
        <v>0.984</v>
      </c>
      <c r="N768" s="129">
        <f t="shared" si="74"/>
        <v>0.031</v>
      </c>
      <c r="O768" s="176" t="str">
        <f t="shared" si="69"/>
        <v>是</v>
      </c>
      <c r="P768" s="176" t="str">
        <f t="shared" si="72"/>
        <v>是</v>
      </c>
    </row>
    <row r="769" ht="15" hidden="1" customHeight="1" spans="1:16">
      <c r="A769" s="171" t="s">
        <v>135</v>
      </c>
      <c r="B769" s="465" t="s">
        <v>1379</v>
      </c>
      <c r="C769" s="172"/>
      <c r="D769" s="173" t="s">
        <v>1472</v>
      </c>
      <c r="E769" s="172" t="s">
        <v>147</v>
      </c>
      <c r="F769" s="49" t="s">
        <v>1473</v>
      </c>
      <c r="G769" s="36">
        <f>VLOOKUP(D769,全省上年决算数!$D$4:$G$1301,4)</f>
        <v>33841</v>
      </c>
      <c r="H769" s="36">
        <f>IFERROR(VLOOKUP(D769,全省预算!D:I,5,0),)</f>
        <v>35000</v>
      </c>
      <c r="I769" s="36">
        <f>IFERROR(VLOOKUP(D769,全省调整!A:I,3,0),)</f>
        <v>54535</v>
      </c>
      <c r="J769" s="36">
        <f>SUMIF(全省决算数!A768:A2148,D769:D2065,全省决算数!C768:C2148)</f>
        <v>50188</v>
      </c>
      <c r="K769" s="418">
        <f t="shared" si="70"/>
        <v>1.483</v>
      </c>
      <c r="L769" s="418">
        <f t="shared" si="73"/>
        <v>1.434</v>
      </c>
      <c r="M769" s="418">
        <f t="shared" si="71"/>
        <v>0.92</v>
      </c>
      <c r="N769" s="132">
        <f t="shared" si="74"/>
        <v>0.483</v>
      </c>
      <c r="O769" s="176" t="str">
        <f t="shared" si="69"/>
        <v>是</v>
      </c>
      <c r="P769" s="176" t="str">
        <f t="shared" si="72"/>
        <v>是</v>
      </c>
    </row>
    <row r="770" ht="21.95" customHeight="1" spans="1:16">
      <c r="A770" s="171" t="s">
        <v>135</v>
      </c>
      <c r="B770" s="465" t="s">
        <v>1379</v>
      </c>
      <c r="C770" s="172"/>
      <c r="D770" s="173" t="s">
        <v>1474</v>
      </c>
      <c r="E770" s="172"/>
      <c r="F770" s="49" t="s">
        <v>1475</v>
      </c>
      <c r="G770" s="36">
        <f>SUMIF($C771:$C$1301,$D770,$G771:$G$1301)</f>
        <v>39769</v>
      </c>
      <c r="H770" s="36">
        <f>VLOOKUP(F770,全省预算!$F:$H,3,0)</f>
        <v>41600</v>
      </c>
      <c r="I770" s="36">
        <f>IFERROR(VLOOKUP(D770,全省调整!A:I,3,0),)</f>
        <v>132644</v>
      </c>
      <c r="J770" s="36">
        <f>VLOOKUP(F770,全省决算数!$B:$C,2,0)</f>
        <v>130227</v>
      </c>
      <c r="K770" s="418">
        <f t="shared" si="70"/>
        <v>3.275</v>
      </c>
      <c r="L770" s="418">
        <f t="shared" si="73"/>
        <v>3.13</v>
      </c>
      <c r="M770" s="418">
        <f t="shared" si="71"/>
        <v>0.982</v>
      </c>
      <c r="N770" s="132">
        <f t="shared" si="74"/>
        <v>2.275</v>
      </c>
      <c r="O770" s="176" t="str">
        <f t="shared" si="69"/>
        <v>是</v>
      </c>
      <c r="P770" s="176" t="str">
        <f t="shared" si="72"/>
        <v>是</v>
      </c>
    </row>
    <row r="771" hidden="1" customHeight="1" spans="1:16">
      <c r="A771" s="171" t="s">
        <v>135</v>
      </c>
      <c r="B771" s="172" t="s">
        <v>135</v>
      </c>
      <c r="C771" s="465" t="s">
        <v>1474</v>
      </c>
      <c r="D771" s="173" t="s">
        <v>1476</v>
      </c>
      <c r="E771" s="172" t="s">
        <v>147</v>
      </c>
      <c r="F771" s="49" t="s">
        <v>1477</v>
      </c>
      <c r="G771" s="36">
        <f>VLOOKUP(D771,全省上年决算数!$D$4:$G$1301,4)</f>
        <v>12086</v>
      </c>
      <c r="H771" s="36">
        <f>IFERROR(VLOOKUP(D771,全省预算!D:I,5,0),)</f>
        <v>12500</v>
      </c>
      <c r="I771" s="36"/>
      <c r="J771" s="36">
        <f>SUMIF(全省决算数!A770:A2150,D771:D2067,全省决算数!C770:C2150)</f>
        <v>15889</v>
      </c>
      <c r="K771" s="175">
        <f t="shared" si="70"/>
        <v>1.31</v>
      </c>
      <c r="L771" s="175">
        <f t="shared" si="73"/>
        <v>1.27</v>
      </c>
      <c r="M771" s="175">
        <f t="shared" si="71"/>
        <v>0</v>
      </c>
      <c r="N771" s="132">
        <f t="shared" si="74"/>
        <v>0.315</v>
      </c>
      <c r="O771" s="176" t="str">
        <f t="shared" si="69"/>
        <v>是</v>
      </c>
      <c r="P771" s="176" t="str">
        <f t="shared" si="72"/>
        <v>否</v>
      </c>
    </row>
    <row r="772" hidden="1" customHeight="1" spans="1:16">
      <c r="A772" s="171" t="s">
        <v>135</v>
      </c>
      <c r="B772" s="172" t="s">
        <v>135</v>
      </c>
      <c r="C772" s="465" t="s">
        <v>1474</v>
      </c>
      <c r="D772" s="173" t="s">
        <v>1478</v>
      </c>
      <c r="E772" s="172" t="s">
        <v>147</v>
      </c>
      <c r="F772" s="49" t="s">
        <v>1479</v>
      </c>
      <c r="G772" s="36">
        <f>VLOOKUP(D772,全省上年决算数!$D$4:$G$1301,4)</f>
        <v>8584</v>
      </c>
      <c r="H772" s="36">
        <f>IFERROR(VLOOKUP(D772,全省预算!D:I,5,0),)</f>
        <v>8800</v>
      </c>
      <c r="I772" s="36"/>
      <c r="J772" s="36">
        <f>SUMIF(全省决算数!A771:A2151,D772:D2068,全省决算数!C771:C2151)</f>
        <v>2838</v>
      </c>
      <c r="K772" s="175">
        <f t="shared" si="70"/>
        <v>0.33</v>
      </c>
      <c r="L772" s="175">
        <f t="shared" si="73"/>
        <v>0.32</v>
      </c>
      <c r="M772" s="175">
        <f t="shared" si="71"/>
        <v>0</v>
      </c>
      <c r="N772" s="132">
        <f t="shared" si="74"/>
        <v>-0.669</v>
      </c>
      <c r="O772" s="176" t="str">
        <f t="shared" ref="O772:O835" si="75">IF(F772&lt;&gt;"",IF(SUM(G772:J772)&lt;&gt;0,"是","否"),"空")</f>
        <v>是</v>
      </c>
      <c r="P772" s="176" t="str">
        <f t="shared" si="72"/>
        <v>否</v>
      </c>
    </row>
    <row r="773" hidden="1" customHeight="1" spans="1:16">
      <c r="A773" s="171" t="s">
        <v>135</v>
      </c>
      <c r="B773" s="172"/>
      <c r="C773" s="465" t="s">
        <v>1474</v>
      </c>
      <c r="D773" s="173" t="s">
        <v>1480</v>
      </c>
      <c r="E773" s="172" t="s">
        <v>147</v>
      </c>
      <c r="F773" s="49" t="s">
        <v>1481</v>
      </c>
      <c r="G773" s="36">
        <f>VLOOKUP(D773,全省上年决算数!$D$4:$G$1301,4)</f>
        <v>11919</v>
      </c>
      <c r="H773" s="36">
        <f>IFERROR(VLOOKUP(D773,全省预算!D:I,5,0),)</f>
        <v>13000</v>
      </c>
      <c r="I773" s="36"/>
      <c r="J773" s="36">
        <f>SUMIF(全省决算数!A772:A2152,D773:D2069,全省决算数!C772:C2152)</f>
        <v>109027</v>
      </c>
      <c r="K773" s="175">
        <f t="shared" ref="K773:K836" si="76">J773/G773</f>
        <v>9.15</v>
      </c>
      <c r="L773" s="175">
        <f t="shared" si="73"/>
        <v>8.39</v>
      </c>
      <c r="M773" s="175">
        <f t="shared" ref="M773:M836" si="77">IFERROR(J773/I773,0)</f>
        <v>0</v>
      </c>
      <c r="N773" s="132">
        <f t="shared" si="74"/>
        <v>8.147</v>
      </c>
      <c r="O773" s="176" t="str">
        <f t="shared" si="75"/>
        <v>是</v>
      </c>
      <c r="P773" s="176" t="str">
        <f t="shared" ref="P773:P836" si="78">IF(C773&lt;&gt;"","否","是")</f>
        <v>否</v>
      </c>
    </row>
    <row r="774" hidden="1" customHeight="1" spans="1:16">
      <c r="A774" s="171" t="s">
        <v>135</v>
      </c>
      <c r="B774" s="172"/>
      <c r="C774" s="465" t="s">
        <v>1474</v>
      </c>
      <c r="D774" s="173" t="s">
        <v>1482</v>
      </c>
      <c r="E774" s="172" t="s">
        <v>147</v>
      </c>
      <c r="F774" s="49" t="s">
        <v>1483</v>
      </c>
      <c r="G774" s="36">
        <f>VLOOKUP(D774,全省上年决算数!$D$4:$G$1301,4)</f>
        <v>81</v>
      </c>
      <c r="H774" s="36">
        <f>IFERROR(VLOOKUP(D774,全省预算!D:I,5,0),)</f>
        <v>86</v>
      </c>
      <c r="I774" s="36"/>
      <c r="J774" s="36">
        <f>SUMIF(全省决算数!A773:A2153,D774:D2070,全省决算数!C773:C2153)</f>
        <v>6</v>
      </c>
      <c r="K774" s="175">
        <f t="shared" si="76"/>
        <v>0.07</v>
      </c>
      <c r="L774" s="175">
        <f t="shared" ref="L774:L837" si="79">J774/H774</f>
        <v>0.07</v>
      </c>
      <c r="M774" s="175">
        <f t="shared" si="77"/>
        <v>0</v>
      </c>
      <c r="N774" s="132">
        <f t="shared" si="74"/>
        <v>-0.926</v>
      </c>
      <c r="O774" s="176" t="str">
        <f t="shared" si="75"/>
        <v>是</v>
      </c>
      <c r="P774" s="176" t="str">
        <f t="shared" si="78"/>
        <v>否</v>
      </c>
    </row>
    <row r="775" hidden="1" customHeight="1" spans="1:16">
      <c r="A775" s="171" t="s">
        <v>135</v>
      </c>
      <c r="B775" s="172"/>
      <c r="C775" s="465" t="s">
        <v>1474</v>
      </c>
      <c r="D775" s="173" t="s">
        <v>1484</v>
      </c>
      <c r="E775" s="172" t="s">
        <v>147</v>
      </c>
      <c r="F775" s="49" t="s">
        <v>1485</v>
      </c>
      <c r="G775" s="36">
        <f>VLOOKUP(D775,全省上年决算数!$D$4:$G$1301,4)</f>
        <v>7099</v>
      </c>
      <c r="H775" s="36">
        <f>IFERROR(VLOOKUP(D775,全省预算!D:I,5,0),)</f>
        <v>7214</v>
      </c>
      <c r="I775" s="36"/>
      <c r="J775" s="36">
        <f>SUMIF(全省决算数!A774:A2154,D775:D2071,全省决算数!C774:C2154)</f>
        <v>2467</v>
      </c>
      <c r="K775" s="175">
        <f t="shared" si="76"/>
        <v>0.35</v>
      </c>
      <c r="L775" s="175">
        <f t="shared" si="79"/>
        <v>0.34</v>
      </c>
      <c r="M775" s="175">
        <f t="shared" si="77"/>
        <v>0</v>
      </c>
      <c r="N775" s="132">
        <f t="shared" si="74"/>
        <v>-0.652</v>
      </c>
      <c r="O775" s="176" t="str">
        <f t="shared" si="75"/>
        <v>是</v>
      </c>
      <c r="P775" s="176" t="str">
        <f t="shared" si="78"/>
        <v>否</v>
      </c>
    </row>
    <row r="776" ht="15" hidden="1" customHeight="1" spans="1:16">
      <c r="A776" s="171" t="s">
        <v>135</v>
      </c>
      <c r="B776" s="465" t="s">
        <v>1379</v>
      </c>
      <c r="C776" s="172"/>
      <c r="D776" s="173" t="s">
        <v>1486</v>
      </c>
      <c r="E776" s="172" t="s">
        <v>147</v>
      </c>
      <c r="F776" s="49" t="s">
        <v>1487</v>
      </c>
      <c r="G776" s="36">
        <f>VLOOKUP(D776,全省上年决算数!$D$4:$G$1301,4)</f>
        <v>31169</v>
      </c>
      <c r="H776" s="36">
        <f>IFERROR(VLOOKUP(D776,全省预算!D:I,5,0),)</f>
        <v>32800</v>
      </c>
      <c r="I776" s="36">
        <f>IFERROR(VLOOKUP(D776,全省调整!A:I,3,0),)</f>
        <v>16152</v>
      </c>
      <c r="J776" s="36">
        <f>SUMIF(全省决算数!A775:A2155,D776:D2072,全省决算数!C775:C2155)</f>
        <v>14260</v>
      </c>
      <c r="K776" s="418">
        <f t="shared" si="76"/>
        <v>0.458</v>
      </c>
      <c r="L776" s="418">
        <f t="shared" si="79"/>
        <v>0.435</v>
      </c>
      <c r="M776" s="418">
        <f t="shared" si="77"/>
        <v>0.883</v>
      </c>
      <c r="N776" s="132">
        <f t="shared" si="74"/>
        <v>-0.542</v>
      </c>
      <c r="O776" s="176" t="str">
        <f t="shared" si="75"/>
        <v>是</v>
      </c>
      <c r="P776" s="176" t="str">
        <f t="shared" si="78"/>
        <v>是</v>
      </c>
    </row>
    <row r="777" ht="15" hidden="1" customHeight="1" spans="1:16">
      <c r="A777" s="171" t="s">
        <v>135</v>
      </c>
      <c r="B777" s="465" t="s">
        <v>1379</v>
      </c>
      <c r="C777" s="172"/>
      <c r="D777" s="173" t="s">
        <v>1488</v>
      </c>
      <c r="E777" s="172" t="s">
        <v>147</v>
      </c>
      <c r="F777" s="49" t="s">
        <v>1489</v>
      </c>
      <c r="G777" s="36">
        <f>VLOOKUP(D777,全省上年决算数!$D$4:$G$1301,4)</f>
        <v>4450</v>
      </c>
      <c r="H777" s="36">
        <f>IFERROR(VLOOKUP(D777,全省预算!D:I,5,0),)</f>
        <v>5000</v>
      </c>
      <c r="I777" s="36">
        <f>IFERROR(VLOOKUP(D777,全省调整!A:I,3,0),)</f>
        <v>17200</v>
      </c>
      <c r="J777" s="36">
        <f>SUMIF(全省决算数!A776:A2156,D777:D2073,全省决算数!C776:C2156)</f>
        <v>17200</v>
      </c>
      <c r="K777" s="418">
        <f t="shared" si="76"/>
        <v>3.865</v>
      </c>
      <c r="L777" s="418">
        <f t="shared" si="79"/>
        <v>3.44</v>
      </c>
      <c r="M777" s="418">
        <f t="shared" si="77"/>
        <v>1</v>
      </c>
      <c r="N777" s="129">
        <f t="shared" si="74"/>
        <v>2.865</v>
      </c>
      <c r="O777" s="176" t="str">
        <f t="shared" si="75"/>
        <v>是</v>
      </c>
      <c r="P777" s="176" t="str">
        <f t="shared" si="78"/>
        <v>是</v>
      </c>
    </row>
    <row r="778" ht="21.95" customHeight="1" spans="1:16">
      <c r="A778" s="171" t="s">
        <v>135</v>
      </c>
      <c r="B778" s="465" t="s">
        <v>1379</v>
      </c>
      <c r="C778" s="172"/>
      <c r="D778" s="173" t="s">
        <v>1490</v>
      </c>
      <c r="E778" s="172"/>
      <c r="F778" s="49" t="s">
        <v>1491</v>
      </c>
      <c r="G778" s="36">
        <f>SUMIF($C779:$C$1301,$D778,$G779:$G$1301)</f>
        <v>27464</v>
      </c>
      <c r="H778" s="36">
        <f>VLOOKUP(F778,全省预算!$F:$H,3,0)</f>
        <v>28100</v>
      </c>
      <c r="I778" s="36">
        <f>IFERROR(VLOOKUP(D778,全省调整!A:I,3,0),)</f>
        <v>54143</v>
      </c>
      <c r="J778" s="36">
        <f>VLOOKUP(F778,全省决算数!$B:$C,2,0)</f>
        <v>53842</v>
      </c>
      <c r="K778" s="418">
        <f t="shared" si="76"/>
        <v>1.96</v>
      </c>
      <c r="L778" s="418">
        <f t="shared" si="79"/>
        <v>1.916</v>
      </c>
      <c r="M778" s="418">
        <f t="shared" si="77"/>
        <v>0.994</v>
      </c>
      <c r="N778" s="132">
        <f t="shared" si="74"/>
        <v>0.96</v>
      </c>
      <c r="O778" s="176" t="str">
        <f t="shared" si="75"/>
        <v>是</v>
      </c>
      <c r="P778" s="176" t="str">
        <f t="shared" si="78"/>
        <v>是</v>
      </c>
    </row>
    <row r="779" hidden="1" customHeight="1" spans="1:16">
      <c r="A779" s="171" t="s">
        <v>135</v>
      </c>
      <c r="B779" s="172" t="s">
        <v>135</v>
      </c>
      <c r="C779" s="465" t="s">
        <v>1490</v>
      </c>
      <c r="D779" s="173" t="s">
        <v>1492</v>
      </c>
      <c r="E779" s="172" t="s">
        <v>147</v>
      </c>
      <c r="F779" s="49" t="s">
        <v>141</v>
      </c>
      <c r="G779" s="36">
        <f>VLOOKUP(D779,全省上年决算数!$D$4:$G$1301,4)</f>
        <v>0</v>
      </c>
      <c r="H779" s="36">
        <f>IFERROR(VLOOKUP(D779,全省预算!D:I,5,0),)</f>
        <v>0</v>
      </c>
      <c r="I779" s="36"/>
      <c r="J779" s="36">
        <f>SUMIF(全省决算数!A778:A2158,D779:D2075,全省决算数!C778:C2158)</f>
        <v>0</v>
      </c>
      <c r="K779" s="175"/>
      <c r="L779" s="175"/>
      <c r="M779" s="175">
        <f t="shared" si="77"/>
        <v>0</v>
      </c>
      <c r="N779" s="132" t="str">
        <f t="shared" si="74"/>
        <v/>
      </c>
      <c r="O779" s="176" t="str">
        <f t="shared" si="75"/>
        <v>否</v>
      </c>
      <c r="P779" s="176" t="str">
        <f t="shared" si="78"/>
        <v>否</v>
      </c>
    </row>
    <row r="780" hidden="1" customHeight="1" spans="1:16">
      <c r="A780" s="171" t="s">
        <v>135</v>
      </c>
      <c r="B780" s="172" t="s">
        <v>135</v>
      </c>
      <c r="C780" s="465" t="s">
        <v>1490</v>
      </c>
      <c r="D780" s="173" t="s">
        <v>1493</v>
      </c>
      <c r="E780" s="172" t="s">
        <v>147</v>
      </c>
      <c r="F780" s="49" t="s">
        <v>143</v>
      </c>
      <c r="G780" s="36">
        <f>VLOOKUP(D780,全省上年决算数!$D$4:$G$1301,4)</f>
        <v>50</v>
      </c>
      <c r="H780" s="36">
        <f>IFERROR(VLOOKUP(D780,全省预算!D:I,5,0),)</f>
        <v>52</v>
      </c>
      <c r="I780" s="36"/>
      <c r="J780" s="36">
        <f>SUMIF(全省决算数!A779:A2159,D780:D2076,全省决算数!C779:C2159)</f>
        <v>0</v>
      </c>
      <c r="K780" s="175">
        <f t="shared" si="76"/>
        <v>0</v>
      </c>
      <c r="L780" s="175">
        <f t="shared" si="79"/>
        <v>0</v>
      </c>
      <c r="M780" s="175">
        <f t="shared" si="77"/>
        <v>0</v>
      </c>
      <c r="N780" s="132">
        <f t="shared" si="74"/>
        <v>-1</v>
      </c>
      <c r="O780" s="176" t="str">
        <f t="shared" si="75"/>
        <v>是</v>
      </c>
      <c r="P780" s="176" t="str">
        <f t="shared" si="78"/>
        <v>否</v>
      </c>
    </row>
    <row r="781" hidden="1" customHeight="1" spans="1:16">
      <c r="A781" s="171" t="s">
        <v>135</v>
      </c>
      <c r="B781" s="172"/>
      <c r="C781" s="465" t="s">
        <v>1490</v>
      </c>
      <c r="D781" s="173" t="s">
        <v>1494</v>
      </c>
      <c r="E781" s="172" t="s">
        <v>147</v>
      </c>
      <c r="F781" s="49" t="s">
        <v>145</v>
      </c>
      <c r="G781" s="36">
        <f>VLOOKUP(D781,全省上年决算数!$D$4:$G$1301,4)</f>
        <v>0</v>
      </c>
      <c r="H781" s="36">
        <f>IFERROR(VLOOKUP(D781,全省预算!D:I,5,0),)</f>
        <v>0</v>
      </c>
      <c r="I781" s="36"/>
      <c r="J781" s="36">
        <f>SUMIF(全省决算数!A780:A2160,D781:D2077,全省决算数!C780:C2160)</f>
        <v>0</v>
      </c>
      <c r="K781" s="175"/>
      <c r="L781" s="175"/>
      <c r="M781" s="175">
        <f t="shared" si="77"/>
        <v>0</v>
      </c>
      <c r="N781" s="132" t="str">
        <f t="shared" si="74"/>
        <v/>
      </c>
      <c r="O781" s="176" t="str">
        <f t="shared" si="75"/>
        <v>否</v>
      </c>
      <c r="P781" s="176" t="str">
        <f t="shared" si="78"/>
        <v>否</v>
      </c>
    </row>
    <row r="782" hidden="1" customHeight="1" spans="1:16">
      <c r="A782" s="171" t="s">
        <v>135</v>
      </c>
      <c r="B782" s="172"/>
      <c r="C782" s="465" t="s">
        <v>1490</v>
      </c>
      <c r="D782" s="173" t="s">
        <v>1495</v>
      </c>
      <c r="E782" s="172" t="s">
        <v>147</v>
      </c>
      <c r="F782" s="49" t="s">
        <v>1496</v>
      </c>
      <c r="G782" s="36">
        <f>VLOOKUP(D782,全省上年决算数!$D$4:$G$1301,4)</f>
        <v>0</v>
      </c>
      <c r="H782" s="36">
        <f>IFERROR(VLOOKUP(D782,全省预算!D:I,5,0),)</f>
        <v>0</v>
      </c>
      <c r="I782" s="36"/>
      <c r="J782" s="36">
        <f>SUMIF(全省决算数!A781:A2161,D782:D2078,全省决算数!C781:C2161)</f>
        <v>0</v>
      </c>
      <c r="K782" s="175"/>
      <c r="L782" s="175"/>
      <c r="M782" s="175">
        <f t="shared" si="77"/>
        <v>0</v>
      </c>
      <c r="N782" s="132" t="str">
        <f t="shared" si="74"/>
        <v/>
      </c>
      <c r="O782" s="176" t="str">
        <f t="shared" si="75"/>
        <v>否</v>
      </c>
      <c r="P782" s="176" t="str">
        <f t="shared" si="78"/>
        <v>否</v>
      </c>
    </row>
    <row r="783" hidden="1" customHeight="1" spans="1:16">
      <c r="A783" s="171" t="s">
        <v>135</v>
      </c>
      <c r="B783" s="172"/>
      <c r="C783" s="465" t="s">
        <v>1490</v>
      </c>
      <c r="D783" s="173" t="s">
        <v>1497</v>
      </c>
      <c r="E783" s="172" t="s">
        <v>147</v>
      </c>
      <c r="F783" s="49" t="s">
        <v>1498</v>
      </c>
      <c r="G783" s="36">
        <f>VLOOKUP(D783,全省上年决算数!$D$4:$G$1301,4)</f>
        <v>0</v>
      </c>
      <c r="H783" s="36">
        <f>IFERROR(VLOOKUP(D783,全省预算!D:I,5,0),)</f>
        <v>0</v>
      </c>
      <c r="I783" s="36"/>
      <c r="J783" s="36">
        <f>SUMIF(全省决算数!A782:A2162,D783:D2079,全省决算数!C782:C2162)</f>
        <v>0</v>
      </c>
      <c r="K783" s="175"/>
      <c r="L783" s="175"/>
      <c r="M783" s="175">
        <f t="shared" si="77"/>
        <v>0</v>
      </c>
      <c r="N783" s="132" t="str">
        <f t="shared" si="74"/>
        <v/>
      </c>
      <c r="O783" s="176" t="str">
        <f t="shared" si="75"/>
        <v>否</v>
      </c>
      <c r="P783" s="176" t="str">
        <f t="shared" si="78"/>
        <v>否</v>
      </c>
    </row>
    <row r="784" hidden="1" customHeight="1" spans="1:16">
      <c r="A784" s="171" t="s">
        <v>135</v>
      </c>
      <c r="B784" s="172" t="s">
        <v>135</v>
      </c>
      <c r="C784" s="465" t="s">
        <v>1490</v>
      </c>
      <c r="D784" s="173" t="s">
        <v>1499</v>
      </c>
      <c r="E784" s="172" t="s">
        <v>147</v>
      </c>
      <c r="F784" s="49" t="s">
        <v>1500</v>
      </c>
      <c r="G784" s="36">
        <f>VLOOKUP(D784,全省上年决算数!$D$4:$G$1301,4)</f>
        <v>0</v>
      </c>
      <c r="H784" s="36">
        <f>IFERROR(VLOOKUP(D784,全省预算!D:I,5,0),)</f>
        <v>0</v>
      </c>
      <c r="I784" s="36"/>
      <c r="J784" s="36">
        <f>SUMIF(全省决算数!A783:A2163,D784:D2080,全省决算数!C783:C2163)</f>
        <v>0</v>
      </c>
      <c r="K784" s="175"/>
      <c r="L784" s="175"/>
      <c r="M784" s="175">
        <f t="shared" si="77"/>
        <v>0</v>
      </c>
      <c r="N784" s="132" t="str">
        <f t="shared" si="74"/>
        <v/>
      </c>
      <c r="O784" s="176" t="str">
        <f t="shared" si="75"/>
        <v>否</v>
      </c>
      <c r="P784" s="176" t="str">
        <f t="shared" si="78"/>
        <v>否</v>
      </c>
    </row>
    <row r="785" hidden="1" customHeight="1" spans="1:16">
      <c r="A785" s="171" t="s">
        <v>135</v>
      </c>
      <c r="B785" s="172" t="s">
        <v>135</v>
      </c>
      <c r="C785" s="465" t="s">
        <v>1490</v>
      </c>
      <c r="D785" s="173" t="s">
        <v>1501</v>
      </c>
      <c r="E785" s="172" t="s">
        <v>147</v>
      </c>
      <c r="F785" s="49" t="s">
        <v>1502</v>
      </c>
      <c r="G785" s="36">
        <f>VLOOKUP(D785,全省上年决算数!$D$4:$G$1301,4)</f>
        <v>12</v>
      </c>
      <c r="H785" s="36">
        <f>IFERROR(VLOOKUP(D785,全省预算!D:I,5,0),)</f>
        <v>18</v>
      </c>
      <c r="I785" s="36"/>
      <c r="J785" s="36">
        <f>SUMIF(全省决算数!A784:A2164,D785:D2081,全省决算数!C784:C2164)</f>
        <v>18</v>
      </c>
      <c r="K785" s="175">
        <f t="shared" si="76"/>
        <v>1.5</v>
      </c>
      <c r="L785" s="175">
        <f t="shared" si="79"/>
        <v>1</v>
      </c>
      <c r="M785" s="175">
        <f t="shared" si="77"/>
        <v>0</v>
      </c>
      <c r="N785" s="132">
        <f t="shared" si="74"/>
        <v>0.5</v>
      </c>
      <c r="O785" s="176" t="str">
        <f t="shared" si="75"/>
        <v>是</v>
      </c>
      <c r="P785" s="176" t="str">
        <f t="shared" si="78"/>
        <v>否</v>
      </c>
    </row>
    <row r="786" hidden="1" customHeight="1" spans="1:16">
      <c r="A786" s="171" t="s">
        <v>135</v>
      </c>
      <c r="B786" s="172" t="s">
        <v>135</v>
      </c>
      <c r="C786" s="465" t="s">
        <v>1490</v>
      </c>
      <c r="D786" s="173" t="s">
        <v>1503</v>
      </c>
      <c r="E786" s="172" t="s">
        <v>147</v>
      </c>
      <c r="F786" s="49" t="s">
        <v>1504</v>
      </c>
      <c r="G786" s="36">
        <f>VLOOKUP(D786,全省上年决算数!$D$4:$G$1301,4)</f>
        <v>0</v>
      </c>
      <c r="H786" s="36">
        <f>IFERROR(VLOOKUP(D786,全省预算!D:I,5,0),)</f>
        <v>0</v>
      </c>
      <c r="I786" s="36"/>
      <c r="J786" s="36">
        <f>SUMIF(全省决算数!A785:A2165,D786:D2082,全省决算数!C785:C2165)</f>
        <v>0</v>
      </c>
      <c r="K786" s="175"/>
      <c r="L786" s="175"/>
      <c r="M786" s="175">
        <f t="shared" si="77"/>
        <v>0</v>
      </c>
      <c r="N786" s="132" t="str">
        <f t="shared" si="74"/>
        <v/>
      </c>
      <c r="O786" s="176" t="str">
        <f t="shared" si="75"/>
        <v>否</v>
      </c>
      <c r="P786" s="176" t="str">
        <f t="shared" si="78"/>
        <v>否</v>
      </c>
    </row>
    <row r="787" hidden="1" customHeight="1" spans="1:16">
      <c r="A787" s="171" t="s">
        <v>135</v>
      </c>
      <c r="B787" s="172" t="s">
        <v>135</v>
      </c>
      <c r="C787" s="465" t="s">
        <v>1490</v>
      </c>
      <c r="D787" s="173" t="s">
        <v>1505</v>
      </c>
      <c r="E787" s="172" t="s">
        <v>147</v>
      </c>
      <c r="F787" s="49" t="s">
        <v>1506</v>
      </c>
      <c r="G787" s="36">
        <f>VLOOKUP(D787,全省上年决算数!$D$4:$G$1301,4)</f>
        <v>0</v>
      </c>
      <c r="H787" s="36">
        <f>IFERROR(VLOOKUP(D787,全省预算!D:I,5,0),)</f>
        <v>0</v>
      </c>
      <c r="I787" s="36"/>
      <c r="J787" s="36">
        <f>SUMIF(全省决算数!A786:A2166,D787:D2083,全省决算数!C786:C2166)</f>
        <v>0</v>
      </c>
      <c r="K787" s="175"/>
      <c r="L787" s="175"/>
      <c r="M787" s="175">
        <f t="shared" si="77"/>
        <v>0</v>
      </c>
      <c r="N787" s="132" t="str">
        <f t="shared" si="74"/>
        <v/>
      </c>
      <c r="O787" s="176" t="str">
        <f t="shared" si="75"/>
        <v>否</v>
      </c>
      <c r="P787" s="176" t="str">
        <f t="shared" si="78"/>
        <v>否</v>
      </c>
    </row>
    <row r="788" hidden="1" customHeight="1" spans="1:16">
      <c r="A788" s="171" t="s">
        <v>135</v>
      </c>
      <c r="B788" s="172" t="s">
        <v>135</v>
      </c>
      <c r="C788" s="465" t="s">
        <v>1490</v>
      </c>
      <c r="D788" s="173" t="s">
        <v>1507</v>
      </c>
      <c r="E788" s="172" t="s">
        <v>147</v>
      </c>
      <c r="F788" s="49" t="s">
        <v>1508</v>
      </c>
      <c r="G788" s="36">
        <f>VLOOKUP(D788,全省上年决算数!$D$4:$G$1301,4)</f>
        <v>0</v>
      </c>
      <c r="H788" s="36">
        <f>IFERROR(VLOOKUP(D788,全省预算!D:I,5,0),)</f>
        <v>0</v>
      </c>
      <c r="I788" s="36"/>
      <c r="J788" s="36">
        <f>SUMIF(全省决算数!A787:A2167,D788:D2084,全省决算数!C787:C2167)</f>
        <v>0</v>
      </c>
      <c r="K788" s="175"/>
      <c r="L788" s="175"/>
      <c r="M788" s="175">
        <f t="shared" si="77"/>
        <v>0</v>
      </c>
      <c r="N788" s="132" t="str">
        <f t="shared" si="74"/>
        <v/>
      </c>
      <c r="O788" s="176" t="str">
        <f t="shared" si="75"/>
        <v>否</v>
      </c>
      <c r="P788" s="176" t="str">
        <f t="shared" si="78"/>
        <v>否</v>
      </c>
    </row>
    <row r="789" hidden="1" customHeight="1" spans="1:16">
      <c r="A789" s="171" t="s">
        <v>135</v>
      </c>
      <c r="B789" s="172" t="s">
        <v>135</v>
      </c>
      <c r="C789" s="465" t="s">
        <v>1490</v>
      </c>
      <c r="D789" s="173" t="s">
        <v>1509</v>
      </c>
      <c r="E789" s="172" t="s">
        <v>147</v>
      </c>
      <c r="F789" s="49" t="s">
        <v>248</v>
      </c>
      <c r="G789" s="36">
        <f>VLOOKUP(D789,全省上年决算数!$D$4:$G$1301,4)</f>
        <v>0</v>
      </c>
      <c r="H789" s="36">
        <f>IFERROR(VLOOKUP(D789,全省预算!D:I,5,0),)</f>
        <v>0</v>
      </c>
      <c r="I789" s="36"/>
      <c r="J789" s="36">
        <f>SUMIF(全省决算数!A788:A2168,D789:D2085,全省决算数!C788:C2168)</f>
        <v>1451</v>
      </c>
      <c r="K789" s="175"/>
      <c r="L789" s="175"/>
      <c r="M789" s="175">
        <f t="shared" si="77"/>
        <v>0</v>
      </c>
      <c r="N789" s="132" t="str">
        <f t="shared" si="74"/>
        <v/>
      </c>
      <c r="O789" s="176" t="str">
        <f t="shared" si="75"/>
        <v>是</v>
      </c>
      <c r="P789" s="176" t="str">
        <f t="shared" si="78"/>
        <v>否</v>
      </c>
    </row>
    <row r="790" hidden="1" customHeight="1" spans="1:16">
      <c r="A790" s="171" t="s">
        <v>135</v>
      </c>
      <c r="B790" s="172" t="s">
        <v>135</v>
      </c>
      <c r="C790" s="465" t="s">
        <v>1490</v>
      </c>
      <c r="D790" s="173" t="s">
        <v>1510</v>
      </c>
      <c r="E790" s="172" t="s">
        <v>147</v>
      </c>
      <c r="F790" s="49" t="s">
        <v>1511</v>
      </c>
      <c r="G790" s="36">
        <f>VLOOKUP(D790,全省上年决算数!$D$4:$G$1301,4)</f>
        <v>0</v>
      </c>
      <c r="H790" s="36">
        <f>IFERROR(VLOOKUP(D790,全省预算!D:I,5,0),)</f>
        <v>0</v>
      </c>
      <c r="I790" s="36"/>
      <c r="J790" s="36">
        <f>SUMIF(全省决算数!A789:A2169,D790:D2086,全省决算数!C789:C2169)</f>
        <v>0</v>
      </c>
      <c r="K790" s="175"/>
      <c r="L790" s="175"/>
      <c r="M790" s="175">
        <f t="shared" si="77"/>
        <v>0</v>
      </c>
      <c r="N790" s="132" t="str">
        <f t="shared" si="74"/>
        <v/>
      </c>
      <c r="O790" s="176" t="str">
        <f t="shared" si="75"/>
        <v>否</v>
      </c>
      <c r="P790" s="176" t="str">
        <f t="shared" si="78"/>
        <v>否</v>
      </c>
    </row>
    <row r="791" hidden="1" customHeight="1" spans="1:16">
      <c r="A791" s="171" t="s">
        <v>135</v>
      </c>
      <c r="B791" s="172" t="s">
        <v>135</v>
      </c>
      <c r="C791" s="465" t="s">
        <v>1490</v>
      </c>
      <c r="D791" s="173" t="s">
        <v>1512</v>
      </c>
      <c r="E791" s="172" t="s">
        <v>147</v>
      </c>
      <c r="F791" s="49" t="s">
        <v>1513</v>
      </c>
      <c r="G791" s="36">
        <f>VLOOKUP(D791,全省上年决算数!$D$4:$G$1301,4)</f>
        <v>24000</v>
      </c>
      <c r="H791" s="36">
        <f>IFERROR(VLOOKUP(D791,全省预算!D:I,5,0),)</f>
        <v>24495</v>
      </c>
      <c r="I791" s="36"/>
      <c r="J791" s="36">
        <f>SUMIF(全省决算数!A790:A2170,D791:D2087,全省决算数!C790:C2170)</f>
        <v>52356</v>
      </c>
      <c r="K791" s="175">
        <f t="shared" si="76"/>
        <v>2.18</v>
      </c>
      <c r="L791" s="175">
        <f t="shared" si="79"/>
        <v>2.14</v>
      </c>
      <c r="M791" s="175">
        <f t="shared" si="77"/>
        <v>0</v>
      </c>
      <c r="N791" s="132">
        <f t="shared" si="74"/>
        <v>1.182</v>
      </c>
      <c r="O791" s="176" t="str">
        <f t="shared" si="75"/>
        <v>是</v>
      </c>
      <c r="P791" s="176" t="str">
        <f t="shared" si="78"/>
        <v>否</v>
      </c>
    </row>
    <row r="792" hidden="1" customHeight="1" spans="1:16">
      <c r="A792" s="171"/>
      <c r="B792" s="172"/>
      <c r="C792" s="465" t="s">
        <v>1490</v>
      </c>
      <c r="D792" s="37">
        <v>2111450</v>
      </c>
      <c r="E792" s="172" t="s">
        <v>147</v>
      </c>
      <c r="F792" s="49" t="s">
        <v>160</v>
      </c>
      <c r="G792" s="36">
        <f>VLOOKUP(D792,全省上年决算数!D770:G794,4,0)</f>
        <v>30</v>
      </c>
      <c r="H792" s="36">
        <f>IFERROR(VLOOKUP(D792,全省预算!D:I,5,0),)</f>
        <v>31</v>
      </c>
      <c r="I792" s="36"/>
      <c r="J792" s="36">
        <f>SUMIF(全省决算数!A791:A2171,D792:D2088,全省决算数!C791:C2171)</f>
        <v>37</v>
      </c>
      <c r="K792" s="175">
        <f t="shared" si="76"/>
        <v>1.23</v>
      </c>
      <c r="L792" s="175">
        <f t="shared" si="79"/>
        <v>1.19</v>
      </c>
      <c r="M792" s="175">
        <f t="shared" si="77"/>
        <v>0</v>
      </c>
      <c r="N792" s="132">
        <f t="shared" si="74"/>
        <v>0.233</v>
      </c>
      <c r="O792" s="176" t="str">
        <f t="shared" si="75"/>
        <v>是</v>
      </c>
      <c r="P792" s="176" t="str">
        <f t="shared" si="78"/>
        <v>否</v>
      </c>
    </row>
    <row r="793" hidden="1" customHeight="1" spans="1:16">
      <c r="A793" s="171"/>
      <c r="B793" s="172"/>
      <c r="C793" s="465" t="s">
        <v>1490</v>
      </c>
      <c r="D793" s="37">
        <v>2111499</v>
      </c>
      <c r="E793" s="172" t="s">
        <v>147</v>
      </c>
      <c r="F793" s="49" t="s">
        <v>1514</v>
      </c>
      <c r="G793" s="36">
        <f>VLOOKUP(D793,全省上年决算数!D771:G795,4,0)</f>
        <v>3372</v>
      </c>
      <c r="H793" s="36">
        <f>IFERROR(VLOOKUP(D793,全省预算!D:I,5,0),)</f>
        <v>3504</v>
      </c>
      <c r="I793" s="36"/>
      <c r="J793" s="36">
        <f>SUMIF(全省决算数!A792:A2172,D793:D2089,全省决算数!C792:C2172)</f>
        <v>-20</v>
      </c>
      <c r="K793" s="175">
        <f t="shared" si="76"/>
        <v>-0.01</v>
      </c>
      <c r="L793" s="175">
        <f t="shared" si="79"/>
        <v>-0.01</v>
      </c>
      <c r="M793" s="175">
        <f t="shared" si="77"/>
        <v>0</v>
      </c>
      <c r="N793" s="132">
        <f t="shared" si="74"/>
        <v>-1.006</v>
      </c>
      <c r="O793" s="176" t="str">
        <f t="shared" si="75"/>
        <v>是</v>
      </c>
      <c r="P793" s="176" t="str">
        <f t="shared" si="78"/>
        <v>否</v>
      </c>
    </row>
    <row r="794" ht="21.95" customHeight="1" spans="1:16">
      <c r="A794" s="171"/>
      <c r="B794" s="465" t="s">
        <v>1379</v>
      </c>
      <c r="C794" s="172"/>
      <c r="D794" s="465" t="s">
        <v>1515</v>
      </c>
      <c r="E794" s="172"/>
      <c r="F794" s="49" t="s">
        <v>1516</v>
      </c>
      <c r="G794" s="36">
        <f>SUMIF($C795:$C$1301,$D794,$G795:$G$1301)</f>
        <v>0</v>
      </c>
      <c r="H794" s="36">
        <f>VLOOKUP(F794,全省预算!$F:$H,3,0)</f>
        <v>0</v>
      </c>
      <c r="I794" s="36">
        <f>IFERROR(VLOOKUP(D794,全省调整!A:I,3,0),)</f>
        <v>49376</v>
      </c>
      <c r="J794" s="36">
        <f>VLOOKUP(F794,全省决算数!$B:$C,2,0)</f>
        <v>49158</v>
      </c>
      <c r="K794" s="418"/>
      <c r="L794" s="418"/>
      <c r="M794" s="418">
        <f t="shared" si="77"/>
        <v>0.996</v>
      </c>
      <c r="N794" s="129" t="str">
        <f t="shared" si="74"/>
        <v/>
      </c>
      <c r="O794" s="176" t="str">
        <f t="shared" si="75"/>
        <v>是</v>
      </c>
      <c r="P794" s="176" t="str">
        <f t="shared" si="78"/>
        <v>是</v>
      </c>
    </row>
    <row r="795" hidden="1" customHeight="1" spans="1:16">
      <c r="A795" s="171"/>
      <c r="B795" s="172"/>
      <c r="C795" s="465" t="s">
        <v>1515</v>
      </c>
      <c r="D795" s="464" t="s">
        <v>1517</v>
      </c>
      <c r="E795" s="172" t="s">
        <v>147</v>
      </c>
      <c r="F795" s="49" t="s">
        <v>1518</v>
      </c>
      <c r="G795" s="36">
        <f>VLOOKUP(D795,全省上年决算数!$D$4:$G$1301,4)</f>
        <v>0</v>
      </c>
      <c r="H795" s="36">
        <f>IFERROR(VLOOKUP(D795,全省预算!D:I,5,0),)</f>
        <v>0</v>
      </c>
      <c r="I795" s="36"/>
      <c r="J795" s="36">
        <f>SUMIF(全省决算数!A794:A2174,D795:D2091,全省决算数!C794:C2174)</f>
        <v>778</v>
      </c>
      <c r="K795" s="175"/>
      <c r="L795" s="175"/>
      <c r="M795" s="175">
        <f t="shared" si="77"/>
        <v>0</v>
      </c>
      <c r="N795" s="132" t="str">
        <f t="shared" si="74"/>
        <v/>
      </c>
      <c r="O795" s="176" t="str">
        <f t="shared" si="75"/>
        <v>是</v>
      </c>
      <c r="P795" s="176" t="str">
        <f t="shared" si="78"/>
        <v>否</v>
      </c>
    </row>
    <row r="796" hidden="1" customHeight="1" spans="1:16">
      <c r="A796" s="171"/>
      <c r="B796" s="172"/>
      <c r="C796" s="465" t="s">
        <v>1515</v>
      </c>
      <c r="D796" s="464" t="s">
        <v>1519</v>
      </c>
      <c r="E796" s="172" t="s">
        <v>147</v>
      </c>
      <c r="F796" s="49" t="s">
        <v>1520</v>
      </c>
      <c r="G796" s="36">
        <f>VLOOKUP(D796,全省上年决算数!$D$4:$G$1301,4)</f>
        <v>0</v>
      </c>
      <c r="H796" s="36">
        <f>IFERROR(VLOOKUP(D796,全省预算!D:I,5,0),)</f>
        <v>0</v>
      </c>
      <c r="I796" s="36"/>
      <c r="J796" s="36">
        <f>SUMIF(全省决算数!A795:A2175,D796:D2092,全省决算数!C795:C2175)</f>
        <v>1436</v>
      </c>
      <c r="K796" s="175"/>
      <c r="L796" s="175"/>
      <c r="M796" s="175">
        <f t="shared" si="77"/>
        <v>0</v>
      </c>
      <c r="N796" s="132" t="str">
        <f t="shared" si="74"/>
        <v/>
      </c>
      <c r="O796" s="176" t="str">
        <f t="shared" si="75"/>
        <v>是</v>
      </c>
      <c r="P796" s="176" t="str">
        <f t="shared" si="78"/>
        <v>否</v>
      </c>
    </row>
    <row r="797" hidden="1" customHeight="1" spans="1:16">
      <c r="A797" s="171"/>
      <c r="B797" s="172"/>
      <c r="C797" s="465" t="s">
        <v>1515</v>
      </c>
      <c r="D797" s="464" t="s">
        <v>1521</v>
      </c>
      <c r="E797" s="172" t="s">
        <v>147</v>
      </c>
      <c r="F797" s="49" t="s">
        <v>1522</v>
      </c>
      <c r="G797" s="36">
        <f>VLOOKUP(D797,全省上年决算数!$D$4:$G$1301,4)</f>
        <v>0</v>
      </c>
      <c r="H797" s="36">
        <f>IFERROR(VLOOKUP(D797,全省预算!D:I,5,0),)</f>
        <v>0</v>
      </c>
      <c r="I797" s="36"/>
      <c r="J797" s="36">
        <f>SUMIF(全省决算数!A796:A2176,D797:D2093,全省决算数!C796:C2176)</f>
        <v>46939</v>
      </c>
      <c r="K797" s="175"/>
      <c r="L797" s="175"/>
      <c r="M797" s="175">
        <f t="shared" si="77"/>
        <v>0</v>
      </c>
      <c r="N797" s="132" t="str">
        <f t="shared" si="74"/>
        <v/>
      </c>
      <c r="O797" s="176" t="str">
        <f t="shared" si="75"/>
        <v>是</v>
      </c>
      <c r="P797" s="176" t="str">
        <f t="shared" si="78"/>
        <v>否</v>
      </c>
    </row>
    <row r="798" hidden="1" customHeight="1" spans="1:16">
      <c r="A798" s="171"/>
      <c r="B798" s="172"/>
      <c r="C798" s="465" t="s">
        <v>1515</v>
      </c>
      <c r="D798" s="464" t="s">
        <v>1523</v>
      </c>
      <c r="E798" s="172" t="s">
        <v>147</v>
      </c>
      <c r="F798" s="49" t="s">
        <v>1524</v>
      </c>
      <c r="G798" s="36">
        <f>VLOOKUP(D798,全省上年决算数!$D$4:$G$1301,4)</f>
        <v>0</v>
      </c>
      <c r="H798" s="36">
        <f>IFERROR(VLOOKUP(D798,全省预算!D:I,5,0),)</f>
        <v>0</v>
      </c>
      <c r="I798" s="36"/>
      <c r="J798" s="36">
        <f>SUMIF(全省决算数!A797:A2177,D798:D2094,全省决算数!C797:C2177)</f>
        <v>0</v>
      </c>
      <c r="K798" s="175"/>
      <c r="L798" s="175"/>
      <c r="M798" s="175">
        <f t="shared" si="77"/>
        <v>0</v>
      </c>
      <c r="N798" s="132" t="str">
        <f t="shared" si="74"/>
        <v/>
      </c>
      <c r="O798" s="176" t="str">
        <f t="shared" si="75"/>
        <v>否</v>
      </c>
      <c r="P798" s="176" t="str">
        <f t="shared" si="78"/>
        <v>否</v>
      </c>
    </row>
    <row r="799" hidden="1" customHeight="1" spans="1:16">
      <c r="A799" s="171"/>
      <c r="B799" s="172"/>
      <c r="C799" s="465" t="s">
        <v>1515</v>
      </c>
      <c r="D799" s="464" t="s">
        <v>1525</v>
      </c>
      <c r="E799" s="172" t="s">
        <v>147</v>
      </c>
      <c r="F799" s="49" t="s">
        <v>1526</v>
      </c>
      <c r="G799" s="36">
        <f>VLOOKUP(D799,全省上年决算数!$D$4:$G$1301,4)</f>
        <v>0</v>
      </c>
      <c r="H799" s="36">
        <f>IFERROR(VLOOKUP(D799,全省预算!D:I,5,0),)</f>
        <v>0</v>
      </c>
      <c r="I799" s="36"/>
      <c r="J799" s="36">
        <f>SUMIF(全省决算数!A798:A2178,D799:D2095,全省决算数!C798:C2178)</f>
        <v>5</v>
      </c>
      <c r="K799" s="175"/>
      <c r="L799" s="175"/>
      <c r="M799" s="175">
        <f t="shared" si="77"/>
        <v>0</v>
      </c>
      <c r="N799" s="132" t="str">
        <f t="shared" si="74"/>
        <v/>
      </c>
      <c r="O799" s="176" t="str">
        <f t="shared" si="75"/>
        <v>是</v>
      </c>
      <c r="P799" s="176" t="str">
        <f t="shared" si="78"/>
        <v>否</v>
      </c>
    </row>
    <row r="800" ht="15" hidden="1" customHeight="1" spans="1:16">
      <c r="A800" s="171" t="s">
        <v>135</v>
      </c>
      <c r="B800" s="465" t="s">
        <v>1379</v>
      </c>
      <c r="C800" s="172"/>
      <c r="D800" s="173" t="s">
        <v>1527</v>
      </c>
      <c r="E800" s="172" t="s">
        <v>147</v>
      </c>
      <c r="F800" s="49" t="s">
        <v>1528</v>
      </c>
      <c r="G800" s="36">
        <f>VLOOKUP(D800,全省上年决算数!$D$4:$G$1301,4)</f>
        <v>58256</v>
      </c>
      <c r="H800" s="36">
        <f>IFERROR(VLOOKUP(D800,全省预算!D:I,5,0),)</f>
        <v>59700</v>
      </c>
      <c r="I800" s="36">
        <f>IFERROR(VLOOKUP(D800,全省调整!A:I,3,0),)</f>
        <v>35779</v>
      </c>
      <c r="J800" s="36">
        <f>SUMIF(全省决算数!A799:A2179,D800:D2096,全省决算数!C799:C2179)</f>
        <v>35772</v>
      </c>
      <c r="K800" s="418">
        <f t="shared" si="76"/>
        <v>0.614</v>
      </c>
      <c r="L800" s="418">
        <f t="shared" si="79"/>
        <v>0.599</v>
      </c>
      <c r="M800" s="418">
        <f t="shared" si="77"/>
        <v>1</v>
      </c>
      <c r="N800" s="132">
        <f t="shared" si="74"/>
        <v>-0.386</v>
      </c>
      <c r="O800" s="176" t="str">
        <f t="shared" si="75"/>
        <v>是</v>
      </c>
      <c r="P800" s="176" t="str">
        <f t="shared" si="78"/>
        <v>是</v>
      </c>
    </row>
    <row r="801" ht="21.95" customHeight="1" spans="1:16">
      <c r="A801" s="171" t="s">
        <v>134</v>
      </c>
      <c r="B801" s="172" t="s">
        <v>135</v>
      </c>
      <c r="C801" s="172"/>
      <c r="D801" s="173" t="s">
        <v>1529</v>
      </c>
      <c r="E801" s="172"/>
      <c r="F801" s="50" t="s">
        <v>1530</v>
      </c>
      <c r="G801" s="174">
        <f>SUMIF($B802:$B$1301,$D801,$G802:$G$1301)</f>
        <v>1822150</v>
      </c>
      <c r="H801" s="174">
        <f>VLOOKUP(F801,全省预算!$F:$H,3,0)</f>
        <v>1875000</v>
      </c>
      <c r="I801" s="174">
        <f>SUMIF($B802:$B$1301,$D801,$I802:$I$1301)</f>
        <v>1889411</v>
      </c>
      <c r="J801" s="174">
        <f>VLOOKUP(F801,全省决算数!$B:$C,2,0)</f>
        <v>1836153</v>
      </c>
      <c r="K801" s="416">
        <f t="shared" si="76"/>
        <v>1.008</v>
      </c>
      <c r="L801" s="416">
        <f t="shared" si="79"/>
        <v>0.979</v>
      </c>
      <c r="M801" s="416">
        <f t="shared" si="77"/>
        <v>0.972</v>
      </c>
      <c r="N801" s="129">
        <f t="shared" si="74"/>
        <v>0.008</v>
      </c>
      <c r="O801" s="176" t="str">
        <f t="shared" si="75"/>
        <v>是</v>
      </c>
      <c r="P801" s="176" t="str">
        <f t="shared" si="78"/>
        <v>是</v>
      </c>
    </row>
    <row r="802" ht="21.95" customHeight="1" spans="1:16">
      <c r="A802" s="171" t="s">
        <v>135</v>
      </c>
      <c r="B802" s="465" t="s">
        <v>1529</v>
      </c>
      <c r="C802" s="172"/>
      <c r="D802" s="173" t="s">
        <v>1531</v>
      </c>
      <c r="E802" s="172"/>
      <c r="F802" s="49" t="s">
        <v>1532</v>
      </c>
      <c r="G802" s="36">
        <f>SUMIF($C803:$C$1301,$D802,$G803:$G$1301)</f>
        <v>271330</v>
      </c>
      <c r="H802" s="36">
        <f>VLOOKUP(F802,全省预算!$F:$H,3,0)</f>
        <v>280400</v>
      </c>
      <c r="I802" s="36">
        <f>IFERROR(VLOOKUP(D802,全省调整!A:I,3,0),)</f>
        <v>251631</v>
      </c>
      <c r="J802" s="36">
        <f>VLOOKUP(F802,全省决算数!$B:$C,2,0)</f>
        <v>250754</v>
      </c>
      <c r="K802" s="418">
        <f t="shared" si="76"/>
        <v>0.924</v>
      </c>
      <c r="L802" s="418">
        <f t="shared" si="79"/>
        <v>0.894</v>
      </c>
      <c r="M802" s="418">
        <f t="shared" si="77"/>
        <v>0.997</v>
      </c>
      <c r="N802" s="132">
        <f t="shared" si="74"/>
        <v>-0.076</v>
      </c>
      <c r="O802" s="176" t="str">
        <f t="shared" si="75"/>
        <v>是</v>
      </c>
      <c r="P802" s="176" t="str">
        <f t="shared" si="78"/>
        <v>是</v>
      </c>
    </row>
    <row r="803" hidden="1" customHeight="1" spans="1:16">
      <c r="A803" s="171" t="s">
        <v>135</v>
      </c>
      <c r="B803" s="172" t="s">
        <v>135</v>
      </c>
      <c r="C803" s="465" t="s">
        <v>1531</v>
      </c>
      <c r="D803" s="173" t="s">
        <v>1533</v>
      </c>
      <c r="E803" s="172" t="s">
        <v>147</v>
      </c>
      <c r="F803" s="49" t="s">
        <v>141</v>
      </c>
      <c r="G803" s="36">
        <f>VLOOKUP(D803,全省上年决算数!$D$4:$G$1301,4)</f>
        <v>76061</v>
      </c>
      <c r="H803" s="36">
        <f>IFERROR(VLOOKUP(D803,全省预算!D:I,5,0),)</f>
        <v>78900</v>
      </c>
      <c r="I803" s="36"/>
      <c r="J803" s="36">
        <f>SUMIF(全省决算数!A802:A2182,D803:D2099,全省决算数!C802:C2182)</f>
        <v>93277</v>
      </c>
      <c r="K803" s="175">
        <f t="shared" si="76"/>
        <v>1.23</v>
      </c>
      <c r="L803" s="175">
        <f t="shared" si="79"/>
        <v>1.18</v>
      </c>
      <c r="M803" s="175">
        <f t="shared" si="77"/>
        <v>0</v>
      </c>
      <c r="N803" s="132">
        <f t="shared" si="74"/>
        <v>0.226</v>
      </c>
      <c r="O803" s="176" t="str">
        <f t="shared" si="75"/>
        <v>是</v>
      </c>
      <c r="P803" s="176" t="str">
        <f t="shared" si="78"/>
        <v>否</v>
      </c>
    </row>
    <row r="804" hidden="1" customHeight="1" spans="1:16">
      <c r="A804" s="171"/>
      <c r="B804" s="172"/>
      <c r="C804" s="465" t="s">
        <v>1531</v>
      </c>
      <c r="D804" s="173" t="s">
        <v>1534</v>
      </c>
      <c r="E804" s="172" t="s">
        <v>147</v>
      </c>
      <c r="F804" s="49" t="s">
        <v>143</v>
      </c>
      <c r="G804" s="36">
        <f>VLOOKUP(D804,全省上年决算数!$D$4:$G$1301,4)</f>
        <v>22756</v>
      </c>
      <c r="H804" s="36">
        <f>IFERROR(VLOOKUP(D804,全省预算!D:I,5,0),)</f>
        <v>23500</v>
      </c>
      <c r="I804" s="36"/>
      <c r="J804" s="36">
        <f>SUMIF(全省决算数!A803:A2183,D804:D2100,全省决算数!C803:C2183)</f>
        <v>24699</v>
      </c>
      <c r="K804" s="175">
        <f t="shared" si="76"/>
        <v>1.09</v>
      </c>
      <c r="L804" s="175">
        <f t="shared" si="79"/>
        <v>1.05</v>
      </c>
      <c r="M804" s="175">
        <f t="shared" si="77"/>
        <v>0</v>
      </c>
      <c r="N804" s="132">
        <f t="shared" si="74"/>
        <v>0.085</v>
      </c>
      <c r="O804" s="176" t="str">
        <f t="shared" si="75"/>
        <v>是</v>
      </c>
      <c r="P804" s="176" t="str">
        <f t="shared" si="78"/>
        <v>否</v>
      </c>
    </row>
    <row r="805" hidden="1" customHeight="1" spans="1:16">
      <c r="A805" s="171"/>
      <c r="B805" s="172"/>
      <c r="C805" s="465" t="s">
        <v>1531</v>
      </c>
      <c r="D805" s="173" t="s">
        <v>1535</v>
      </c>
      <c r="E805" s="172" t="s">
        <v>147</v>
      </c>
      <c r="F805" s="37" t="s">
        <v>145</v>
      </c>
      <c r="G805" s="36">
        <f>VLOOKUP(D805,全省上年决算数!$D$4:$G$1301,4)</f>
        <v>2250</v>
      </c>
      <c r="H805" s="36">
        <f>IFERROR(VLOOKUP(D805,全省预算!D:I,5,0),)</f>
        <v>2300</v>
      </c>
      <c r="I805" s="36"/>
      <c r="J805" s="36">
        <f>SUMIF(全省决算数!A804:A2184,D805:D2101,全省决算数!C804:C2184)</f>
        <v>2890</v>
      </c>
      <c r="K805" s="175">
        <f t="shared" si="76"/>
        <v>1.28</v>
      </c>
      <c r="L805" s="175">
        <f t="shared" si="79"/>
        <v>1.26</v>
      </c>
      <c r="M805" s="175">
        <f t="shared" si="77"/>
        <v>0</v>
      </c>
      <c r="N805" s="132">
        <f t="shared" si="74"/>
        <v>0.284</v>
      </c>
      <c r="O805" s="176" t="str">
        <f t="shared" si="75"/>
        <v>是</v>
      </c>
      <c r="P805" s="176" t="str">
        <f t="shared" si="78"/>
        <v>否</v>
      </c>
    </row>
    <row r="806" hidden="1" customHeight="1" spans="1:16">
      <c r="A806" s="171"/>
      <c r="B806" s="172"/>
      <c r="C806" s="465" t="s">
        <v>1531</v>
      </c>
      <c r="D806" s="173" t="s">
        <v>1536</v>
      </c>
      <c r="E806" s="172" t="s">
        <v>147</v>
      </c>
      <c r="F806" s="49" t="s">
        <v>1537</v>
      </c>
      <c r="G806" s="36">
        <f>VLOOKUP(D806,全省上年决算数!$D$4:$G$1301,4)</f>
        <v>36391</v>
      </c>
      <c r="H806" s="36">
        <f>IFERROR(VLOOKUP(D806,全省预算!D:I,5,0),)</f>
        <v>37000</v>
      </c>
      <c r="I806" s="36"/>
      <c r="J806" s="36">
        <f>SUMIF(全省决算数!A805:A2185,D806:D2102,全省决算数!C805:C2185)</f>
        <v>40770</v>
      </c>
      <c r="K806" s="175">
        <f t="shared" si="76"/>
        <v>1.12</v>
      </c>
      <c r="L806" s="175">
        <f t="shared" si="79"/>
        <v>1.1</v>
      </c>
      <c r="M806" s="175">
        <f t="shared" si="77"/>
        <v>0</v>
      </c>
      <c r="N806" s="132">
        <f t="shared" si="74"/>
        <v>0.12</v>
      </c>
      <c r="O806" s="176" t="str">
        <f t="shared" si="75"/>
        <v>是</v>
      </c>
      <c r="P806" s="176" t="str">
        <f t="shared" si="78"/>
        <v>否</v>
      </c>
    </row>
    <row r="807" hidden="1" customHeight="1" spans="1:16">
      <c r="A807" s="171"/>
      <c r="B807" s="172"/>
      <c r="C807" s="465" t="s">
        <v>1531</v>
      </c>
      <c r="D807" s="173" t="s">
        <v>1538</v>
      </c>
      <c r="E807" s="172" t="s">
        <v>147</v>
      </c>
      <c r="F807" s="49" t="s">
        <v>1539</v>
      </c>
      <c r="G807" s="36">
        <f>VLOOKUP(D807,全省上年决算数!$D$4:$G$1301,4)</f>
        <v>1222</v>
      </c>
      <c r="H807" s="36">
        <f>IFERROR(VLOOKUP(D807,全省预算!D:I,5,0),)</f>
        <v>1245</v>
      </c>
      <c r="I807" s="36"/>
      <c r="J807" s="36">
        <f>SUMIF(全省决算数!A806:A2186,D807:D2103,全省决算数!C806:C2186)</f>
        <v>755</v>
      </c>
      <c r="K807" s="175">
        <f t="shared" si="76"/>
        <v>0.62</v>
      </c>
      <c r="L807" s="175">
        <f t="shared" si="79"/>
        <v>0.61</v>
      </c>
      <c r="M807" s="175">
        <f t="shared" si="77"/>
        <v>0</v>
      </c>
      <c r="N807" s="132">
        <f t="shared" si="74"/>
        <v>-0.382</v>
      </c>
      <c r="O807" s="176" t="str">
        <f t="shared" si="75"/>
        <v>是</v>
      </c>
      <c r="P807" s="176" t="str">
        <f t="shared" si="78"/>
        <v>否</v>
      </c>
    </row>
    <row r="808" hidden="1" customHeight="1" spans="1:16">
      <c r="A808" s="171" t="s">
        <v>135</v>
      </c>
      <c r="B808" s="172" t="s">
        <v>135</v>
      </c>
      <c r="C808" s="465" t="s">
        <v>1531</v>
      </c>
      <c r="D808" s="173" t="s">
        <v>1540</v>
      </c>
      <c r="E808" s="172" t="s">
        <v>147</v>
      </c>
      <c r="F808" s="49" t="s">
        <v>1541</v>
      </c>
      <c r="G808" s="36">
        <f>VLOOKUP(D808,全省上年决算数!$D$4:$G$1301,4)</f>
        <v>10228</v>
      </c>
      <c r="H808" s="36">
        <f>IFERROR(VLOOKUP(D808,全省预算!D:I,5,0),)</f>
        <v>10600</v>
      </c>
      <c r="I808" s="36"/>
      <c r="J808" s="36">
        <f>SUMIF(全省决算数!A807:A2187,D808:D2104,全省决算数!C807:C2187)</f>
        <v>7412</v>
      </c>
      <c r="K808" s="175">
        <f t="shared" si="76"/>
        <v>0.72</v>
      </c>
      <c r="L808" s="175">
        <f t="shared" si="79"/>
        <v>0.7</v>
      </c>
      <c r="M808" s="175">
        <f t="shared" si="77"/>
        <v>0</v>
      </c>
      <c r="N808" s="132">
        <f t="shared" si="74"/>
        <v>-0.275</v>
      </c>
      <c r="O808" s="176" t="str">
        <f t="shared" si="75"/>
        <v>是</v>
      </c>
      <c r="P808" s="176" t="str">
        <f t="shared" si="78"/>
        <v>否</v>
      </c>
    </row>
    <row r="809" hidden="1" customHeight="1" spans="1:16">
      <c r="A809" s="171" t="s">
        <v>135</v>
      </c>
      <c r="B809" s="172" t="s">
        <v>135</v>
      </c>
      <c r="C809" s="465" t="s">
        <v>1531</v>
      </c>
      <c r="D809" s="173" t="s">
        <v>1542</v>
      </c>
      <c r="E809" s="172" t="s">
        <v>147</v>
      </c>
      <c r="F809" s="49" t="s">
        <v>1543</v>
      </c>
      <c r="G809" s="36">
        <f>VLOOKUP(D809,全省上年决算数!$D$4:$G$1301,4)</f>
        <v>784</v>
      </c>
      <c r="H809" s="36">
        <f>IFERROR(VLOOKUP(D809,全省预算!D:I,5,0),)</f>
        <v>800</v>
      </c>
      <c r="I809" s="36"/>
      <c r="J809" s="36">
        <f>SUMIF(全省决算数!A808:A2188,D809:D2105,全省决算数!C808:C2188)</f>
        <v>876</v>
      </c>
      <c r="K809" s="175">
        <f t="shared" si="76"/>
        <v>1.12</v>
      </c>
      <c r="L809" s="175">
        <f t="shared" si="79"/>
        <v>1.1</v>
      </c>
      <c r="M809" s="175">
        <f t="shared" si="77"/>
        <v>0</v>
      </c>
      <c r="N809" s="132">
        <f t="shared" si="74"/>
        <v>0.117</v>
      </c>
      <c r="O809" s="176" t="str">
        <f t="shared" si="75"/>
        <v>是</v>
      </c>
      <c r="P809" s="176" t="str">
        <f t="shared" si="78"/>
        <v>否</v>
      </c>
    </row>
    <row r="810" hidden="1" customHeight="1" spans="1:16">
      <c r="A810" s="171" t="s">
        <v>135</v>
      </c>
      <c r="B810" s="172" t="s">
        <v>135</v>
      </c>
      <c r="C810" s="465" t="s">
        <v>1531</v>
      </c>
      <c r="D810" s="173" t="s">
        <v>1544</v>
      </c>
      <c r="E810" s="172" t="s">
        <v>147</v>
      </c>
      <c r="F810" s="49" t="s">
        <v>1545</v>
      </c>
      <c r="G810" s="36">
        <f>VLOOKUP(D810,全省上年决算数!$D$4:$G$1301,4)</f>
        <v>1082</v>
      </c>
      <c r="H810" s="36">
        <f>IFERROR(VLOOKUP(D810,全省预算!D:I,5,0),)</f>
        <v>1100</v>
      </c>
      <c r="I810" s="36"/>
      <c r="J810" s="36">
        <f>SUMIF(全省决算数!A809:A2189,D810:D2106,全省决算数!C809:C2189)</f>
        <v>189</v>
      </c>
      <c r="K810" s="175">
        <f t="shared" si="76"/>
        <v>0.17</v>
      </c>
      <c r="L810" s="175">
        <f t="shared" si="79"/>
        <v>0.17</v>
      </c>
      <c r="M810" s="175">
        <f t="shared" si="77"/>
        <v>0</v>
      </c>
      <c r="N810" s="132">
        <f t="shared" si="74"/>
        <v>-0.825</v>
      </c>
      <c r="O810" s="176" t="str">
        <f t="shared" si="75"/>
        <v>是</v>
      </c>
      <c r="P810" s="176" t="str">
        <f t="shared" si="78"/>
        <v>否</v>
      </c>
    </row>
    <row r="811" hidden="1" customHeight="1" spans="1:16">
      <c r="A811" s="171" t="s">
        <v>135</v>
      </c>
      <c r="B811" s="172" t="s">
        <v>135</v>
      </c>
      <c r="C811" s="465" t="s">
        <v>1531</v>
      </c>
      <c r="D811" s="173" t="s">
        <v>1546</v>
      </c>
      <c r="E811" s="172" t="s">
        <v>147</v>
      </c>
      <c r="F811" s="49" t="s">
        <v>1547</v>
      </c>
      <c r="G811" s="36">
        <f>VLOOKUP(D811,全省上年决算数!$D$4:$G$1301,4)</f>
        <v>1887</v>
      </c>
      <c r="H811" s="36">
        <f>IFERROR(VLOOKUP(D811,全省预算!D:I,5,0),)</f>
        <v>1930</v>
      </c>
      <c r="I811" s="36"/>
      <c r="J811" s="36">
        <f>SUMIF(全省决算数!A810:A2190,D811:D2107,全省决算数!C810:C2190)</f>
        <v>2531</v>
      </c>
      <c r="K811" s="175">
        <f t="shared" si="76"/>
        <v>1.34</v>
      </c>
      <c r="L811" s="175">
        <f t="shared" si="79"/>
        <v>1.31</v>
      </c>
      <c r="M811" s="175">
        <f t="shared" si="77"/>
        <v>0</v>
      </c>
      <c r="N811" s="132">
        <f t="shared" si="74"/>
        <v>0.341</v>
      </c>
      <c r="O811" s="176" t="str">
        <f t="shared" si="75"/>
        <v>是</v>
      </c>
      <c r="P811" s="176" t="str">
        <f t="shared" si="78"/>
        <v>否</v>
      </c>
    </row>
    <row r="812" hidden="1" customHeight="1" spans="1:16">
      <c r="A812" s="171" t="s">
        <v>135</v>
      </c>
      <c r="B812" s="172" t="s">
        <v>135</v>
      </c>
      <c r="C812" s="465" t="s">
        <v>1531</v>
      </c>
      <c r="D812" s="173" t="s">
        <v>1548</v>
      </c>
      <c r="E812" s="172" t="s">
        <v>147</v>
      </c>
      <c r="F812" s="49" t="s">
        <v>1549</v>
      </c>
      <c r="G812" s="36">
        <f>VLOOKUP(D812,全省上年决算数!$D$4:$G$1301,4)</f>
        <v>25</v>
      </c>
      <c r="H812" s="36">
        <f>IFERROR(VLOOKUP(D812,全省预算!D:I,5,0),)</f>
        <v>25</v>
      </c>
      <c r="I812" s="36"/>
      <c r="J812" s="36">
        <f>SUMIF(全省决算数!A811:A2191,D812:D2108,全省决算数!C811:C2191)</f>
        <v>21</v>
      </c>
      <c r="K812" s="175">
        <f t="shared" si="76"/>
        <v>0.84</v>
      </c>
      <c r="L812" s="175">
        <f t="shared" si="79"/>
        <v>0.84</v>
      </c>
      <c r="M812" s="175">
        <f t="shared" si="77"/>
        <v>0</v>
      </c>
      <c r="N812" s="132">
        <f t="shared" si="74"/>
        <v>-0.16</v>
      </c>
      <c r="O812" s="176" t="str">
        <f t="shared" si="75"/>
        <v>是</v>
      </c>
      <c r="P812" s="176" t="str">
        <f t="shared" si="78"/>
        <v>否</v>
      </c>
    </row>
    <row r="813" hidden="1" customHeight="1" spans="1:16">
      <c r="A813" s="171" t="s">
        <v>135</v>
      </c>
      <c r="B813" s="172" t="s">
        <v>135</v>
      </c>
      <c r="C813" s="465" t="s">
        <v>1531</v>
      </c>
      <c r="D813" s="173" t="s">
        <v>1550</v>
      </c>
      <c r="E813" s="172" t="s">
        <v>147</v>
      </c>
      <c r="F813" s="49" t="s">
        <v>1551</v>
      </c>
      <c r="G813" s="36">
        <f>VLOOKUP(D813,全省上年决算数!$D$4:$G$1301,4)</f>
        <v>118644</v>
      </c>
      <c r="H813" s="36">
        <f>IFERROR(VLOOKUP(D813,全省预算!D:I,5,0),)</f>
        <v>123000</v>
      </c>
      <c r="I813" s="36"/>
      <c r="J813" s="36">
        <f>SUMIF(全省决算数!A812:A2192,D813:D2109,全省决算数!C812:C2192)</f>
        <v>77334</v>
      </c>
      <c r="K813" s="175">
        <f t="shared" si="76"/>
        <v>0.65</v>
      </c>
      <c r="L813" s="175">
        <f t="shared" si="79"/>
        <v>0.63</v>
      </c>
      <c r="M813" s="175">
        <f t="shared" si="77"/>
        <v>0</v>
      </c>
      <c r="N813" s="132">
        <f t="shared" si="74"/>
        <v>-0.348</v>
      </c>
      <c r="O813" s="176" t="str">
        <f t="shared" si="75"/>
        <v>是</v>
      </c>
      <c r="P813" s="176" t="str">
        <f t="shared" si="78"/>
        <v>否</v>
      </c>
    </row>
    <row r="814" ht="15" hidden="1" customHeight="1" spans="1:16">
      <c r="A814" s="171" t="s">
        <v>135</v>
      </c>
      <c r="B814" s="465" t="s">
        <v>1529</v>
      </c>
      <c r="C814" s="172"/>
      <c r="D814" s="173" t="s">
        <v>1552</v>
      </c>
      <c r="E814" s="172" t="s">
        <v>147</v>
      </c>
      <c r="F814" s="49" t="s">
        <v>1553</v>
      </c>
      <c r="G814" s="36">
        <f>VLOOKUP(D814,全省上年决算数!$D$4:$G$1301,4)</f>
        <v>45883</v>
      </c>
      <c r="H814" s="36">
        <f>IFERROR(VLOOKUP(D814,全省预算!D:I,5,0),)</f>
        <v>46600</v>
      </c>
      <c r="I814" s="36">
        <f>IFERROR(VLOOKUP(D814,全省调整!A:I,3,0),)</f>
        <v>49789</v>
      </c>
      <c r="J814" s="36">
        <f>SUMIF(全省决算数!A813:A2193,D814:D2110,全省决算数!C813:C2193)</f>
        <v>46941</v>
      </c>
      <c r="K814" s="418">
        <f t="shared" si="76"/>
        <v>1.023</v>
      </c>
      <c r="L814" s="418">
        <f t="shared" si="79"/>
        <v>1.007</v>
      </c>
      <c r="M814" s="418">
        <f t="shared" si="77"/>
        <v>0.943</v>
      </c>
      <c r="N814" s="132">
        <f t="shared" si="74"/>
        <v>0.023</v>
      </c>
      <c r="O814" s="176" t="str">
        <f t="shared" si="75"/>
        <v>是</v>
      </c>
      <c r="P814" s="176" t="str">
        <f t="shared" si="78"/>
        <v>是</v>
      </c>
    </row>
    <row r="815" ht="21.95" customHeight="1" spans="1:16">
      <c r="A815" s="171" t="s">
        <v>135</v>
      </c>
      <c r="B815" s="465" t="s">
        <v>1529</v>
      </c>
      <c r="C815" s="172"/>
      <c r="D815" s="173" t="s">
        <v>1554</v>
      </c>
      <c r="E815" s="172"/>
      <c r="F815" s="49" t="s">
        <v>1555</v>
      </c>
      <c r="G815" s="36">
        <f>SUMIF($C816:$C$1301,$D815,$G816:$G$1301)</f>
        <v>1021879</v>
      </c>
      <c r="H815" s="36">
        <f>VLOOKUP(F815,全省预算!$F:$H,3,0)</f>
        <v>1035000</v>
      </c>
      <c r="I815" s="36">
        <f>IFERROR(VLOOKUP(D815,全省调整!A:I,3,0),)</f>
        <v>1000363</v>
      </c>
      <c r="J815" s="36">
        <f>VLOOKUP(F815,全省决算数!$B:$C,2,0)</f>
        <v>954649</v>
      </c>
      <c r="K815" s="418">
        <f t="shared" si="76"/>
        <v>0.934</v>
      </c>
      <c r="L815" s="418">
        <f t="shared" si="79"/>
        <v>0.922</v>
      </c>
      <c r="M815" s="418">
        <f t="shared" si="77"/>
        <v>0.954</v>
      </c>
      <c r="N815" s="132">
        <f t="shared" si="74"/>
        <v>-0.066</v>
      </c>
      <c r="O815" s="176" t="str">
        <f t="shared" si="75"/>
        <v>是</v>
      </c>
      <c r="P815" s="176" t="str">
        <f t="shared" si="78"/>
        <v>是</v>
      </c>
    </row>
    <row r="816" hidden="1" customHeight="1" spans="1:16">
      <c r="A816" s="171" t="s">
        <v>135</v>
      </c>
      <c r="B816" s="172" t="s">
        <v>135</v>
      </c>
      <c r="C816" s="465" t="s">
        <v>1554</v>
      </c>
      <c r="D816" s="173" t="s">
        <v>1556</v>
      </c>
      <c r="E816" s="172" t="s">
        <v>147</v>
      </c>
      <c r="F816" s="49" t="s">
        <v>1557</v>
      </c>
      <c r="G816" s="36">
        <f>VLOOKUP(D816,全省上年决算数!$D$4:$G$1301,4)</f>
        <v>344547</v>
      </c>
      <c r="H816" s="36">
        <f>IFERROR(VLOOKUP(D816,全省预算!D:I,5,0),)</f>
        <v>355000</v>
      </c>
      <c r="I816" s="36"/>
      <c r="J816" s="36">
        <f>SUMIF(全省决算数!A815:A2195,D816:D2112,全省决算数!C815:C2195)</f>
        <v>390304</v>
      </c>
      <c r="K816" s="175">
        <f t="shared" si="76"/>
        <v>1.13</v>
      </c>
      <c r="L816" s="175">
        <f t="shared" si="79"/>
        <v>1.1</v>
      </c>
      <c r="M816" s="175">
        <f t="shared" si="77"/>
        <v>0</v>
      </c>
      <c r="N816" s="132">
        <f t="shared" si="74"/>
        <v>0.133</v>
      </c>
      <c r="O816" s="176" t="str">
        <f t="shared" si="75"/>
        <v>是</v>
      </c>
      <c r="P816" s="176" t="str">
        <f t="shared" si="78"/>
        <v>否</v>
      </c>
    </row>
    <row r="817" hidden="1" customHeight="1" spans="1:16">
      <c r="A817" s="171" t="s">
        <v>135</v>
      </c>
      <c r="B817" s="172" t="s">
        <v>135</v>
      </c>
      <c r="C817" s="465" t="s">
        <v>1554</v>
      </c>
      <c r="D817" s="173" t="s">
        <v>1558</v>
      </c>
      <c r="E817" s="172" t="s">
        <v>147</v>
      </c>
      <c r="F817" s="49" t="s">
        <v>1559</v>
      </c>
      <c r="G817" s="36">
        <f>VLOOKUP(D817,全省上年决算数!$D$4:$G$1301,4)</f>
        <v>677332</v>
      </c>
      <c r="H817" s="36">
        <f>IFERROR(VLOOKUP(D817,全省预算!D:I,5,0),)</f>
        <v>680000</v>
      </c>
      <c r="I817" s="36"/>
      <c r="J817" s="36">
        <f>SUMIF(全省决算数!A816:A2196,D817:D2113,全省决算数!C816:C2196)</f>
        <v>564345</v>
      </c>
      <c r="K817" s="175">
        <f t="shared" si="76"/>
        <v>0.83</v>
      </c>
      <c r="L817" s="175">
        <f t="shared" si="79"/>
        <v>0.83</v>
      </c>
      <c r="M817" s="175">
        <f t="shared" si="77"/>
        <v>0</v>
      </c>
      <c r="N817" s="132">
        <f t="shared" si="74"/>
        <v>-0.167</v>
      </c>
      <c r="O817" s="176" t="str">
        <f t="shared" si="75"/>
        <v>是</v>
      </c>
      <c r="P817" s="176" t="str">
        <f t="shared" si="78"/>
        <v>否</v>
      </c>
    </row>
    <row r="818" ht="15" hidden="1" customHeight="1" spans="1:16">
      <c r="A818" s="171" t="s">
        <v>135</v>
      </c>
      <c r="B818" s="465" t="s">
        <v>1529</v>
      </c>
      <c r="C818" s="172"/>
      <c r="D818" s="173" t="s">
        <v>1560</v>
      </c>
      <c r="E818" s="172" t="s">
        <v>147</v>
      </c>
      <c r="F818" s="49" t="s">
        <v>1561</v>
      </c>
      <c r="G818" s="36">
        <f>VLOOKUP(D818,全省上年决算数!$D$4:$G$1301,4)</f>
        <v>244867</v>
      </c>
      <c r="H818" s="36">
        <f>IFERROR(VLOOKUP(D818,全省预算!D:I,5,0),)</f>
        <v>250000</v>
      </c>
      <c r="I818" s="36">
        <f>IFERROR(VLOOKUP(D818,全省调整!A:I,3,0),)</f>
        <v>269014</v>
      </c>
      <c r="J818" s="36">
        <f>SUMIF(全省决算数!A817:A2197,D818:D2114,全省决算数!C817:C2197)</f>
        <v>266915</v>
      </c>
      <c r="K818" s="418">
        <f t="shared" si="76"/>
        <v>1.09</v>
      </c>
      <c r="L818" s="418">
        <f t="shared" si="79"/>
        <v>1.068</v>
      </c>
      <c r="M818" s="418">
        <f t="shared" si="77"/>
        <v>0.992</v>
      </c>
      <c r="N818" s="129">
        <f t="shared" si="74"/>
        <v>0.09</v>
      </c>
      <c r="O818" s="176" t="str">
        <f t="shared" si="75"/>
        <v>是</v>
      </c>
      <c r="P818" s="176" t="str">
        <f t="shared" si="78"/>
        <v>是</v>
      </c>
    </row>
    <row r="819" ht="15" hidden="1" customHeight="1" spans="1:16">
      <c r="A819" s="171" t="s">
        <v>135</v>
      </c>
      <c r="B819" s="172" t="s">
        <v>1529</v>
      </c>
      <c r="C819" s="172" t="s">
        <v>135</v>
      </c>
      <c r="D819" s="173" t="s">
        <v>1562</v>
      </c>
      <c r="E819" s="172" t="s">
        <v>147</v>
      </c>
      <c r="F819" s="49" t="s">
        <v>1563</v>
      </c>
      <c r="G819" s="36">
        <f>VLOOKUP(D819,全省上年决算数!$D$4:$G$1301,4)</f>
        <v>4896</v>
      </c>
      <c r="H819" s="36">
        <f>IFERROR(VLOOKUP(D819,全省预算!D:I,5,0),)</f>
        <v>5000</v>
      </c>
      <c r="I819" s="36">
        <f>IFERROR(VLOOKUP(D819,全省调整!A:I,3,0),)</f>
        <v>8586</v>
      </c>
      <c r="J819" s="36">
        <f>SUMIF(全省决算数!A818:A2198,D819:D2115,全省决算数!C818:C2198)</f>
        <v>8423</v>
      </c>
      <c r="K819" s="418">
        <f t="shared" si="76"/>
        <v>1.72</v>
      </c>
      <c r="L819" s="418">
        <f t="shared" si="79"/>
        <v>1.685</v>
      </c>
      <c r="M819" s="418">
        <f t="shared" si="77"/>
        <v>0.981</v>
      </c>
      <c r="N819" s="132">
        <f t="shared" si="74"/>
        <v>0.72</v>
      </c>
      <c r="O819" s="176" t="str">
        <f t="shared" si="75"/>
        <v>是</v>
      </c>
      <c r="P819" s="176" t="str">
        <f t="shared" si="78"/>
        <v>是</v>
      </c>
    </row>
    <row r="820" ht="15" hidden="1" customHeight="1" spans="1:16">
      <c r="A820" s="171" t="s">
        <v>135</v>
      </c>
      <c r="B820" s="172" t="s">
        <v>1529</v>
      </c>
      <c r="C820" s="172" t="s">
        <v>135</v>
      </c>
      <c r="D820" s="173" t="s">
        <v>1564</v>
      </c>
      <c r="E820" s="172" t="s">
        <v>147</v>
      </c>
      <c r="F820" s="49" t="s">
        <v>1565</v>
      </c>
      <c r="G820" s="36">
        <f>VLOOKUP(D820,全省上年决算数!$D$4:$G$1301,4)</f>
        <v>233295</v>
      </c>
      <c r="H820" s="36">
        <f>IFERROR(VLOOKUP(D820,全省预算!D:I,5,0),)</f>
        <v>258000</v>
      </c>
      <c r="I820" s="36">
        <f>IFERROR(VLOOKUP(D820,全省调整!A:I,3,0),)</f>
        <v>310028</v>
      </c>
      <c r="J820" s="36">
        <f>SUMIF(全省决算数!A819:A2199,D820:D2116,全省决算数!C819:C2199)</f>
        <v>308471</v>
      </c>
      <c r="K820" s="418">
        <f t="shared" si="76"/>
        <v>1.322</v>
      </c>
      <c r="L820" s="418">
        <f t="shared" si="79"/>
        <v>1.196</v>
      </c>
      <c r="M820" s="418">
        <f t="shared" si="77"/>
        <v>0.995</v>
      </c>
      <c r="N820" s="132">
        <f t="shared" si="74"/>
        <v>0.322</v>
      </c>
      <c r="O820" s="176" t="str">
        <f t="shared" si="75"/>
        <v>是</v>
      </c>
      <c r="P820" s="176" t="str">
        <f t="shared" si="78"/>
        <v>是</v>
      </c>
    </row>
    <row r="821" ht="21.95" customHeight="1" spans="1:16">
      <c r="A821" s="171" t="s">
        <v>134</v>
      </c>
      <c r="B821" s="172" t="s">
        <v>135</v>
      </c>
      <c r="C821" s="172"/>
      <c r="D821" s="173" t="s">
        <v>1566</v>
      </c>
      <c r="E821" s="172"/>
      <c r="F821" s="50" t="s">
        <v>1567</v>
      </c>
      <c r="G821" s="174">
        <f>SUMIF($B822:$B$1301,$D821,$G822:$G$1301)</f>
        <v>5944511</v>
      </c>
      <c r="H821" s="174">
        <f>VLOOKUP(F821,全省预算!$F:$H,3,0)</f>
        <v>6182000</v>
      </c>
      <c r="I821" s="174">
        <f>SUMIF($B822:$B$1301,$D821,$I822:$I$1301)</f>
        <v>6856981</v>
      </c>
      <c r="J821" s="174">
        <f>VLOOKUP(F821,全省决算数!$B:$C,2,0)</f>
        <v>6415216</v>
      </c>
      <c r="K821" s="416">
        <f t="shared" si="76"/>
        <v>1.079</v>
      </c>
      <c r="L821" s="416">
        <f t="shared" si="79"/>
        <v>1.038</v>
      </c>
      <c r="M821" s="416">
        <f t="shared" si="77"/>
        <v>0.936</v>
      </c>
      <c r="N821" s="129">
        <f t="shared" si="74"/>
        <v>0.079</v>
      </c>
      <c r="O821" s="176" t="str">
        <f t="shared" si="75"/>
        <v>是</v>
      </c>
      <c r="P821" s="176" t="str">
        <f t="shared" si="78"/>
        <v>是</v>
      </c>
    </row>
    <row r="822" ht="21.95" customHeight="1" spans="1:16">
      <c r="A822" s="171" t="s">
        <v>135</v>
      </c>
      <c r="B822" s="465" t="s">
        <v>1566</v>
      </c>
      <c r="C822" s="172"/>
      <c r="D822" s="173" t="s">
        <v>1568</v>
      </c>
      <c r="E822" s="172"/>
      <c r="F822" s="49" t="s">
        <v>1569</v>
      </c>
      <c r="G822" s="36">
        <f>SUMIF($C823:$C$1301,$D822,$G823:$G$1301)</f>
        <v>1953664</v>
      </c>
      <c r="H822" s="36">
        <f>VLOOKUP(F822,全省预算!$F:$H,3,0)</f>
        <v>2016000</v>
      </c>
      <c r="I822" s="36">
        <f>IFERROR(VLOOKUP(D822,全省调整!A:I,3,0),)</f>
        <v>2047179</v>
      </c>
      <c r="J822" s="36">
        <f>VLOOKUP(F822,全省决算数!$B:$C,2,0)</f>
        <v>1998868</v>
      </c>
      <c r="K822" s="418">
        <f t="shared" si="76"/>
        <v>1.023</v>
      </c>
      <c r="L822" s="418">
        <f t="shared" si="79"/>
        <v>0.992</v>
      </c>
      <c r="M822" s="418">
        <f t="shared" si="77"/>
        <v>0.976</v>
      </c>
      <c r="N822" s="129">
        <f t="shared" si="74"/>
        <v>0.023</v>
      </c>
      <c r="O822" s="176" t="str">
        <f t="shared" si="75"/>
        <v>是</v>
      </c>
      <c r="P822" s="176" t="str">
        <f t="shared" si="78"/>
        <v>是</v>
      </c>
    </row>
    <row r="823" hidden="1" customHeight="1" spans="1:16">
      <c r="A823" s="171" t="s">
        <v>135</v>
      </c>
      <c r="B823" s="172"/>
      <c r="C823" s="465" t="s">
        <v>1568</v>
      </c>
      <c r="D823" s="173" t="s">
        <v>1570</v>
      </c>
      <c r="E823" s="172" t="s">
        <v>147</v>
      </c>
      <c r="F823" s="49" t="s">
        <v>141</v>
      </c>
      <c r="G823" s="36">
        <f>VLOOKUP(D823,全省上年决算数!$D$4:$G$1301,4)</f>
        <v>51568</v>
      </c>
      <c r="H823" s="36">
        <f>IFERROR(VLOOKUP(D823,全省预算!D:I,5,0),)</f>
        <v>54000</v>
      </c>
      <c r="I823" s="36"/>
      <c r="J823" s="36">
        <f>SUMIF(全省决算数!A822:A2202,D823:D2119,全省决算数!C822:C2202)</f>
        <v>64634</v>
      </c>
      <c r="K823" s="175">
        <f t="shared" si="76"/>
        <v>1.25</v>
      </c>
      <c r="L823" s="175">
        <f t="shared" si="79"/>
        <v>1.2</v>
      </c>
      <c r="M823" s="175">
        <f t="shared" si="77"/>
        <v>0</v>
      </c>
      <c r="N823" s="132">
        <f t="shared" si="74"/>
        <v>0.253</v>
      </c>
      <c r="O823" s="176" t="str">
        <f t="shared" si="75"/>
        <v>是</v>
      </c>
      <c r="P823" s="176" t="str">
        <f t="shared" si="78"/>
        <v>否</v>
      </c>
    </row>
    <row r="824" hidden="1" customHeight="1" spans="1:16">
      <c r="A824" s="171" t="s">
        <v>135</v>
      </c>
      <c r="B824" s="172"/>
      <c r="C824" s="465" t="s">
        <v>1568</v>
      </c>
      <c r="D824" s="173" t="s">
        <v>1571</v>
      </c>
      <c r="E824" s="172" t="s">
        <v>147</v>
      </c>
      <c r="F824" s="37" t="s">
        <v>143</v>
      </c>
      <c r="G824" s="36">
        <f>VLOOKUP(D824,全省上年决算数!$D$4:$G$1301,4)</f>
        <v>5438</v>
      </c>
      <c r="H824" s="36">
        <f>IFERROR(VLOOKUP(D824,全省预算!D:I,5,0),)</f>
        <v>5600</v>
      </c>
      <c r="I824" s="36"/>
      <c r="J824" s="36">
        <f>SUMIF(全省决算数!A823:A2203,D824:D2120,全省决算数!C823:C2203)</f>
        <v>5661</v>
      </c>
      <c r="K824" s="175">
        <f t="shared" si="76"/>
        <v>1.04</v>
      </c>
      <c r="L824" s="175">
        <f t="shared" si="79"/>
        <v>1.01</v>
      </c>
      <c r="M824" s="175">
        <f t="shared" si="77"/>
        <v>0</v>
      </c>
      <c r="N824" s="132">
        <f t="shared" ref="N824:N887" si="80">IF(ISERROR(J824/G824-1),"",J824/G824-1)</f>
        <v>0.041</v>
      </c>
      <c r="O824" s="176" t="str">
        <f t="shared" si="75"/>
        <v>是</v>
      </c>
      <c r="P824" s="176" t="str">
        <f t="shared" si="78"/>
        <v>否</v>
      </c>
    </row>
    <row r="825" hidden="1" customHeight="1" spans="1:16">
      <c r="A825" s="171" t="s">
        <v>135</v>
      </c>
      <c r="B825" s="172"/>
      <c r="C825" s="465" t="s">
        <v>1568</v>
      </c>
      <c r="D825" s="173" t="s">
        <v>1572</v>
      </c>
      <c r="E825" s="172" t="s">
        <v>147</v>
      </c>
      <c r="F825" s="37" t="s">
        <v>145</v>
      </c>
      <c r="G825" s="36">
        <f>VLOOKUP(D825,全省上年决算数!$D$4:$G$1301,4)</f>
        <v>22</v>
      </c>
      <c r="H825" s="36">
        <f>IFERROR(VLOOKUP(D825,全省预算!D:I,5,0),)</f>
        <v>24</v>
      </c>
      <c r="I825" s="36"/>
      <c r="J825" s="36">
        <f>SUMIF(全省决算数!A824:A2204,D825:D2121,全省决算数!C824:C2204)</f>
        <v>35</v>
      </c>
      <c r="K825" s="175">
        <f t="shared" si="76"/>
        <v>1.59</v>
      </c>
      <c r="L825" s="175">
        <f t="shared" si="79"/>
        <v>1.46</v>
      </c>
      <c r="M825" s="175">
        <f t="shared" si="77"/>
        <v>0</v>
      </c>
      <c r="N825" s="132">
        <f t="shared" si="80"/>
        <v>0.591</v>
      </c>
      <c r="O825" s="176" t="str">
        <f t="shared" si="75"/>
        <v>是</v>
      </c>
      <c r="P825" s="176" t="str">
        <f t="shared" si="78"/>
        <v>否</v>
      </c>
    </row>
    <row r="826" hidden="1" customHeight="1" spans="1:16">
      <c r="A826" s="171"/>
      <c r="B826" s="172"/>
      <c r="C826" s="465" t="s">
        <v>1568</v>
      </c>
      <c r="D826" s="173" t="s">
        <v>1573</v>
      </c>
      <c r="E826" s="172" t="s">
        <v>147</v>
      </c>
      <c r="F826" s="49" t="s">
        <v>160</v>
      </c>
      <c r="G826" s="36">
        <f>VLOOKUP(D826,全省上年决算数!$D$4:$G$1301,4)</f>
        <v>279762</v>
      </c>
      <c r="H826" s="36">
        <f>IFERROR(VLOOKUP(D826,全省预算!D:I,5,0),)</f>
        <v>286000</v>
      </c>
      <c r="I826" s="36"/>
      <c r="J826" s="36">
        <f>SUMIF(全省决算数!A825:A2205,D826:D2122,全省决算数!C825:C2205)</f>
        <v>357155</v>
      </c>
      <c r="K826" s="175">
        <f t="shared" si="76"/>
        <v>1.28</v>
      </c>
      <c r="L826" s="175">
        <f t="shared" si="79"/>
        <v>1.25</v>
      </c>
      <c r="M826" s="175">
        <f t="shared" si="77"/>
        <v>0</v>
      </c>
      <c r="N826" s="132">
        <f t="shared" si="80"/>
        <v>0.277</v>
      </c>
      <c r="O826" s="176" t="str">
        <f t="shared" si="75"/>
        <v>是</v>
      </c>
      <c r="P826" s="176" t="str">
        <f t="shared" si="78"/>
        <v>否</v>
      </c>
    </row>
    <row r="827" hidden="1" customHeight="1" spans="1:16">
      <c r="A827" s="171"/>
      <c r="B827" s="172"/>
      <c r="C827" s="465" t="s">
        <v>1568</v>
      </c>
      <c r="D827" s="173" t="s">
        <v>1574</v>
      </c>
      <c r="E827" s="172" t="s">
        <v>147</v>
      </c>
      <c r="F827" s="49" t="s">
        <v>1575</v>
      </c>
      <c r="G827" s="36">
        <f>VLOOKUP(D827,全省上年决算数!$D$4:$G$1301,4)</f>
        <v>23676</v>
      </c>
      <c r="H827" s="36">
        <f>IFERROR(VLOOKUP(D827,全省预算!D:I,5,0),)</f>
        <v>25000</v>
      </c>
      <c r="I827" s="36"/>
      <c r="J827" s="36">
        <f>SUMIF(全省决算数!A826:A2206,D827:D2123,全省决算数!C826:C2206)</f>
        <v>33281</v>
      </c>
      <c r="K827" s="175">
        <f t="shared" si="76"/>
        <v>1.41</v>
      </c>
      <c r="L827" s="175">
        <f t="shared" si="79"/>
        <v>1.33</v>
      </c>
      <c r="M827" s="175">
        <f t="shared" si="77"/>
        <v>0</v>
      </c>
      <c r="N827" s="132">
        <f t="shared" si="80"/>
        <v>0.406</v>
      </c>
      <c r="O827" s="176" t="str">
        <f t="shared" si="75"/>
        <v>是</v>
      </c>
      <c r="P827" s="176" t="str">
        <f t="shared" si="78"/>
        <v>否</v>
      </c>
    </row>
    <row r="828" hidden="1" customHeight="1" spans="1:16">
      <c r="A828" s="171" t="s">
        <v>135</v>
      </c>
      <c r="B828" s="172" t="s">
        <v>135</v>
      </c>
      <c r="C828" s="465" t="s">
        <v>1568</v>
      </c>
      <c r="D828" s="173" t="s">
        <v>1576</v>
      </c>
      <c r="E828" s="172" t="s">
        <v>147</v>
      </c>
      <c r="F828" s="49" t="s">
        <v>1577</v>
      </c>
      <c r="G828" s="36">
        <f>VLOOKUP(D828,全省上年决算数!$D$4:$G$1301,4)</f>
        <v>156302</v>
      </c>
      <c r="H828" s="36">
        <f>IFERROR(VLOOKUP(D828,全省预算!D:I,5,0),)</f>
        <v>160000</v>
      </c>
      <c r="I828" s="36"/>
      <c r="J828" s="36">
        <f>SUMIF(全省决算数!A827:A2207,D828:D2124,全省决算数!C827:C2207)</f>
        <v>145364</v>
      </c>
      <c r="K828" s="175">
        <f t="shared" si="76"/>
        <v>0.93</v>
      </c>
      <c r="L828" s="175">
        <f t="shared" si="79"/>
        <v>0.91</v>
      </c>
      <c r="M828" s="175">
        <f t="shared" si="77"/>
        <v>0</v>
      </c>
      <c r="N828" s="132">
        <f t="shared" si="80"/>
        <v>-0.07</v>
      </c>
      <c r="O828" s="176" t="str">
        <f t="shared" si="75"/>
        <v>是</v>
      </c>
      <c r="P828" s="176" t="str">
        <f t="shared" si="78"/>
        <v>否</v>
      </c>
    </row>
    <row r="829" hidden="1" customHeight="1" spans="1:16">
      <c r="A829" s="171" t="s">
        <v>135</v>
      </c>
      <c r="B829" s="172" t="s">
        <v>135</v>
      </c>
      <c r="C829" s="465" t="s">
        <v>1568</v>
      </c>
      <c r="D829" s="173" t="s">
        <v>1578</v>
      </c>
      <c r="E829" s="172" t="s">
        <v>147</v>
      </c>
      <c r="F829" s="49" t="s">
        <v>1579</v>
      </c>
      <c r="G829" s="36">
        <f>VLOOKUP(D829,全省上年决算数!$D$4:$G$1301,4)</f>
        <v>60769</v>
      </c>
      <c r="H829" s="36">
        <f>IFERROR(VLOOKUP(D829,全省预算!D:I,5,0),)</f>
        <v>62600</v>
      </c>
      <c r="I829" s="36"/>
      <c r="J829" s="36">
        <f>SUMIF(全省决算数!A828:A2208,D829:D2125,全省决算数!C828:C2208)</f>
        <v>53608</v>
      </c>
      <c r="K829" s="175">
        <f t="shared" si="76"/>
        <v>0.88</v>
      </c>
      <c r="L829" s="175">
        <f t="shared" si="79"/>
        <v>0.86</v>
      </c>
      <c r="M829" s="175">
        <f t="shared" si="77"/>
        <v>0</v>
      </c>
      <c r="N829" s="132">
        <f t="shared" si="80"/>
        <v>-0.118</v>
      </c>
      <c r="O829" s="176" t="str">
        <f t="shared" si="75"/>
        <v>是</v>
      </c>
      <c r="P829" s="176" t="str">
        <f t="shared" si="78"/>
        <v>否</v>
      </c>
    </row>
    <row r="830" hidden="1" customHeight="1" spans="1:16">
      <c r="A830" s="171" t="s">
        <v>135</v>
      </c>
      <c r="B830" s="172" t="s">
        <v>135</v>
      </c>
      <c r="C830" s="465" t="s">
        <v>1568</v>
      </c>
      <c r="D830" s="173" t="s">
        <v>1580</v>
      </c>
      <c r="E830" s="172" t="s">
        <v>147</v>
      </c>
      <c r="F830" s="51" t="s">
        <v>1581</v>
      </c>
      <c r="G830" s="36">
        <f>VLOOKUP(D830,全省上年决算数!$D$4:$G$1301,4)</f>
        <v>12725</v>
      </c>
      <c r="H830" s="36">
        <f>IFERROR(VLOOKUP(D830,全省预算!D:I,5,0),)</f>
        <v>13000</v>
      </c>
      <c r="I830" s="36"/>
      <c r="J830" s="36">
        <f>SUMIF(全省决算数!A829:A2209,D830:D2126,全省决算数!C829:C2209)</f>
        <v>10792</v>
      </c>
      <c r="K830" s="175">
        <f t="shared" si="76"/>
        <v>0.85</v>
      </c>
      <c r="L830" s="175">
        <f t="shared" si="79"/>
        <v>0.83</v>
      </c>
      <c r="M830" s="175">
        <f t="shared" si="77"/>
        <v>0</v>
      </c>
      <c r="N830" s="132">
        <f t="shared" si="80"/>
        <v>-0.152</v>
      </c>
      <c r="O830" s="176" t="str">
        <f t="shared" si="75"/>
        <v>是</v>
      </c>
      <c r="P830" s="176" t="str">
        <f t="shared" si="78"/>
        <v>否</v>
      </c>
    </row>
    <row r="831" hidden="1" customHeight="1" spans="1:16">
      <c r="A831" s="171" t="s">
        <v>135</v>
      </c>
      <c r="B831" s="172" t="s">
        <v>135</v>
      </c>
      <c r="C831" s="465" t="s">
        <v>1568</v>
      </c>
      <c r="D831" s="173" t="s">
        <v>1582</v>
      </c>
      <c r="E831" s="172" t="s">
        <v>147</v>
      </c>
      <c r="F831" s="51" t="s">
        <v>1583</v>
      </c>
      <c r="G831" s="36">
        <f>VLOOKUP(D831,全省上年决算数!$D$4:$G$1301,4)</f>
        <v>3017</v>
      </c>
      <c r="H831" s="36">
        <f>IFERROR(VLOOKUP(D831,全省预算!D:I,5,0),)</f>
        <v>3100</v>
      </c>
      <c r="I831" s="36"/>
      <c r="J831" s="36">
        <f>SUMIF(全省决算数!A830:A2210,D831:D2127,全省决算数!C830:C2210)</f>
        <v>2666</v>
      </c>
      <c r="K831" s="175">
        <f t="shared" si="76"/>
        <v>0.88</v>
      </c>
      <c r="L831" s="175">
        <f t="shared" si="79"/>
        <v>0.86</v>
      </c>
      <c r="M831" s="175">
        <f t="shared" si="77"/>
        <v>0</v>
      </c>
      <c r="N831" s="132">
        <f t="shared" si="80"/>
        <v>-0.116</v>
      </c>
      <c r="O831" s="176" t="str">
        <f t="shared" si="75"/>
        <v>是</v>
      </c>
      <c r="P831" s="176" t="str">
        <f t="shared" si="78"/>
        <v>否</v>
      </c>
    </row>
    <row r="832" hidden="1" customHeight="1" spans="1:16">
      <c r="A832" s="171" t="s">
        <v>135</v>
      </c>
      <c r="B832" s="172" t="s">
        <v>135</v>
      </c>
      <c r="C832" s="465" t="s">
        <v>1568</v>
      </c>
      <c r="D832" s="173" t="s">
        <v>1584</v>
      </c>
      <c r="E832" s="172" t="s">
        <v>147</v>
      </c>
      <c r="F832" s="37" t="s">
        <v>1585</v>
      </c>
      <c r="G832" s="36">
        <f>VLOOKUP(D832,全省上年决算数!$D$4:$G$1301,4)</f>
        <v>2262</v>
      </c>
      <c r="H832" s="36">
        <f>IFERROR(VLOOKUP(D832,全省预算!D:I,5,0),)</f>
        <v>2360</v>
      </c>
      <c r="I832" s="36"/>
      <c r="J832" s="36">
        <f>SUMIF(全省决算数!A831:A2211,D832:D2128,全省决算数!C831:C2211)</f>
        <v>2458</v>
      </c>
      <c r="K832" s="175">
        <f t="shared" si="76"/>
        <v>1.09</v>
      </c>
      <c r="L832" s="175">
        <f t="shared" si="79"/>
        <v>1.04</v>
      </c>
      <c r="M832" s="175">
        <f t="shared" si="77"/>
        <v>0</v>
      </c>
      <c r="N832" s="132">
        <f t="shared" si="80"/>
        <v>0.087</v>
      </c>
      <c r="O832" s="176" t="str">
        <f t="shared" si="75"/>
        <v>是</v>
      </c>
      <c r="P832" s="176" t="str">
        <f t="shared" si="78"/>
        <v>否</v>
      </c>
    </row>
    <row r="833" hidden="1" customHeight="1" spans="1:16">
      <c r="A833" s="171" t="s">
        <v>135</v>
      </c>
      <c r="B833" s="172" t="s">
        <v>135</v>
      </c>
      <c r="C833" s="465" t="s">
        <v>1568</v>
      </c>
      <c r="D833" s="173" t="s">
        <v>1586</v>
      </c>
      <c r="E833" s="172" t="s">
        <v>147</v>
      </c>
      <c r="F833" s="49" t="s">
        <v>1587</v>
      </c>
      <c r="G833" s="36">
        <f>VLOOKUP(D833,全省上年决算数!$D$4:$G$1301,4)</f>
        <v>9273</v>
      </c>
      <c r="H833" s="36">
        <f>IFERROR(VLOOKUP(D833,全省预算!D:I,5,0),)</f>
        <v>9300</v>
      </c>
      <c r="I833" s="36"/>
      <c r="J833" s="36">
        <f>SUMIF(全省决算数!A832:A2212,D833:D2129,全省决算数!C832:C2212)</f>
        <v>7366</v>
      </c>
      <c r="K833" s="175">
        <f t="shared" si="76"/>
        <v>0.79</v>
      </c>
      <c r="L833" s="175">
        <f t="shared" si="79"/>
        <v>0.79</v>
      </c>
      <c r="M833" s="175">
        <f t="shared" si="77"/>
        <v>0</v>
      </c>
      <c r="N833" s="132">
        <f t="shared" si="80"/>
        <v>-0.206</v>
      </c>
      <c r="O833" s="176" t="str">
        <f t="shared" si="75"/>
        <v>是</v>
      </c>
      <c r="P833" s="176" t="str">
        <f t="shared" si="78"/>
        <v>否</v>
      </c>
    </row>
    <row r="834" hidden="1" customHeight="1" spans="1:16">
      <c r="A834" s="171" t="s">
        <v>135</v>
      </c>
      <c r="B834" s="172" t="s">
        <v>135</v>
      </c>
      <c r="C834" s="465" t="s">
        <v>1568</v>
      </c>
      <c r="D834" s="173" t="s">
        <v>1588</v>
      </c>
      <c r="E834" s="172" t="s">
        <v>147</v>
      </c>
      <c r="F834" s="49" t="s">
        <v>1589</v>
      </c>
      <c r="G834" s="36">
        <f>VLOOKUP(D834,全省上年决算数!$D$4:$G$1301,4)</f>
        <v>70</v>
      </c>
      <c r="H834" s="36">
        <f>IFERROR(VLOOKUP(D834,全省预算!D:I,5,0),)</f>
        <v>72</v>
      </c>
      <c r="I834" s="36"/>
      <c r="J834" s="36">
        <f>SUMIF(全省决算数!A833:A2213,D834:D2130,全省决算数!C833:C2213)</f>
        <v>10</v>
      </c>
      <c r="K834" s="175">
        <f t="shared" si="76"/>
        <v>0.14</v>
      </c>
      <c r="L834" s="175">
        <f t="shared" si="79"/>
        <v>0.14</v>
      </c>
      <c r="M834" s="175">
        <f t="shared" si="77"/>
        <v>0</v>
      </c>
      <c r="N834" s="132">
        <f t="shared" si="80"/>
        <v>-0.857</v>
      </c>
      <c r="O834" s="176" t="str">
        <f t="shared" si="75"/>
        <v>是</v>
      </c>
      <c r="P834" s="176" t="str">
        <f t="shared" si="78"/>
        <v>否</v>
      </c>
    </row>
    <row r="835" hidden="1" customHeight="1" spans="1:16">
      <c r="A835" s="171" t="s">
        <v>135</v>
      </c>
      <c r="B835" s="172" t="s">
        <v>135</v>
      </c>
      <c r="C835" s="465" t="s">
        <v>1568</v>
      </c>
      <c r="D835" s="173" t="s">
        <v>1590</v>
      </c>
      <c r="E835" s="172" t="s">
        <v>147</v>
      </c>
      <c r="F835" s="49" t="s">
        <v>1591</v>
      </c>
      <c r="G835" s="36">
        <f>VLOOKUP(D835,全省上年决算数!$D$4:$G$1301,4)</f>
        <v>14514</v>
      </c>
      <c r="H835" s="36">
        <f>IFERROR(VLOOKUP(D835,全省预算!D:I,5,0),)</f>
        <v>15000</v>
      </c>
      <c r="I835" s="36"/>
      <c r="J835" s="36">
        <f>SUMIF(全省决算数!A834:A2214,D835:D2131,全省决算数!C834:C2214)</f>
        <v>7886</v>
      </c>
      <c r="K835" s="175">
        <f t="shared" si="76"/>
        <v>0.54</v>
      </c>
      <c r="L835" s="175">
        <f t="shared" si="79"/>
        <v>0.53</v>
      </c>
      <c r="M835" s="175">
        <f t="shared" si="77"/>
        <v>0</v>
      </c>
      <c r="N835" s="132">
        <f t="shared" si="80"/>
        <v>-0.457</v>
      </c>
      <c r="O835" s="176" t="str">
        <f t="shared" si="75"/>
        <v>是</v>
      </c>
      <c r="P835" s="176" t="str">
        <f t="shared" si="78"/>
        <v>否</v>
      </c>
    </row>
    <row r="836" hidden="1" customHeight="1" spans="1:16">
      <c r="A836" s="171" t="s">
        <v>135</v>
      </c>
      <c r="B836" s="172" t="s">
        <v>135</v>
      </c>
      <c r="C836" s="465" t="s">
        <v>1568</v>
      </c>
      <c r="D836" s="173" t="s">
        <v>1592</v>
      </c>
      <c r="E836" s="172" t="s">
        <v>147</v>
      </c>
      <c r="F836" s="51" t="s">
        <v>1593</v>
      </c>
      <c r="G836" s="36">
        <f>VLOOKUP(D836,全省上年决算数!$D$4:$G$1301,4)</f>
        <v>153</v>
      </c>
      <c r="H836" s="36">
        <f>IFERROR(VLOOKUP(D836,全省预算!D:I,5,0),)</f>
        <v>156</v>
      </c>
      <c r="I836" s="36"/>
      <c r="J836" s="36">
        <f>SUMIF(全省决算数!A835:A2215,D836:D2132,全省决算数!C835:C2215)</f>
        <v>830</v>
      </c>
      <c r="K836" s="175">
        <f t="shared" si="76"/>
        <v>5.42</v>
      </c>
      <c r="L836" s="175">
        <f t="shared" si="79"/>
        <v>5.32</v>
      </c>
      <c r="M836" s="175">
        <f t="shared" si="77"/>
        <v>0</v>
      </c>
      <c r="N836" s="132">
        <f t="shared" si="80"/>
        <v>4.425</v>
      </c>
      <c r="O836" s="176" t="str">
        <f t="shared" ref="O836:O899" si="81">IF(F836&lt;&gt;"",IF(SUM(G836:J836)&lt;&gt;0,"是","否"),"空")</f>
        <v>是</v>
      </c>
      <c r="P836" s="176" t="str">
        <f t="shared" si="78"/>
        <v>否</v>
      </c>
    </row>
    <row r="837" hidden="1" customHeight="1" spans="1:16">
      <c r="A837" s="171" t="s">
        <v>135</v>
      </c>
      <c r="B837" s="172" t="s">
        <v>135</v>
      </c>
      <c r="C837" s="465" t="s">
        <v>1568</v>
      </c>
      <c r="D837" s="173" t="s">
        <v>1594</v>
      </c>
      <c r="E837" s="172" t="s">
        <v>147</v>
      </c>
      <c r="F837" s="51" t="s">
        <v>1595</v>
      </c>
      <c r="G837" s="36">
        <f>VLOOKUP(D837,全省上年决算数!$D$4:$G$1301,4)</f>
        <v>1954</v>
      </c>
      <c r="H837" s="36">
        <f>IFERROR(VLOOKUP(D837,全省预算!D:I,5,0),)</f>
        <v>2000</v>
      </c>
      <c r="I837" s="36"/>
      <c r="J837" s="36">
        <f>SUMIF(全省决算数!A836:A2216,D837:D2133,全省决算数!C836:C2216)</f>
        <v>764</v>
      </c>
      <c r="K837" s="175">
        <f t="shared" ref="K837:K900" si="82">J837/G837</f>
        <v>0.39</v>
      </c>
      <c r="L837" s="175">
        <f t="shared" si="79"/>
        <v>0.38</v>
      </c>
      <c r="M837" s="175">
        <f t="shared" ref="M837:M900" si="83">IFERROR(J837/I837,0)</f>
        <v>0</v>
      </c>
      <c r="N837" s="132">
        <f t="shared" si="80"/>
        <v>-0.609</v>
      </c>
      <c r="O837" s="176" t="str">
        <f t="shared" si="81"/>
        <v>是</v>
      </c>
      <c r="P837" s="176" t="str">
        <f t="shared" ref="P837:P900" si="84">IF(C837&lt;&gt;"","否","是")</f>
        <v>否</v>
      </c>
    </row>
    <row r="838" hidden="1" customHeight="1" spans="1:16">
      <c r="A838" s="171" t="s">
        <v>135</v>
      </c>
      <c r="B838" s="172" t="s">
        <v>135</v>
      </c>
      <c r="C838" s="465" t="s">
        <v>1568</v>
      </c>
      <c r="D838" s="173" t="s">
        <v>1596</v>
      </c>
      <c r="E838" s="172" t="s">
        <v>147</v>
      </c>
      <c r="F838" s="49" t="s">
        <v>1597</v>
      </c>
      <c r="G838" s="36">
        <f>VLOOKUP(D838,全省上年决算数!$D$4:$G$1301,4)</f>
        <v>127234</v>
      </c>
      <c r="H838" s="36">
        <f>IFERROR(VLOOKUP(D838,全省预算!D:I,5,0),)</f>
        <v>136000</v>
      </c>
      <c r="I838" s="36"/>
      <c r="J838" s="36">
        <f>SUMIF(全省决算数!A837:A2217,D838:D2134,全省决算数!C837:C2217)</f>
        <v>65618</v>
      </c>
      <c r="K838" s="175">
        <f t="shared" si="82"/>
        <v>0.52</v>
      </c>
      <c r="L838" s="175">
        <f t="shared" ref="L838:L901" si="85">J838/H838</f>
        <v>0.48</v>
      </c>
      <c r="M838" s="175">
        <f t="shared" si="83"/>
        <v>0</v>
      </c>
      <c r="N838" s="132">
        <f t="shared" si="80"/>
        <v>-0.484</v>
      </c>
      <c r="O838" s="176" t="str">
        <f t="shared" si="81"/>
        <v>是</v>
      </c>
      <c r="P838" s="176" t="str">
        <f t="shared" si="84"/>
        <v>否</v>
      </c>
    </row>
    <row r="839" hidden="1" customHeight="1" spans="1:16">
      <c r="A839" s="171" t="s">
        <v>135</v>
      </c>
      <c r="B839" s="172" t="s">
        <v>135</v>
      </c>
      <c r="C839" s="465" t="s">
        <v>1568</v>
      </c>
      <c r="D839" s="173" t="s">
        <v>1598</v>
      </c>
      <c r="E839" s="172" t="s">
        <v>147</v>
      </c>
      <c r="F839" s="49" t="s">
        <v>1599</v>
      </c>
      <c r="G839" s="36">
        <f>VLOOKUP(D839,全省上年决算数!$D$4:$G$1301,4)</f>
        <v>62934</v>
      </c>
      <c r="H839" s="36">
        <f>IFERROR(VLOOKUP(D839,全省预算!D:I,5,0),)</f>
        <v>65000</v>
      </c>
      <c r="I839" s="36"/>
      <c r="J839" s="36">
        <f>SUMIF(全省决算数!A838:A2218,D839:D2135,全省决算数!C838:C2218)</f>
        <v>60540</v>
      </c>
      <c r="K839" s="175">
        <f t="shared" si="82"/>
        <v>0.96</v>
      </c>
      <c r="L839" s="175">
        <f t="shared" si="85"/>
        <v>0.93</v>
      </c>
      <c r="M839" s="175">
        <f t="shared" si="83"/>
        <v>0</v>
      </c>
      <c r="N839" s="132">
        <f t="shared" si="80"/>
        <v>-0.038</v>
      </c>
      <c r="O839" s="176" t="str">
        <f t="shared" si="81"/>
        <v>是</v>
      </c>
      <c r="P839" s="176" t="str">
        <f t="shared" si="84"/>
        <v>否</v>
      </c>
    </row>
    <row r="840" hidden="1" customHeight="1" spans="1:16">
      <c r="A840" s="171" t="s">
        <v>135</v>
      </c>
      <c r="B840" s="172" t="s">
        <v>135</v>
      </c>
      <c r="C840" s="465" t="s">
        <v>1568</v>
      </c>
      <c r="D840" s="173" t="s">
        <v>1600</v>
      </c>
      <c r="E840" s="172" t="s">
        <v>147</v>
      </c>
      <c r="F840" s="49" t="s">
        <v>1601</v>
      </c>
      <c r="G840" s="36">
        <f>VLOOKUP(D840,全省上年决算数!$D$4:$G$1301,4)</f>
        <v>104353</v>
      </c>
      <c r="H840" s="36">
        <f>IFERROR(VLOOKUP(D840,全省预算!D:I,5,0),)</f>
        <v>107000</v>
      </c>
      <c r="I840" s="36"/>
      <c r="J840" s="36">
        <f>SUMIF(全省决算数!A839:A2219,D840:D2136,全省决算数!C839:C2219)</f>
        <v>92532</v>
      </c>
      <c r="K840" s="175">
        <f t="shared" si="82"/>
        <v>0.89</v>
      </c>
      <c r="L840" s="175">
        <f t="shared" si="85"/>
        <v>0.86</v>
      </c>
      <c r="M840" s="175">
        <f t="shared" si="83"/>
        <v>0</v>
      </c>
      <c r="N840" s="132">
        <f t="shared" si="80"/>
        <v>-0.113</v>
      </c>
      <c r="O840" s="176" t="str">
        <f t="shared" si="81"/>
        <v>是</v>
      </c>
      <c r="P840" s="176" t="str">
        <f t="shared" si="84"/>
        <v>否</v>
      </c>
    </row>
    <row r="841" hidden="1" customHeight="1" spans="1:16">
      <c r="A841" s="171" t="s">
        <v>135</v>
      </c>
      <c r="B841" s="172" t="s">
        <v>135</v>
      </c>
      <c r="C841" s="465" t="s">
        <v>1568</v>
      </c>
      <c r="D841" s="173" t="s">
        <v>1602</v>
      </c>
      <c r="E841" s="172" t="s">
        <v>147</v>
      </c>
      <c r="F841" s="49" t="s">
        <v>1603</v>
      </c>
      <c r="G841" s="36">
        <f>VLOOKUP(D841,全省上年决算数!$D$4:$G$1301,4)</f>
        <v>18627</v>
      </c>
      <c r="H841" s="36">
        <f>IFERROR(VLOOKUP(D841,全省预算!D:I,5,0),)</f>
        <v>18600</v>
      </c>
      <c r="I841" s="36"/>
      <c r="J841" s="36">
        <f>SUMIF(全省决算数!A840:A2220,D841:D2137,全省决算数!C840:C2220)</f>
        <v>10222</v>
      </c>
      <c r="K841" s="175">
        <f t="shared" si="82"/>
        <v>0.55</v>
      </c>
      <c r="L841" s="175">
        <f t="shared" si="85"/>
        <v>0.55</v>
      </c>
      <c r="M841" s="175">
        <f t="shared" si="83"/>
        <v>0</v>
      </c>
      <c r="N841" s="132">
        <f t="shared" si="80"/>
        <v>-0.451</v>
      </c>
      <c r="O841" s="176" t="str">
        <f t="shared" si="81"/>
        <v>是</v>
      </c>
      <c r="P841" s="176" t="str">
        <f t="shared" si="84"/>
        <v>否</v>
      </c>
    </row>
    <row r="842" hidden="1" customHeight="1" spans="1:16">
      <c r="A842" s="171" t="s">
        <v>135</v>
      </c>
      <c r="B842" s="172" t="s">
        <v>135</v>
      </c>
      <c r="C842" s="465" t="s">
        <v>1568</v>
      </c>
      <c r="D842" s="173" t="s">
        <v>1604</v>
      </c>
      <c r="E842" s="172" t="s">
        <v>147</v>
      </c>
      <c r="F842" s="51" t="s">
        <v>1605</v>
      </c>
      <c r="G842" s="36">
        <f>VLOOKUP(D842,全省上年决算数!$D$4:$G$1301,4)</f>
        <v>81231</v>
      </c>
      <c r="H842" s="36">
        <f>IFERROR(VLOOKUP(D842,全省预算!D:I,5,0),)</f>
        <v>84820</v>
      </c>
      <c r="I842" s="36"/>
      <c r="J842" s="36">
        <f>SUMIF(全省决算数!A841:A2221,D842:D2138,全省决算数!C841:C2221)</f>
        <v>50769</v>
      </c>
      <c r="K842" s="175">
        <f t="shared" si="82"/>
        <v>0.62</v>
      </c>
      <c r="L842" s="175">
        <f t="shared" si="85"/>
        <v>0.6</v>
      </c>
      <c r="M842" s="175">
        <f t="shared" si="83"/>
        <v>0</v>
      </c>
      <c r="N842" s="132">
        <f t="shared" si="80"/>
        <v>-0.375</v>
      </c>
      <c r="O842" s="176" t="str">
        <f t="shared" si="81"/>
        <v>是</v>
      </c>
      <c r="P842" s="176" t="str">
        <f t="shared" si="84"/>
        <v>否</v>
      </c>
    </row>
    <row r="843" hidden="1" customHeight="1" spans="1:16">
      <c r="A843" s="171" t="s">
        <v>135</v>
      </c>
      <c r="B843" s="172" t="s">
        <v>135</v>
      </c>
      <c r="C843" s="465" t="s">
        <v>1568</v>
      </c>
      <c r="D843" s="173" t="s">
        <v>1606</v>
      </c>
      <c r="E843" s="172" t="s">
        <v>147</v>
      </c>
      <c r="F843" s="49" t="s">
        <v>1607</v>
      </c>
      <c r="G843" s="36">
        <f>VLOOKUP(D843,全省上年决算数!$D$4:$G$1301,4)</f>
        <v>0</v>
      </c>
      <c r="H843" s="36">
        <f>IFERROR(VLOOKUP(D843,全省预算!D:I,5,0),)</f>
        <v>0</v>
      </c>
      <c r="I843" s="36"/>
      <c r="J843" s="36">
        <f>SUMIF(全省决算数!A842:A2222,D843:D2139,全省决算数!C842:C2222)</f>
        <v>0</v>
      </c>
      <c r="K843" s="175"/>
      <c r="L843" s="175"/>
      <c r="M843" s="175">
        <f t="shared" si="83"/>
        <v>0</v>
      </c>
      <c r="N843" s="132" t="str">
        <f t="shared" si="80"/>
        <v/>
      </c>
      <c r="O843" s="176" t="str">
        <f t="shared" si="81"/>
        <v>否</v>
      </c>
      <c r="P843" s="176" t="str">
        <f t="shared" si="84"/>
        <v>否</v>
      </c>
    </row>
    <row r="844" hidden="1" customHeight="1" spans="1:16">
      <c r="A844" s="171" t="s">
        <v>135</v>
      </c>
      <c r="B844" s="172" t="s">
        <v>135</v>
      </c>
      <c r="C844" s="465" t="s">
        <v>1568</v>
      </c>
      <c r="D844" s="173" t="s">
        <v>1608</v>
      </c>
      <c r="E844" s="172" t="s">
        <v>147</v>
      </c>
      <c r="F844" s="51" t="s">
        <v>1609</v>
      </c>
      <c r="G844" s="36">
        <f>VLOOKUP(D844,全省上年决算数!$D$4:$G$1301,4)</f>
        <v>77760</v>
      </c>
      <c r="H844" s="36">
        <f>IFERROR(VLOOKUP(D844,全省预算!D:I,5,0),)</f>
        <v>80190</v>
      </c>
      <c r="I844" s="36"/>
      <c r="J844" s="36">
        <f>SUMIF(全省决算数!A843:A2223,D844:D2140,全省决算数!C843:C2223)</f>
        <v>82794</v>
      </c>
      <c r="K844" s="175">
        <f t="shared" si="82"/>
        <v>1.06</v>
      </c>
      <c r="L844" s="175">
        <f t="shared" si="85"/>
        <v>1.03</v>
      </c>
      <c r="M844" s="175">
        <f t="shared" si="83"/>
        <v>0</v>
      </c>
      <c r="N844" s="132">
        <f t="shared" si="80"/>
        <v>0.065</v>
      </c>
      <c r="O844" s="176" t="str">
        <f t="shared" si="81"/>
        <v>是</v>
      </c>
      <c r="P844" s="176" t="str">
        <f t="shared" si="84"/>
        <v>否</v>
      </c>
    </row>
    <row r="845" hidden="1" customHeight="1" spans="1:16">
      <c r="A845" s="171" t="s">
        <v>135</v>
      </c>
      <c r="B845" s="172" t="s">
        <v>135</v>
      </c>
      <c r="C845" s="465" t="s">
        <v>1568</v>
      </c>
      <c r="D845" s="173" t="s">
        <v>1610</v>
      </c>
      <c r="E845" s="172" t="s">
        <v>147</v>
      </c>
      <c r="F845" s="49" t="s">
        <v>1611</v>
      </c>
      <c r="G845" s="36">
        <f>VLOOKUP(D845,全省上年决算数!$D$4:$G$1301,4)</f>
        <v>168455</v>
      </c>
      <c r="H845" s="36">
        <f>IFERROR(VLOOKUP(D845,全省预算!D:I,5,0),)</f>
        <v>175000</v>
      </c>
      <c r="I845" s="36"/>
      <c r="J845" s="36">
        <f>SUMIF(全省决算数!A844:A2224,D845:D2141,全省决算数!C844:C2224)</f>
        <v>225870</v>
      </c>
      <c r="K845" s="175">
        <f t="shared" si="82"/>
        <v>1.34</v>
      </c>
      <c r="L845" s="175">
        <f t="shared" si="85"/>
        <v>1.29</v>
      </c>
      <c r="M845" s="175">
        <f t="shared" si="83"/>
        <v>0</v>
      </c>
      <c r="N845" s="132">
        <f t="shared" si="80"/>
        <v>0.341</v>
      </c>
      <c r="O845" s="176" t="str">
        <f t="shared" si="81"/>
        <v>是</v>
      </c>
      <c r="P845" s="176" t="str">
        <f t="shared" si="84"/>
        <v>否</v>
      </c>
    </row>
    <row r="846" hidden="1" customHeight="1" spans="1:16">
      <c r="A846" s="171" t="s">
        <v>135</v>
      </c>
      <c r="B846" s="172" t="s">
        <v>135</v>
      </c>
      <c r="C846" s="465" t="s">
        <v>1568</v>
      </c>
      <c r="D846" s="173" t="s">
        <v>1612</v>
      </c>
      <c r="E846" s="172" t="s">
        <v>147</v>
      </c>
      <c r="F846" s="49" t="s">
        <v>1613</v>
      </c>
      <c r="G846" s="36">
        <f>VLOOKUP(D846,全省上年决算数!$D$4:$G$1301,4)</f>
        <v>416989</v>
      </c>
      <c r="H846" s="36">
        <f>IFERROR(VLOOKUP(D846,全省预算!D:I,5,0),)</f>
        <v>430000</v>
      </c>
      <c r="I846" s="36"/>
      <c r="J846" s="36">
        <f>SUMIF(全省决算数!A845:A2225,D846:D2142,全省决算数!C845:C2225)</f>
        <v>492846</v>
      </c>
      <c r="K846" s="175">
        <f t="shared" si="82"/>
        <v>1.18</v>
      </c>
      <c r="L846" s="175">
        <f t="shared" si="85"/>
        <v>1.15</v>
      </c>
      <c r="M846" s="175">
        <f t="shared" si="83"/>
        <v>0</v>
      </c>
      <c r="N846" s="132">
        <f t="shared" si="80"/>
        <v>0.182</v>
      </c>
      <c r="O846" s="176" t="str">
        <f t="shared" si="81"/>
        <v>是</v>
      </c>
      <c r="P846" s="176" t="str">
        <f t="shared" si="84"/>
        <v>否</v>
      </c>
    </row>
    <row r="847" hidden="1" customHeight="1" spans="1:16">
      <c r="A847" s="171" t="s">
        <v>135</v>
      </c>
      <c r="B847" s="172" t="s">
        <v>135</v>
      </c>
      <c r="C847" s="465" t="s">
        <v>1568</v>
      </c>
      <c r="D847" s="173" t="s">
        <v>1614</v>
      </c>
      <c r="E847" s="172" t="s">
        <v>147</v>
      </c>
      <c r="F847" s="51" t="s">
        <v>1615</v>
      </c>
      <c r="G847" s="36">
        <f>VLOOKUP(D847,全省上年决算数!$D$4:$G$1301,4)</f>
        <v>664</v>
      </c>
      <c r="H847" s="36">
        <f>IFERROR(VLOOKUP(D847,全省预算!D:I,5,0),)</f>
        <v>680</v>
      </c>
      <c r="I847" s="36"/>
      <c r="J847" s="36">
        <f>SUMIF(全省决算数!A846:A2226,D847:D2143,全省决算数!C846:C2226)</f>
        <v>798</v>
      </c>
      <c r="K847" s="175">
        <f t="shared" si="82"/>
        <v>1.2</v>
      </c>
      <c r="L847" s="175">
        <f t="shared" si="85"/>
        <v>1.17</v>
      </c>
      <c r="M847" s="175">
        <f t="shared" si="83"/>
        <v>0</v>
      </c>
      <c r="N847" s="132">
        <f t="shared" si="80"/>
        <v>0.202</v>
      </c>
      <c r="O847" s="176" t="str">
        <f t="shared" si="81"/>
        <v>是</v>
      </c>
      <c r="P847" s="176" t="str">
        <f t="shared" si="84"/>
        <v>否</v>
      </c>
    </row>
    <row r="848" hidden="1" customHeight="1" spans="1:16">
      <c r="A848" s="171" t="s">
        <v>135</v>
      </c>
      <c r="B848" s="172" t="s">
        <v>135</v>
      </c>
      <c r="C848" s="465" t="s">
        <v>1568</v>
      </c>
      <c r="D848" s="173" t="s">
        <v>1616</v>
      </c>
      <c r="E848" s="172" t="s">
        <v>147</v>
      </c>
      <c r="F848" s="49" t="s">
        <v>1617</v>
      </c>
      <c r="G848" s="36">
        <f>VLOOKUP(D848,全省上年决算数!$D$4:$G$1301,4)</f>
        <v>19146</v>
      </c>
      <c r="H848" s="36">
        <f>IFERROR(VLOOKUP(D848,全省预算!D:I,5,0),)</f>
        <v>20100</v>
      </c>
      <c r="I848" s="36"/>
      <c r="J848" s="36">
        <f>SUMIF(全省决算数!A847:A2227,D848:D2144,全省决算数!C847:C2227)</f>
        <v>23695</v>
      </c>
      <c r="K848" s="175">
        <f t="shared" si="82"/>
        <v>1.24</v>
      </c>
      <c r="L848" s="175">
        <f t="shared" si="85"/>
        <v>1.18</v>
      </c>
      <c r="M848" s="175">
        <f t="shared" si="83"/>
        <v>0</v>
      </c>
      <c r="N848" s="132">
        <f t="shared" si="80"/>
        <v>0.238</v>
      </c>
      <c r="O848" s="176" t="str">
        <f t="shared" si="81"/>
        <v>是</v>
      </c>
      <c r="P848" s="176" t="str">
        <f t="shared" si="84"/>
        <v>否</v>
      </c>
    </row>
    <row r="849" hidden="1" customHeight="1" spans="1:16">
      <c r="A849" s="171" t="s">
        <v>135</v>
      </c>
      <c r="B849" s="172" t="s">
        <v>135</v>
      </c>
      <c r="C849" s="465" t="s">
        <v>1568</v>
      </c>
      <c r="D849" s="173" t="s">
        <v>1618</v>
      </c>
      <c r="E849" s="172" t="s">
        <v>147</v>
      </c>
      <c r="F849" s="49" t="s">
        <v>1619</v>
      </c>
      <c r="G849" s="36">
        <f>VLOOKUP(D849,全省上年决算数!$D$4:$G$1301,4)</f>
        <v>33</v>
      </c>
      <c r="H849" s="36">
        <f>IFERROR(VLOOKUP(D849,全省预算!D:I,5,0),)</f>
        <v>34</v>
      </c>
      <c r="I849" s="36"/>
      <c r="J849" s="36">
        <f>SUMIF(全省决算数!A848:A2228,D849:D2145,全省决算数!C848:C2228)</f>
        <v>8</v>
      </c>
      <c r="K849" s="175">
        <f t="shared" si="82"/>
        <v>0.24</v>
      </c>
      <c r="L849" s="175">
        <f t="shared" si="85"/>
        <v>0.24</v>
      </c>
      <c r="M849" s="175">
        <f t="shared" si="83"/>
        <v>0</v>
      </c>
      <c r="N849" s="132">
        <f t="shared" si="80"/>
        <v>-0.758</v>
      </c>
      <c r="O849" s="176" t="str">
        <f t="shared" si="81"/>
        <v>是</v>
      </c>
      <c r="P849" s="176" t="str">
        <f t="shared" si="84"/>
        <v>否</v>
      </c>
    </row>
    <row r="850" hidden="1" customHeight="1" spans="1:16">
      <c r="A850" s="171" t="s">
        <v>135</v>
      </c>
      <c r="B850" s="172" t="s">
        <v>135</v>
      </c>
      <c r="C850" s="465" t="s">
        <v>1568</v>
      </c>
      <c r="D850" s="173" t="s">
        <v>1620</v>
      </c>
      <c r="E850" s="172" t="s">
        <v>147</v>
      </c>
      <c r="F850" s="49" t="s">
        <v>1621</v>
      </c>
      <c r="G850" s="36">
        <f>VLOOKUP(D850,全省上年决算数!$D$4:$G$1301,4)</f>
        <v>254733</v>
      </c>
      <c r="H850" s="36">
        <f>IFERROR(VLOOKUP(D850,全省预算!D:I,5,0),)</f>
        <v>260364</v>
      </c>
      <c r="I850" s="36"/>
      <c r="J850" s="36">
        <f>SUMIF(全省决算数!A849:A2229,D850:D2146,全省决算数!C849:C2229)</f>
        <v>200666</v>
      </c>
      <c r="K850" s="175">
        <f t="shared" si="82"/>
        <v>0.79</v>
      </c>
      <c r="L850" s="175">
        <f t="shared" si="85"/>
        <v>0.77</v>
      </c>
      <c r="M850" s="175">
        <f t="shared" si="83"/>
        <v>0</v>
      </c>
      <c r="N850" s="132">
        <f t="shared" si="80"/>
        <v>-0.212</v>
      </c>
      <c r="O850" s="176" t="str">
        <f t="shared" si="81"/>
        <v>是</v>
      </c>
      <c r="P850" s="176" t="str">
        <f t="shared" si="84"/>
        <v>否</v>
      </c>
    </row>
    <row r="851" ht="21.95" customHeight="1" spans="1:16">
      <c r="A851" s="171" t="s">
        <v>135</v>
      </c>
      <c r="B851" s="465" t="s">
        <v>1566</v>
      </c>
      <c r="C851" s="172"/>
      <c r="D851" s="173" t="s">
        <v>1622</v>
      </c>
      <c r="E851" s="172"/>
      <c r="F851" s="49" t="s">
        <v>1623</v>
      </c>
      <c r="G851" s="36">
        <f>SUMIF($C852:$C$1301,$D851,$G852:$G$1301)</f>
        <v>629463</v>
      </c>
      <c r="H851" s="36">
        <f>VLOOKUP(F851,全省预算!$F:$H,3,0)</f>
        <v>670000</v>
      </c>
      <c r="I851" s="36">
        <f>IFERROR(VLOOKUP(D851,全省调整!A:I,3,0),)</f>
        <v>867039</v>
      </c>
      <c r="J851" s="36">
        <f>VLOOKUP(F851,全省决算数!$B:$C,2,0)</f>
        <v>757302</v>
      </c>
      <c r="K851" s="418">
        <f t="shared" si="82"/>
        <v>1.203</v>
      </c>
      <c r="L851" s="418">
        <f t="shared" si="85"/>
        <v>1.13</v>
      </c>
      <c r="M851" s="418">
        <f t="shared" si="83"/>
        <v>0.873</v>
      </c>
      <c r="N851" s="129">
        <f t="shared" si="80"/>
        <v>0.203</v>
      </c>
      <c r="O851" s="176" t="str">
        <f t="shared" si="81"/>
        <v>是</v>
      </c>
      <c r="P851" s="176" t="str">
        <f t="shared" si="84"/>
        <v>是</v>
      </c>
    </row>
    <row r="852" hidden="1" customHeight="1" spans="1:16">
      <c r="A852" s="171" t="s">
        <v>135</v>
      </c>
      <c r="B852" s="172" t="s">
        <v>135</v>
      </c>
      <c r="C852" s="465" t="s">
        <v>1622</v>
      </c>
      <c r="D852" s="173" t="s">
        <v>1624</v>
      </c>
      <c r="E852" s="172" t="s">
        <v>147</v>
      </c>
      <c r="F852" s="51" t="s">
        <v>141</v>
      </c>
      <c r="G852" s="36">
        <f>VLOOKUP(D852,全省上年决算数!$D$4:$G$1301,4)</f>
        <v>49957</v>
      </c>
      <c r="H852" s="36">
        <f>IFERROR(VLOOKUP(D852,全省预算!D:I,5,0),)</f>
        <v>52400</v>
      </c>
      <c r="I852" s="36"/>
      <c r="J852" s="36">
        <f>SUMIF(全省决算数!A851:A2231,D852:D2148,全省决算数!C851:C2231)</f>
        <v>64132</v>
      </c>
      <c r="K852" s="175">
        <f t="shared" si="82"/>
        <v>1.28</v>
      </c>
      <c r="L852" s="175">
        <f t="shared" si="85"/>
        <v>1.22</v>
      </c>
      <c r="M852" s="175">
        <f t="shared" si="83"/>
        <v>0</v>
      </c>
      <c r="N852" s="132">
        <f t="shared" si="80"/>
        <v>0.284</v>
      </c>
      <c r="O852" s="176" t="str">
        <f t="shared" si="81"/>
        <v>是</v>
      </c>
      <c r="P852" s="176" t="str">
        <f t="shared" si="84"/>
        <v>否</v>
      </c>
    </row>
    <row r="853" hidden="1" customHeight="1" spans="1:16">
      <c r="A853" s="171" t="s">
        <v>135</v>
      </c>
      <c r="B853" s="172" t="s">
        <v>135</v>
      </c>
      <c r="C853" s="465" t="s">
        <v>1622</v>
      </c>
      <c r="D853" s="173" t="s">
        <v>1625</v>
      </c>
      <c r="E853" s="172" t="s">
        <v>147</v>
      </c>
      <c r="F853" s="51" t="s">
        <v>143</v>
      </c>
      <c r="G853" s="36">
        <f>VLOOKUP(D853,全省上年决算数!$D$4:$G$1301,4)</f>
        <v>3164</v>
      </c>
      <c r="H853" s="36">
        <f>IFERROR(VLOOKUP(D853,全省预算!D:I,5,0),)</f>
        <v>3150</v>
      </c>
      <c r="I853" s="36"/>
      <c r="J853" s="36">
        <f>SUMIF(全省决算数!A852:A2232,D853:D2149,全省决算数!C852:C2232)</f>
        <v>3620</v>
      </c>
      <c r="K853" s="175">
        <f t="shared" si="82"/>
        <v>1.14</v>
      </c>
      <c r="L853" s="175">
        <f t="shared" si="85"/>
        <v>1.15</v>
      </c>
      <c r="M853" s="175">
        <f t="shared" si="83"/>
        <v>0</v>
      </c>
      <c r="N853" s="132">
        <f t="shared" si="80"/>
        <v>0.144</v>
      </c>
      <c r="O853" s="176" t="str">
        <f t="shared" si="81"/>
        <v>是</v>
      </c>
      <c r="P853" s="176" t="str">
        <f t="shared" si="84"/>
        <v>否</v>
      </c>
    </row>
    <row r="854" hidden="1" customHeight="1" spans="1:16">
      <c r="A854" s="171" t="s">
        <v>135</v>
      </c>
      <c r="B854" s="172" t="s">
        <v>135</v>
      </c>
      <c r="C854" s="465" t="s">
        <v>1622</v>
      </c>
      <c r="D854" s="173" t="s">
        <v>1626</v>
      </c>
      <c r="E854" s="172" t="s">
        <v>147</v>
      </c>
      <c r="F854" s="49" t="s">
        <v>145</v>
      </c>
      <c r="G854" s="36">
        <f>VLOOKUP(D854,全省上年决算数!$D$4:$G$1301,4)</f>
        <v>185</v>
      </c>
      <c r="H854" s="36">
        <f>IFERROR(VLOOKUP(D854,全省预算!D:I,5,0),)</f>
        <v>190</v>
      </c>
      <c r="I854" s="36"/>
      <c r="J854" s="36">
        <f>SUMIF(全省决算数!A853:A2233,D854:D2150,全省决算数!C853:C2233)</f>
        <v>185</v>
      </c>
      <c r="K854" s="175">
        <f t="shared" si="82"/>
        <v>1</v>
      </c>
      <c r="L854" s="175">
        <f t="shared" si="85"/>
        <v>0.97</v>
      </c>
      <c r="M854" s="175">
        <f t="shared" si="83"/>
        <v>0</v>
      </c>
      <c r="N854" s="132">
        <f t="shared" si="80"/>
        <v>0</v>
      </c>
      <c r="O854" s="176" t="str">
        <f t="shared" si="81"/>
        <v>是</v>
      </c>
      <c r="P854" s="176" t="str">
        <f t="shared" si="84"/>
        <v>否</v>
      </c>
    </row>
    <row r="855" hidden="1" customHeight="1" spans="1:16">
      <c r="A855" s="171" t="s">
        <v>135</v>
      </c>
      <c r="B855" s="172" t="s">
        <v>135</v>
      </c>
      <c r="C855" s="465" t="s">
        <v>1622</v>
      </c>
      <c r="D855" s="173" t="s">
        <v>1627</v>
      </c>
      <c r="E855" s="172" t="s">
        <v>147</v>
      </c>
      <c r="F855" s="49" t="s">
        <v>1628</v>
      </c>
      <c r="G855" s="36">
        <f>VLOOKUP(D855,全省上年决算数!$D$4:$G$1301,4)</f>
        <v>101063</v>
      </c>
      <c r="H855" s="36">
        <f>IFERROR(VLOOKUP(D855,全省预算!D:I,5,0),)</f>
        <v>103300</v>
      </c>
      <c r="I855" s="36"/>
      <c r="J855" s="36">
        <f>SUMIF(全省决算数!A854:A2234,D855:D2151,全省决算数!C854:C2234)</f>
        <v>130417</v>
      </c>
      <c r="K855" s="175">
        <f t="shared" si="82"/>
        <v>1.29</v>
      </c>
      <c r="L855" s="175">
        <f t="shared" si="85"/>
        <v>1.26</v>
      </c>
      <c r="M855" s="175">
        <f t="shared" si="83"/>
        <v>0</v>
      </c>
      <c r="N855" s="132">
        <f t="shared" si="80"/>
        <v>0.29</v>
      </c>
      <c r="O855" s="176" t="str">
        <f t="shared" si="81"/>
        <v>是</v>
      </c>
      <c r="P855" s="176" t="str">
        <f t="shared" si="84"/>
        <v>否</v>
      </c>
    </row>
    <row r="856" hidden="1" customHeight="1" spans="1:16">
      <c r="A856" s="171" t="s">
        <v>135</v>
      </c>
      <c r="B856" s="172"/>
      <c r="C856" s="465" t="s">
        <v>1622</v>
      </c>
      <c r="D856" s="173" t="s">
        <v>1629</v>
      </c>
      <c r="E856" s="172" t="s">
        <v>147</v>
      </c>
      <c r="F856" s="49" t="s">
        <v>1630</v>
      </c>
      <c r="G856" s="36">
        <f>VLOOKUP(D856,全省上年决算数!$D$4:$G$1301,4)</f>
        <v>65742</v>
      </c>
      <c r="H856" s="36">
        <f>IFERROR(VLOOKUP(D856,全省预算!D:I,5,0),)</f>
        <v>67000</v>
      </c>
      <c r="I856" s="36"/>
      <c r="J856" s="36">
        <f>SUMIF(全省决算数!A855:A2235,D856:D2152,全省决算数!C855:C2235)</f>
        <v>72319</v>
      </c>
      <c r="K856" s="175">
        <f t="shared" si="82"/>
        <v>1.1</v>
      </c>
      <c r="L856" s="175">
        <f t="shared" si="85"/>
        <v>1.08</v>
      </c>
      <c r="M856" s="175">
        <f t="shared" si="83"/>
        <v>0</v>
      </c>
      <c r="N856" s="132">
        <f t="shared" si="80"/>
        <v>0.1</v>
      </c>
      <c r="O856" s="176" t="str">
        <f t="shared" si="81"/>
        <v>是</v>
      </c>
      <c r="P856" s="176" t="str">
        <f t="shared" si="84"/>
        <v>否</v>
      </c>
    </row>
    <row r="857" hidden="1" customHeight="1" spans="1:16">
      <c r="A857" s="171" t="s">
        <v>135</v>
      </c>
      <c r="B857" s="172" t="s">
        <v>135</v>
      </c>
      <c r="C857" s="465" t="s">
        <v>1622</v>
      </c>
      <c r="D857" s="173" t="s">
        <v>1631</v>
      </c>
      <c r="E857" s="172" t="s">
        <v>147</v>
      </c>
      <c r="F857" s="49" t="s">
        <v>1632</v>
      </c>
      <c r="G857" s="36">
        <f>VLOOKUP(D857,全省上年决算数!$D$4:$G$1301,4)</f>
        <v>5897</v>
      </c>
      <c r="H857" s="36">
        <f>IFERROR(VLOOKUP(D857,全省预算!D:I,5,0),)</f>
        <v>6000</v>
      </c>
      <c r="I857" s="36"/>
      <c r="J857" s="36">
        <f>SUMIF(全省决算数!A856:A2236,D857:D2153,全省决算数!C856:C2236)</f>
        <v>4104</v>
      </c>
      <c r="K857" s="175">
        <f t="shared" si="82"/>
        <v>0.7</v>
      </c>
      <c r="L857" s="175">
        <f t="shared" si="85"/>
        <v>0.68</v>
      </c>
      <c r="M857" s="175">
        <f t="shared" si="83"/>
        <v>0</v>
      </c>
      <c r="N857" s="132">
        <f t="shared" si="80"/>
        <v>-0.304</v>
      </c>
      <c r="O857" s="176" t="str">
        <f t="shared" si="81"/>
        <v>是</v>
      </c>
      <c r="P857" s="176" t="str">
        <f t="shared" si="84"/>
        <v>否</v>
      </c>
    </row>
    <row r="858" hidden="1" customHeight="1" spans="1:16">
      <c r="A858" s="171" t="s">
        <v>135</v>
      </c>
      <c r="B858" s="172" t="s">
        <v>135</v>
      </c>
      <c r="C858" s="465" t="s">
        <v>1622</v>
      </c>
      <c r="D858" s="173" t="s">
        <v>1633</v>
      </c>
      <c r="E858" s="172" t="s">
        <v>147</v>
      </c>
      <c r="F858" s="49" t="s">
        <v>1634</v>
      </c>
      <c r="G858" s="36">
        <f>VLOOKUP(D858,全省上年决算数!$D$4:$G$1301,4)</f>
        <v>2710</v>
      </c>
      <c r="H858" s="36">
        <f>IFERROR(VLOOKUP(D858,全省预算!D:I,5,0),)</f>
        <v>2800</v>
      </c>
      <c r="I858" s="36"/>
      <c r="J858" s="36">
        <f>SUMIF(全省决算数!A857:A2237,D858:D2154,全省决算数!C857:C2237)</f>
        <v>9439</v>
      </c>
      <c r="K858" s="175">
        <f t="shared" si="82"/>
        <v>3.48</v>
      </c>
      <c r="L858" s="175">
        <f t="shared" si="85"/>
        <v>3.37</v>
      </c>
      <c r="M858" s="175">
        <f t="shared" si="83"/>
        <v>0</v>
      </c>
      <c r="N858" s="132">
        <f t="shared" si="80"/>
        <v>2.483</v>
      </c>
      <c r="O858" s="176" t="str">
        <f t="shared" si="81"/>
        <v>是</v>
      </c>
      <c r="P858" s="176" t="str">
        <f t="shared" si="84"/>
        <v>否</v>
      </c>
    </row>
    <row r="859" hidden="1" customHeight="1" spans="1:16">
      <c r="A859" s="171" t="s">
        <v>135</v>
      </c>
      <c r="B859" s="172" t="s">
        <v>135</v>
      </c>
      <c r="C859" s="465" t="s">
        <v>1622</v>
      </c>
      <c r="D859" s="173" t="s">
        <v>1635</v>
      </c>
      <c r="E859" s="172" t="s">
        <v>147</v>
      </c>
      <c r="F859" s="49" t="s">
        <v>1636</v>
      </c>
      <c r="G859" s="36">
        <f>VLOOKUP(D859,全省上年决算数!$D$4:$G$1301,4)</f>
        <v>766</v>
      </c>
      <c r="H859" s="36">
        <f>IFERROR(VLOOKUP(D859,全省预算!D:I,5,0),)</f>
        <v>790</v>
      </c>
      <c r="I859" s="36"/>
      <c r="J859" s="36">
        <f>SUMIF(全省决算数!A858:A2238,D859:D2155,全省决算数!C858:C2238)</f>
        <v>1664</v>
      </c>
      <c r="K859" s="175">
        <f t="shared" si="82"/>
        <v>2.17</v>
      </c>
      <c r="L859" s="175">
        <f t="shared" si="85"/>
        <v>2.11</v>
      </c>
      <c r="M859" s="175">
        <f t="shared" si="83"/>
        <v>0</v>
      </c>
      <c r="N859" s="132">
        <f t="shared" si="80"/>
        <v>1.172</v>
      </c>
      <c r="O859" s="176" t="str">
        <f t="shared" si="81"/>
        <v>是</v>
      </c>
      <c r="P859" s="176" t="str">
        <f t="shared" si="84"/>
        <v>否</v>
      </c>
    </row>
    <row r="860" hidden="1" customHeight="1" spans="1:16">
      <c r="A860" s="171" t="s">
        <v>135</v>
      </c>
      <c r="B860" s="172" t="s">
        <v>135</v>
      </c>
      <c r="C860" s="465" t="s">
        <v>1622</v>
      </c>
      <c r="D860" s="173" t="s">
        <v>1637</v>
      </c>
      <c r="E860" s="172" t="s">
        <v>147</v>
      </c>
      <c r="F860" s="49" t="s">
        <v>1638</v>
      </c>
      <c r="G860" s="36">
        <f>VLOOKUP(D860,全省上年决算数!$D$4:$G$1301,4)</f>
        <v>182020</v>
      </c>
      <c r="H860" s="36">
        <f>IFERROR(VLOOKUP(D860,全省预算!D:I,5,0),)</f>
        <v>190000</v>
      </c>
      <c r="I860" s="36"/>
      <c r="J860" s="36">
        <f>SUMIF(全省决算数!A859:A2239,D860:D2156,全省决算数!C859:C2239)</f>
        <v>179490</v>
      </c>
      <c r="K860" s="175">
        <f t="shared" si="82"/>
        <v>0.99</v>
      </c>
      <c r="L860" s="175">
        <f t="shared" si="85"/>
        <v>0.94</v>
      </c>
      <c r="M860" s="175">
        <f t="shared" si="83"/>
        <v>0</v>
      </c>
      <c r="N860" s="132">
        <f t="shared" si="80"/>
        <v>-0.014</v>
      </c>
      <c r="O860" s="176" t="str">
        <f t="shared" si="81"/>
        <v>是</v>
      </c>
      <c r="P860" s="176" t="str">
        <f t="shared" si="84"/>
        <v>否</v>
      </c>
    </row>
    <row r="861" hidden="1" customHeight="1" spans="1:16">
      <c r="A861" s="171" t="s">
        <v>135</v>
      </c>
      <c r="B861" s="172" t="s">
        <v>135</v>
      </c>
      <c r="C861" s="465" t="s">
        <v>1622</v>
      </c>
      <c r="D861" s="173" t="s">
        <v>1639</v>
      </c>
      <c r="E861" s="172" t="s">
        <v>147</v>
      </c>
      <c r="F861" s="49" t="s">
        <v>1640</v>
      </c>
      <c r="G861" s="36">
        <f>VLOOKUP(D861,全省上年决算数!$D$4:$G$1301,4)</f>
        <v>6223</v>
      </c>
      <c r="H861" s="36">
        <f>IFERROR(VLOOKUP(D861,全省预算!D:I,5,0),)</f>
        <v>6400</v>
      </c>
      <c r="I861" s="36"/>
      <c r="J861" s="36">
        <f>SUMIF(全省决算数!A860:A2240,D861:D2157,全省决算数!C860:C2240)</f>
        <v>7890</v>
      </c>
      <c r="K861" s="175">
        <f t="shared" si="82"/>
        <v>1.27</v>
      </c>
      <c r="L861" s="175">
        <f t="shared" si="85"/>
        <v>1.23</v>
      </c>
      <c r="M861" s="175">
        <f t="shared" si="83"/>
        <v>0</v>
      </c>
      <c r="N861" s="132">
        <f t="shared" si="80"/>
        <v>0.268</v>
      </c>
      <c r="O861" s="176" t="str">
        <f t="shared" si="81"/>
        <v>是</v>
      </c>
      <c r="P861" s="176" t="str">
        <f t="shared" si="84"/>
        <v>否</v>
      </c>
    </row>
    <row r="862" hidden="1" customHeight="1" spans="1:16">
      <c r="A862" s="171" t="s">
        <v>135</v>
      </c>
      <c r="B862" s="172" t="s">
        <v>135</v>
      </c>
      <c r="C862" s="465" t="s">
        <v>1622</v>
      </c>
      <c r="D862" s="173" t="s">
        <v>1641</v>
      </c>
      <c r="E862" s="172" t="s">
        <v>147</v>
      </c>
      <c r="F862" s="49" t="s">
        <v>1642</v>
      </c>
      <c r="G862" s="36">
        <f>VLOOKUP(D862,全省上年决算数!$D$4:$G$1301,4)</f>
        <v>9167</v>
      </c>
      <c r="H862" s="36">
        <f>IFERROR(VLOOKUP(D862,全省预算!D:I,5,0),)</f>
        <v>9400</v>
      </c>
      <c r="I862" s="36"/>
      <c r="J862" s="36">
        <f>SUMIF(全省决算数!A861:A2241,D862:D2158,全省决算数!C861:C2241)</f>
        <v>7323</v>
      </c>
      <c r="K862" s="175">
        <f t="shared" si="82"/>
        <v>0.8</v>
      </c>
      <c r="L862" s="175">
        <f t="shared" si="85"/>
        <v>0.78</v>
      </c>
      <c r="M862" s="175">
        <f t="shared" si="83"/>
        <v>0</v>
      </c>
      <c r="N862" s="132">
        <f t="shared" si="80"/>
        <v>-0.201</v>
      </c>
      <c r="O862" s="176" t="str">
        <f t="shared" si="81"/>
        <v>是</v>
      </c>
      <c r="P862" s="176" t="str">
        <f t="shared" si="84"/>
        <v>否</v>
      </c>
    </row>
    <row r="863" hidden="1" customHeight="1" spans="1:16">
      <c r="A863" s="171" t="s">
        <v>135</v>
      </c>
      <c r="B863" s="172" t="s">
        <v>135</v>
      </c>
      <c r="C863" s="465" t="s">
        <v>1622</v>
      </c>
      <c r="D863" s="173" t="s">
        <v>1643</v>
      </c>
      <c r="E863" s="172" t="s">
        <v>147</v>
      </c>
      <c r="F863" s="49" t="s">
        <v>1644</v>
      </c>
      <c r="G863" s="36">
        <f>VLOOKUP(D863,全省上年决算数!$D$4:$G$1301,4)</f>
        <v>12168</v>
      </c>
      <c r="H863" s="36">
        <f>IFERROR(VLOOKUP(D863,全省预算!D:I,5,0),)</f>
        <v>12400</v>
      </c>
      <c r="I863" s="36"/>
      <c r="J863" s="36">
        <f>SUMIF(全省决算数!A862:A2242,D863:D2159,全省决算数!C862:C2242)</f>
        <v>7248</v>
      </c>
      <c r="K863" s="175">
        <f t="shared" si="82"/>
        <v>0.6</v>
      </c>
      <c r="L863" s="175">
        <f t="shared" si="85"/>
        <v>0.58</v>
      </c>
      <c r="M863" s="175">
        <f t="shared" si="83"/>
        <v>0</v>
      </c>
      <c r="N863" s="132">
        <f t="shared" si="80"/>
        <v>-0.404</v>
      </c>
      <c r="O863" s="176" t="str">
        <f t="shared" si="81"/>
        <v>是</v>
      </c>
      <c r="P863" s="176" t="str">
        <f t="shared" si="84"/>
        <v>否</v>
      </c>
    </row>
    <row r="864" hidden="1" customHeight="1" spans="1:16">
      <c r="A864" s="171" t="s">
        <v>135</v>
      </c>
      <c r="B864" s="172" t="s">
        <v>135</v>
      </c>
      <c r="C864" s="465" t="s">
        <v>1622</v>
      </c>
      <c r="D864" s="173" t="s">
        <v>1645</v>
      </c>
      <c r="E864" s="172" t="s">
        <v>147</v>
      </c>
      <c r="F864" s="49" t="s">
        <v>1646</v>
      </c>
      <c r="G864" s="36">
        <f>VLOOKUP(D864,全省上年决算数!$D$4:$G$1301,4)</f>
        <v>27803</v>
      </c>
      <c r="H864" s="36">
        <f>IFERROR(VLOOKUP(D864,全省预算!D:I,5,0),)</f>
        <v>28500</v>
      </c>
      <c r="I864" s="36"/>
      <c r="J864" s="36">
        <f>SUMIF(全省决算数!A863:A2243,D864:D2160,全省决算数!C863:C2243)</f>
        <v>28452</v>
      </c>
      <c r="K864" s="175">
        <f t="shared" si="82"/>
        <v>1.02</v>
      </c>
      <c r="L864" s="175">
        <f t="shared" si="85"/>
        <v>1</v>
      </c>
      <c r="M864" s="175">
        <f t="shared" si="83"/>
        <v>0</v>
      </c>
      <c r="N864" s="132">
        <f t="shared" si="80"/>
        <v>0.023</v>
      </c>
      <c r="O864" s="176" t="str">
        <f t="shared" si="81"/>
        <v>是</v>
      </c>
      <c r="P864" s="176" t="str">
        <f t="shared" si="84"/>
        <v>否</v>
      </c>
    </row>
    <row r="865" hidden="1" customHeight="1" spans="1:16">
      <c r="A865" s="171" t="s">
        <v>135</v>
      </c>
      <c r="B865" s="172" t="s">
        <v>135</v>
      </c>
      <c r="C865" s="465" t="s">
        <v>1622</v>
      </c>
      <c r="D865" s="173" t="s">
        <v>1647</v>
      </c>
      <c r="E865" s="172" t="s">
        <v>147</v>
      </c>
      <c r="F865" s="49" t="s">
        <v>1648</v>
      </c>
      <c r="G865" s="36">
        <f>VLOOKUP(D865,全省上年决算数!$D$4:$G$1301,4)</f>
        <v>426</v>
      </c>
      <c r="H865" s="36">
        <f>IFERROR(VLOOKUP(D865,全省预算!D:I,5,0),)</f>
        <v>415</v>
      </c>
      <c r="I865" s="36"/>
      <c r="J865" s="36">
        <f>SUMIF(全省决算数!A864:A2244,D865:D2161,全省决算数!C864:C2244)</f>
        <v>201</v>
      </c>
      <c r="K865" s="175">
        <f t="shared" si="82"/>
        <v>0.47</v>
      </c>
      <c r="L865" s="175">
        <f t="shared" si="85"/>
        <v>0.48</v>
      </c>
      <c r="M865" s="175">
        <f t="shared" si="83"/>
        <v>0</v>
      </c>
      <c r="N865" s="132">
        <f t="shared" si="80"/>
        <v>-0.528</v>
      </c>
      <c r="O865" s="176" t="str">
        <f t="shared" si="81"/>
        <v>是</v>
      </c>
      <c r="P865" s="176" t="str">
        <f t="shared" si="84"/>
        <v>否</v>
      </c>
    </row>
    <row r="866" hidden="1" customHeight="1" spans="1:16">
      <c r="A866" s="171" t="s">
        <v>135</v>
      </c>
      <c r="B866" s="172" t="s">
        <v>135</v>
      </c>
      <c r="C866" s="465" t="s">
        <v>1622</v>
      </c>
      <c r="D866" s="173" t="s">
        <v>1649</v>
      </c>
      <c r="E866" s="172" t="s">
        <v>147</v>
      </c>
      <c r="F866" s="49" t="s">
        <v>1650</v>
      </c>
      <c r="G866" s="36">
        <f>VLOOKUP(D866,全省上年决算数!$D$4:$G$1301,4)</f>
        <v>53</v>
      </c>
      <c r="H866" s="36">
        <f>IFERROR(VLOOKUP(D866,全省预算!D:I,5,0),)</f>
        <v>54</v>
      </c>
      <c r="I866" s="36"/>
      <c r="J866" s="36">
        <f>SUMIF(全省决算数!A865:A2245,D866:D2162,全省决算数!C865:C2245)</f>
        <v>2</v>
      </c>
      <c r="K866" s="175">
        <f t="shared" si="82"/>
        <v>0.04</v>
      </c>
      <c r="L866" s="175">
        <f t="shared" si="85"/>
        <v>0.04</v>
      </c>
      <c r="M866" s="175">
        <f t="shared" si="83"/>
        <v>0</v>
      </c>
      <c r="N866" s="132">
        <f t="shared" si="80"/>
        <v>-0.962</v>
      </c>
      <c r="O866" s="176" t="str">
        <f t="shared" si="81"/>
        <v>是</v>
      </c>
      <c r="P866" s="176" t="str">
        <f t="shared" si="84"/>
        <v>否</v>
      </c>
    </row>
    <row r="867" hidden="1" customHeight="1" spans="1:16">
      <c r="A867" s="171" t="s">
        <v>135</v>
      </c>
      <c r="B867" s="172" t="s">
        <v>135</v>
      </c>
      <c r="C867" s="465" t="s">
        <v>1622</v>
      </c>
      <c r="D867" s="173" t="s">
        <v>1651</v>
      </c>
      <c r="E867" s="172" t="s">
        <v>147</v>
      </c>
      <c r="F867" s="49" t="s">
        <v>1652</v>
      </c>
      <c r="G867" s="36">
        <f>VLOOKUP(D867,全省上年决算数!$D$4:$G$1301,4)</f>
        <v>1</v>
      </c>
      <c r="H867" s="36">
        <f>IFERROR(VLOOKUP(D867,全省预算!D:I,5,0),)</f>
        <v>0</v>
      </c>
      <c r="I867" s="36"/>
      <c r="J867" s="36">
        <f>SUMIF(全省决算数!A866:A2246,D867:D2163,全省决算数!C866:C2246)</f>
        <v>1</v>
      </c>
      <c r="K867" s="175">
        <f t="shared" si="82"/>
        <v>1</v>
      </c>
      <c r="L867" s="175"/>
      <c r="M867" s="175">
        <f t="shared" si="83"/>
        <v>0</v>
      </c>
      <c r="N867" s="132">
        <f t="shared" si="80"/>
        <v>0</v>
      </c>
      <c r="O867" s="176" t="str">
        <f t="shared" si="81"/>
        <v>是</v>
      </c>
      <c r="P867" s="176" t="str">
        <f t="shared" si="84"/>
        <v>否</v>
      </c>
    </row>
    <row r="868" hidden="1" customHeight="1" spans="1:16">
      <c r="A868" s="171" t="s">
        <v>135</v>
      </c>
      <c r="B868" s="172" t="s">
        <v>135</v>
      </c>
      <c r="C868" s="465" t="s">
        <v>1622</v>
      </c>
      <c r="D868" s="173" t="s">
        <v>1653</v>
      </c>
      <c r="E868" s="172" t="s">
        <v>147</v>
      </c>
      <c r="F868" s="49" t="s">
        <v>1654</v>
      </c>
      <c r="G868" s="36">
        <f>VLOOKUP(D868,全省上年决算数!$D$4:$G$1301,4)</f>
        <v>288</v>
      </c>
      <c r="H868" s="36">
        <f>IFERROR(VLOOKUP(D868,全省预算!D:I,5,0),)</f>
        <v>265</v>
      </c>
      <c r="I868" s="36"/>
      <c r="J868" s="36">
        <f>SUMIF(全省决算数!A867:A2247,D868:D2164,全省决算数!C867:C2247)</f>
        <v>315</v>
      </c>
      <c r="K868" s="175">
        <f t="shared" si="82"/>
        <v>1.09</v>
      </c>
      <c r="L868" s="175">
        <f t="shared" si="85"/>
        <v>1.19</v>
      </c>
      <c r="M868" s="175">
        <f t="shared" si="83"/>
        <v>0</v>
      </c>
      <c r="N868" s="132">
        <f t="shared" si="80"/>
        <v>0.094</v>
      </c>
      <c r="O868" s="176" t="str">
        <f t="shared" si="81"/>
        <v>是</v>
      </c>
      <c r="P868" s="176" t="str">
        <f t="shared" si="84"/>
        <v>否</v>
      </c>
    </row>
    <row r="869" hidden="1" customHeight="1" spans="1:16">
      <c r="A869" s="171" t="s">
        <v>135</v>
      </c>
      <c r="B869" s="172" t="s">
        <v>135</v>
      </c>
      <c r="C869" s="465" t="s">
        <v>1622</v>
      </c>
      <c r="D869" s="173" t="s">
        <v>1655</v>
      </c>
      <c r="E869" s="172" t="s">
        <v>147</v>
      </c>
      <c r="F869" s="49" t="s">
        <v>1656</v>
      </c>
      <c r="G869" s="36">
        <f>VLOOKUP(D869,全省上年决算数!$D$4:$G$1301,4)</f>
        <v>0</v>
      </c>
      <c r="H869" s="36">
        <f>IFERROR(VLOOKUP(D869,全省预算!D:I,5,0),)</f>
        <v>0</v>
      </c>
      <c r="I869" s="36"/>
      <c r="J869" s="36">
        <f>SUMIF(全省决算数!A868:A2248,D869:D2165,全省决算数!C868:C2248)</f>
        <v>0</v>
      </c>
      <c r="K869" s="175"/>
      <c r="L869" s="175"/>
      <c r="M869" s="175">
        <f t="shared" si="83"/>
        <v>0</v>
      </c>
      <c r="N869" s="132" t="str">
        <f t="shared" si="80"/>
        <v/>
      </c>
      <c r="O869" s="176" t="str">
        <f t="shared" si="81"/>
        <v>否</v>
      </c>
      <c r="P869" s="176" t="str">
        <f t="shared" si="84"/>
        <v>否</v>
      </c>
    </row>
    <row r="870" hidden="1" customHeight="1" spans="1:16">
      <c r="A870" s="171" t="s">
        <v>135</v>
      </c>
      <c r="B870" s="172" t="s">
        <v>135</v>
      </c>
      <c r="C870" s="465" t="s">
        <v>1622</v>
      </c>
      <c r="D870" s="173" t="s">
        <v>1657</v>
      </c>
      <c r="E870" s="172" t="s">
        <v>147</v>
      </c>
      <c r="F870" s="49" t="s">
        <v>1658</v>
      </c>
      <c r="G870" s="36">
        <f>VLOOKUP(D870,全省上年决算数!$D$4:$G$1301,4)</f>
        <v>38300</v>
      </c>
      <c r="H870" s="36">
        <f>IFERROR(VLOOKUP(D870,全省预算!D:I,5,0),)</f>
        <v>39500</v>
      </c>
      <c r="I870" s="36"/>
      <c r="J870" s="36">
        <f>SUMIF(全省决算数!A869:A2249,D870:D2166,全省决算数!C869:C2249)</f>
        <v>41346</v>
      </c>
      <c r="K870" s="175">
        <f t="shared" si="82"/>
        <v>1.08</v>
      </c>
      <c r="L870" s="175">
        <f t="shared" si="85"/>
        <v>1.05</v>
      </c>
      <c r="M870" s="175">
        <f t="shared" si="83"/>
        <v>0</v>
      </c>
      <c r="N870" s="132">
        <f t="shared" si="80"/>
        <v>0.08</v>
      </c>
      <c r="O870" s="176" t="str">
        <f t="shared" si="81"/>
        <v>是</v>
      </c>
      <c r="P870" s="176" t="str">
        <f t="shared" si="84"/>
        <v>否</v>
      </c>
    </row>
    <row r="871" hidden="1" customHeight="1" spans="1:16">
      <c r="A871" s="171" t="s">
        <v>135</v>
      </c>
      <c r="B871" s="172" t="s">
        <v>135</v>
      </c>
      <c r="C871" s="465" t="s">
        <v>1622</v>
      </c>
      <c r="D871" s="173" t="s">
        <v>1659</v>
      </c>
      <c r="E871" s="172" t="s">
        <v>147</v>
      </c>
      <c r="F871" s="49" t="s">
        <v>1660</v>
      </c>
      <c r="G871" s="36">
        <f>VLOOKUP(D871,全省上年决算数!$D$4:$G$1301,4)</f>
        <v>200</v>
      </c>
      <c r="H871" s="36">
        <f>IFERROR(VLOOKUP(D871,全省预算!D:I,5,0),)</f>
        <v>207</v>
      </c>
      <c r="I871" s="36"/>
      <c r="J871" s="36">
        <f>SUMIF(全省决算数!A870:A2250,D871:D2167,全省决算数!C870:C2250)</f>
        <v>744</v>
      </c>
      <c r="K871" s="175">
        <f t="shared" si="82"/>
        <v>3.72</v>
      </c>
      <c r="L871" s="175">
        <f t="shared" si="85"/>
        <v>3.59</v>
      </c>
      <c r="M871" s="175">
        <f t="shared" si="83"/>
        <v>0</v>
      </c>
      <c r="N871" s="132">
        <f t="shared" si="80"/>
        <v>2.72</v>
      </c>
      <c r="O871" s="176" t="str">
        <f t="shared" si="81"/>
        <v>是</v>
      </c>
      <c r="P871" s="176" t="str">
        <f t="shared" si="84"/>
        <v>否</v>
      </c>
    </row>
    <row r="872" hidden="1" customHeight="1" spans="1:16">
      <c r="A872" s="171" t="s">
        <v>135</v>
      </c>
      <c r="B872" s="172" t="s">
        <v>135</v>
      </c>
      <c r="C872" s="465" t="s">
        <v>1622</v>
      </c>
      <c r="D872" s="173" t="s">
        <v>1661</v>
      </c>
      <c r="E872" s="172" t="s">
        <v>147</v>
      </c>
      <c r="F872" s="49" t="s">
        <v>1662</v>
      </c>
      <c r="G872" s="36">
        <f>VLOOKUP(D872,全省上年决算数!$D$4:$G$1301,4)</f>
        <v>81</v>
      </c>
      <c r="H872" s="36">
        <f>IFERROR(VLOOKUP(D872,全省预算!D:I,5,0),)</f>
        <v>82</v>
      </c>
      <c r="I872" s="36"/>
      <c r="J872" s="36">
        <f>SUMIF(全省决算数!A871:A2251,D872:D2168,全省决算数!C871:C2251)</f>
        <v>220</v>
      </c>
      <c r="K872" s="175">
        <f t="shared" si="82"/>
        <v>2.72</v>
      </c>
      <c r="L872" s="175">
        <f t="shared" si="85"/>
        <v>2.68</v>
      </c>
      <c r="M872" s="175">
        <f t="shared" si="83"/>
        <v>0</v>
      </c>
      <c r="N872" s="132">
        <f t="shared" si="80"/>
        <v>1.716</v>
      </c>
      <c r="O872" s="176" t="str">
        <f t="shared" si="81"/>
        <v>是</v>
      </c>
      <c r="P872" s="176" t="str">
        <f t="shared" si="84"/>
        <v>否</v>
      </c>
    </row>
    <row r="873" hidden="1" customHeight="1" spans="1:16">
      <c r="A873" s="171" t="s">
        <v>135</v>
      </c>
      <c r="B873" s="172" t="s">
        <v>135</v>
      </c>
      <c r="C873" s="465" t="s">
        <v>1622</v>
      </c>
      <c r="D873" s="173" t="s">
        <v>1663</v>
      </c>
      <c r="E873" s="172" t="s">
        <v>147</v>
      </c>
      <c r="F873" s="49" t="s">
        <v>1664</v>
      </c>
      <c r="G873" s="36">
        <f>VLOOKUP(D873,全省上年决算数!$D$4:$G$1301,4)</f>
        <v>17</v>
      </c>
      <c r="H873" s="36">
        <f>IFERROR(VLOOKUP(D873,全省预算!D:I,5,0),)</f>
        <v>17</v>
      </c>
      <c r="I873" s="36"/>
      <c r="J873" s="36">
        <f>SUMIF(全省决算数!A872:A2252,D873:D2169,全省决算数!C872:C2252)</f>
        <v>17</v>
      </c>
      <c r="K873" s="175">
        <f t="shared" si="82"/>
        <v>1</v>
      </c>
      <c r="L873" s="175">
        <f t="shared" si="85"/>
        <v>1</v>
      </c>
      <c r="M873" s="175">
        <f t="shared" si="83"/>
        <v>0</v>
      </c>
      <c r="N873" s="132">
        <f t="shared" si="80"/>
        <v>0</v>
      </c>
      <c r="O873" s="176" t="str">
        <f t="shared" si="81"/>
        <v>是</v>
      </c>
      <c r="P873" s="176" t="str">
        <f t="shared" si="84"/>
        <v>否</v>
      </c>
    </row>
    <row r="874" hidden="1" customHeight="1" spans="1:16">
      <c r="A874" s="171" t="s">
        <v>135</v>
      </c>
      <c r="B874" s="172" t="s">
        <v>135</v>
      </c>
      <c r="C874" s="465" t="s">
        <v>1622</v>
      </c>
      <c r="D874" s="173" t="s">
        <v>1665</v>
      </c>
      <c r="E874" s="172" t="s">
        <v>147</v>
      </c>
      <c r="F874" s="49" t="s">
        <v>1666</v>
      </c>
      <c r="G874" s="36">
        <f>VLOOKUP(D874,全省上年决算数!$D$4:$G$1301,4)</f>
        <v>391</v>
      </c>
      <c r="H874" s="36">
        <f>IFERROR(VLOOKUP(D874,全省预算!D:I,5,0),)</f>
        <v>400</v>
      </c>
      <c r="I874" s="36"/>
      <c r="J874" s="36">
        <f>SUMIF(全省决算数!A873:A2253,D874:D2170,全省决算数!C873:C2253)</f>
        <v>50</v>
      </c>
      <c r="K874" s="175">
        <f t="shared" si="82"/>
        <v>0.13</v>
      </c>
      <c r="L874" s="175">
        <f t="shared" si="85"/>
        <v>0.13</v>
      </c>
      <c r="M874" s="175">
        <f t="shared" si="83"/>
        <v>0</v>
      </c>
      <c r="N874" s="132">
        <f t="shared" si="80"/>
        <v>-0.872</v>
      </c>
      <c r="O874" s="176" t="str">
        <f t="shared" si="81"/>
        <v>是</v>
      </c>
      <c r="P874" s="176" t="str">
        <f t="shared" si="84"/>
        <v>否</v>
      </c>
    </row>
    <row r="875" hidden="1" customHeight="1" spans="1:16">
      <c r="A875" s="171" t="s">
        <v>135</v>
      </c>
      <c r="B875" s="172" t="s">
        <v>135</v>
      </c>
      <c r="C875" s="465" t="s">
        <v>1622</v>
      </c>
      <c r="D875" s="173" t="s">
        <v>1667</v>
      </c>
      <c r="E875" s="172" t="s">
        <v>147</v>
      </c>
      <c r="F875" s="49" t="s">
        <v>1668</v>
      </c>
      <c r="G875" s="36">
        <f>VLOOKUP(D875,全省上年决算数!$D$4:$G$1301,4)</f>
        <v>15998</v>
      </c>
      <c r="H875" s="36">
        <f>IFERROR(VLOOKUP(D875,全省预算!D:I,5,0),)</f>
        <v>16400</v>
      </c>
      <c r="I875" s="36"/>
      <c r="J875" s="36">
        <f>SUMIF(全省决算数!A874:A2254,D875:D2171,全省决算数!C874:C2254)</f>
        <v>12039</v>
      </c>
      <c r="K875" s="175">
        <f t="shared" si="82"/>
        <v>0.75</v>
      </c>
      <c r="L875" s="175">
        <f t="shared" si="85"/>
        <v>0.73</v>
      </c>
      <c r="M875" s="175">
        <f t="shared" si="83"/>
        <v>0</v>
      </c>
      <c r="N875" s="132">
        <f t="shared" si="80"/>
        <v>-0.247</v>
      </c>
      <c r="O875" s="176" t="str">
        <f t="shared" si="81"/>
        <v>是</v>
      </c>
      <c r="P875" s="176" t="str">
        <f t="shared" si="84"/>
        <v>否</v>
      </c>
    </row>
    <row r="876" hidden="1" customHeight="1" spans="1:16">
      <c r="A876" s="171" t="s">
        <v>135</v>
      </c>
      <c r="B876" s="172" t="s">
        <v>135</v>
      </c>
      <c r="C876" s="465" t="s">
        <v>1622</v>
      </c>
      <c r="D876" s="173" t="s">
        <v>1669</v>
      </c>
      <c r="E876" s="172" t="s">
        <v>147</v>
      </c>
      <c r="F876" s="49" t="s">
        <v>1670</v>
      </c>
      <c r="G876" s="36">
        <f>VLOOKUP(D876,全省上年决算数!$D$4:$G$1301,4)</f>
        <v>3026</v>
      </c>
      <c r="H876" s="36">
        <f>IFERROR(VLOOKUP(D876,全省预算!D:I,5,0),)</f>
        <v>3050</v>
      </c>
      <c r="I876" s="36"/>
      <c r="J876" s="36">
        <f>SUMIF(全省决算数!A875:A2255,D876:D2172,全省决算数!C875:C2255)</f>
        <v>2649</v>
      </c>
      <c r="K876" s="175">
        <f t="shared" si="82"/>
        <v>0.88</v>
      </c>
      <c r="L876" s="175">
        <f t="shared" si="85"/>
        <v>0.87</v>
      </c>
      <c r="M876" s="175">
        <f t="shared" si="83"/>
        <v>0</v>
      </c>
      <c r="N876" s="132">
        <f t="shared" si="80"/>
        <v>-0.125</v>
      </c>
      <c r="O876" s="176" t="str">
        <f t="shared" si="81"/>
        <v>是</v>
      </c>
      <c r="P876" s="176" t="str">
        <f t="shared" si="84"/>
        <v>否</v>
      </c>
    </row>
    <row r="877" hidden="1" customHeight="1" spans="1:16">
      <c r="A877" s="171" t="s">
        <v>135</v>
      </c>
      <c r="B877" s="172" t="s">
        <v>135</v>
      </c>
      <c r="C877" s="465" t="s">
        <v>1622</v>
      </c>
      <c r="D877" s="173" t="s">
        <v>1671</v>
      </c>
      <c r="E877" s="172" t="s">
        <v>147</v>
      </c>
      <c r="F877" s="49" t="s">
        <v>1672</v>
      </c>
      <c r="G877" s="36">
        <f>VLOOKUP(D877,全省上年决算数!$D$4:$G$1301,4)</f>
        <v>7970</v>
      </c>
      <c r="H877" s="36">
        <f>IFERROR(VLOOKUP(D877,全省预算!D:I,5,0),)</f>
        <v>8280</v>
      </c>
      <c r="I877" s="36"/>
      <c r="J877" s="36">
        <f>SUMIF(全省决算数!A876:A2256,D877:D2173,全省决算数!C876:C2256)</f>
        <v>11954</v>
      </c>
      <c r="K877" s="175">
        <f t="shared" si="82"/>
        <v>1.5</v>
      </c>
      <c r="L877" s="175">
        <f t="shared" si="85"/>
        <v>1.44</v>
      </c>
      <c r="M877" s="175">
        <f t="shared" si="83"/>
        <v>0</v>
      </c>
      <c r="N877" s="132">
        <f t="shared" si="80"/>
        <v>0.5</v>
      </c>
      <c r="O877" s="176" t="str">
        <f t="shared" si="81"/>
        <v>是</v>
      </c>
      <c r="P877" s="176" t="str">
        <f t="shared" si="84"/>
        <v>否</v>
      </c>
    </row>
    <row r="878" hidden="1" customHeight="1" spans="1:16">
      <c r="A878" s="171" t="s">
        <v>135</v>
      </c>
      <c r="B878" s="172" t="s">
        <v>135</v>
      </c>
      <c r="C878" s="465" t="s">
        <v>1622</v>
      </c>
      <c r="D878" s="173" t="s">
        <v>1673</v>
      </c>
      <c r="E878" s="172" t="s">
        <v>147</v>
      </c>
      <c r="F878" s="49" t="s">
        <v>1674</v>
      </c>
      <c r="G878" s="36">
        <f>VLOOKUP(D878,全省上年决算数!$D$4:$G$1301,4)</f>
        <v>54556</v>
      </c>
      <c r="H878" s="36">
        <f>IFERROR(VLOOKUP(D878,全省预算!D:I,5,0),)</f>
        <v>56000</v>
      </c>
      <c r="I878" s="36"/>
      <c r="J878" s="36">
        <f>SUMIF(全省决算数!A877:A2257,D878:D2174,全省决算数!C877:C2257)</f>
        <v>57213</v>
      </c>
      <c r="K878" s="175">
        <f t="shared" si="82"/>
        <v>1.05</v>
      </c>
      <c r="L878" s="175">
        <f t="shared" si="85"/>
        <v>1.02</v>
      </c>
      <c r="M878" s="175">
        <f t="shared" si="83"/>
        <v>0</v>
      </c>
      <c r="N878" s="132">
        <f t="shared" si="80"/>
        <v>0.049</v>
      </c>
      <c r="O878" s="176" t="str">
        <f t="shared" si="81"/>
        <v>是</v>
      </c>
      <c r="P878" s="176" t="str">
        <f t="shared" si="84"/>
        <v>否</v>
      </c>
    </row>
    <row r="879" hidden="1" customHeight="1" spans="1:16">
      <c r="A879" s="171" t="s">
        <v>135</v>
      </c>
      <c r="B879" s="172" t="s">
        <v>135</v>
      </c>
      <c r="C879" s="465" t="s">
        <v>1622</v>
      </c>
      <c r="D879" s="173" t="s">
        <v>1675</v>
      </c>
      <c r="E879" s="172" t="s">
        <v>147</v>
      </c>
      <c r="F879" s="49" t="s">
        <v>1676</v>
      </c>
      <c r="G879" s="36">
        <f>VLOOKUP(D879,全省上年决算数!$D$4:$G$1301,4)</f>
        <v>41291</v>
      </c>
      <c r="H879" s="36">
        <f>IFERROR(VLOOKUP(D879,全省预算!D:I,5,0),)</f>
        <v>63000</v>
      </c>
      <c r="I879" s="36"/>
      <c r="J879" s="36">
        <f>SUMIF(全省决算数!A878:A2258,D879:D2175,全省决算数!C878:C2258)</f>
        <v>114268</v>
      </c>
      <c r="K879" s="175">
        <f t="shared" si="82"/>
        <v>2.77</v>
      </c>
      <c r="L879" s="175">
        <f t="shared" si="85"/>
        <v>1.81</v>
      </c>
      <c r="M879" s="175">
        <f t="shared" si="83"/>
        <v>0</v>
      </c>
      <c r="N879" s="132">
        <f t="shared" si="80"/>
        <v>1.767</v>
      </c>
      <c r="O879" s="176" t="str">
        <f t="shared" si="81"/>
        <v>是</v>
      </c>
      <c r="P879" s="176" t="str">
        <f t="shared" si="84"/>
        <v>否</v>
      </c>
    </row>
    <row r="880" ht="21.95" customHeight="1" spans="1:16">
      <c r="A880" s="171" t="s">
        <v>135</v>
      </c>
      <c r="B880" s="465" t="s">
        <v>1566</v>
      </c>
      <c r="C880" s="172"/>
      <c r="D880" s="173" t="s">
        <v>1677</v>
      </c>
      <c r="E880" s="172"/>
      <c r="F880" s="49" t="s">
        <v>1678</v>
      </c>
      <c r="G880" s="36">
        <f>SUMIF($C881:$C$1301,$D880,$G881:$G$1301)</f>
        <v>1656853</v>
      </c>
      <c r="H880" s="36">
        <f>VLOOKUP(F880,全省预算!$F:$H,3,0)</f>
        <v>1740000</v>
      </c>
      <c r="I880" s="36">
        <f>IFERROR(VLOOKUP(D880,全省调整!A:I,3,0),)</f>
        <v>1861743</v>
      </c>
      <c r="J880" s="36">
        <f>VLOOKUP(F880,全省决算数!$B:$C,2,0)</f>
        <v>1663181</v>
      </c>
      <c r="K880" s="418">
        <f t="shared" si="82"/>
        <v>1.004</v>
      </c>
      <c r="L880" s="418">
        <f t="shared" si="85"/>
        <v>0.956</v>
      </c>
      <c r="M880" s="418">
        <f t="shared" si="83"/>
        <v>0.893</v>
      </c>
      <c r="N880" s="129">
        <f t="shared" si="80"/>
        <v>0.004</v>
      </c>
      <c r="O880" s="176" t="str">
        <f t="shared" si="81"/>
        <v>是</v>
      </c>
      <c r="P880" s="176" t="str">
        <f t="shared" si="84"/>
        <v>是</v>
      </c>
    </row>
    <row r="881" hidden="1" customHeight="1" spans="1:16">
      <c r="A881" s="171" t="s">
        <v>135</v>
      </c>
      <c r="B881" s="172" t="s">
        <v>135</v>
      </c>
      <c r="C881" s="465" t="s">
        <v>1677</v>
      </c>
      <c r="D881" s="173" t="s">
        <v>1679</v>
      </c>
      <c r="E881" s="172" t="s">
        <v>147</v>
      </c>
      <c r="F881" s="49" t="s">
        <v>141</v>
      </c>
      <c r="G881" s="36">
        <f>VLOOKUP(D881,全省上年决算数!$D$4:$G$1301,4)</f>
        <v>34120</v>
      </c>
      <c r="H881" s="36">
        <f>IFERROR(VLOOKUP(D881,全省预算!D:I,5,0),)</f>
        <v>35600</v>
      </c>
      <c r="I881" s="36"/>
      <c r="J881" s="36">
        <f>SUMIF(全省决算数!A880:A2260,D881:D2177,全省决算数!C880:C2260)</f>
        <v>43321</v>
      </c>
      <c r="K881" s="175">
        <f t="shared" si="82"/>
        <v>1.27</v>
      </c>
      <c r="L881" s="175">
        <f t="shared" si="85"/>
        <v>1.22</v>
      </c>
      <c r="M881" s="175">
        <f t="shared" si="83"/>
        <v>0</v>
      </c>
      <c r="N881" s="132">
        <f t="shared" si="80"/>
        <v>0.27</v>
      </c>
      <c r="O881" s="176" t="str">
        <f t="shared" si="81"/>
        <v>是</v>
      </c>
      <c r="P881" s="176" t="str">
        <f t="shared" si="84"/>
        <v>否</v>
      </c>
    </row>
    <row r="882" hidden="1" customHeight="1" spans="1:16">
      <c r="A882" s="171" t="s">
        <v>135</v>
      </c>
      <c r="B882" s="172" t="s">
        <v>135</v>
      </c>
      <c r="C882" s="465" t="s">
        <v>1677</v>
      </c>
      <c r="D882" s="173" t="s">
        <v>1680</v>
      </c>
      <c r="E882" s="172" t="s">
        <v>147</v>
      </c>
      <c r="F882" s="37" t="s">
        <v>143</v>
      </c>
      <c r="G882" s="36">
        <f>VLOOKUP(D882,全省上年决算数!$D$4:$G$1301,4)</f>
        <v>6604</v>
      </c>
      <c r="H882" s="36">
        <f>IFERROR(VLOOKUP(D882,全省预算!D:I,5,0),)</f>
        <v>6750</v>
      </c>
      <c r="I882" s="36"/>
      <c r="J882" s="36">
        <f>SUMIF(全省决算数!A881:A2261,D882:D2178,全省决算数!C881:C2261)</f>
        <v>5126</v>
      </c>
      <c r="K882" s="175">
        <f t="shared" si="82"/>
        <v>0.78</v>
      </c>
      <c r="L882" s="175">
        <f t="shared" si="85"/>
        <v>0.76</v>
      </c>
      <c r="M882" s="175">
        <f t="shared" si="83"/>
        <v>0</v>
      </c>
      <c r="N882" s="132">
        <f t="shared" si="80"/>
        <v>-0.224</v>
      </c>
      <c r="O882" s="176" t="str">
        <f t="shared" si="81"/>
        <v>是</v>
      </c>
      <c r="P882" s="176" t="str">
        <f t="shared" si="84"/>
        <v>否</v>
      </c>
    </row>
    <row r="883" hidden="1" customHeight="1" spans="1:16">
      <c r="A883" s="171" t="s">
        <v>135</v>
      </c>
      <c r="B883" s="172" t="s">
        <v>135</v>
      </c>
      <c r="C883" s="465" t="s">
        <v>1677</v>
      </c>
      <c r="D883" s="173" t="s">
        <v>1681</v>
      </c>
      <c r="E883" s="172" t="s">
        <v>147</v>
      </c>
      <c r="F883" s="49" t="s">
        <v>145</v>
      </c>
      <c r="G883" s="36">
        <f>VLOOKUP(D883,全省上年决算数!$D$4:$G$1301,4)</f>
        <v>1469</v>
      </c>
      <c r="H883" s="36">
        <f>IFERROR(VLOOKUP(D883,全省预算!D:I,5,0),)</f>
        <v>1500</v>
      </c>
      <c r="I883" s="36"/>
      <c r="J883" s="36">
        <f>SUMIF(全省决算数!A882:A2262,D883:D2179,全省决算数!C882:C2262)</f>
        <v>1673</v>
      </c>
      <c r="K883" s="175">
        <f t="shared" si="82"/>
        <v>1.14</v>
      </c>
      <c r="L883" s="175">
        <f t="shared" si="85"/>
        <v>1.12</v>
      </c>
      <c r="M883" s="175">
        <f t="shared" si="83"/>
        <v>0</v>
      </c>
      <c r="N883" s="132">
        <f t="shared" si="80"/>
        <v>0.139</v>
      </c>
      <c r="O883" s="176" t="str">
        <f t="shared" si="81"/>
        <v>是</v>
      </c>
      <c r="P883" s="176" t="str">
        <f t="shared" si="84"/>
        <v>否</v>
      </c>
    </row>
    <row r="884" hidden="1" customHeight="1" spans="1:16">
      <c r="A884" s="171" t="s">
        <v>135</v>
      </c>
      <c r="B884" s="172" t="s">
        <v>135</v>
      </c>
      <c r="C884" s="465" t="s">
        <v>1677</v>
      </c>
      <c r="D884" s="173" t="s">
        <v>1682</v>
      </c>
      <c r="E884" s="172" t="s">
        <v>147</v>
      </c>
      <c r="F884" s="49" t="s">
        <v>1683</v>
      </c>
      <c r="G884" s="36">
        <f>VLOOKUP(D884,全省上年决算数!$D$4:$G$1301,4)</f>
        <v>13704</v>
      </c>
      <c r="H884" s="36">
        <f>IFERROR(VLOOKUP(D884,全省预算!D:I,5,0),)</f>
        <v>14000</v>
      </c>
      <c r="I884" s="36"/>
      <c r="J884" s="36">
        <f>SUMIF(全省决算数!A883:A2263,D884:D2180,全省决算数!C883:C2263)</f>
        <v>16641</v>
      </c>
      <c r="K884" s="175">
        <f t="shared" si="82"/>
        <v>1.21</v>
      </c>
      <c r="L884" s="175">
        <f t="shared" si="85"/>
        <v>1.19</v>
      </c>
      <c r="M884" s="175">
        <f t="shared" si="83"/>
        <v>0</v>
      </c>
      <c r="N884" s="132">
        <f t="shared" si="80"/>
        <v>0.214</v>
      </c>
      <c r="O884" s="176" t="str">
        <f t="shared" si="81"/>
        <v>是</v>
      </c>
      <c r="P884" s="176" t="str">
        <f t="shared" si="84"/>
        <v>否</v>
      </c>
    </row>
    <row r="885" hidden="1" customHeight="1" spans="1:16">
      <c r="A885" s="171" t="s">
        <v>135</v>
      </c>
      <c r="B885" s="172" t="s">
        <v>135</v>
      </c>
      <c r="C885" s="465" t="s">
        <v>1677</v>
      </c>
      <c r="D885" s="173" t="s">
        <v>1684</v>
      </c>
      <c r="E885" s="172" t="s">
        <v>147</v>
      </c>
      <c r="F885" s="49" t="s">
        <v>1685</v>
      </c>
      <c r="G885" s="36">
        <f>VLOOKUP(D885,全省上年决算数!$D$4:$G$1301,4)</f>
        <v>706504</v>
      </c>
      <c r="H885" s="36">
        <f>IFERROR(VLOOKUP(D885,全省预算!D:I,5,0),)</f>
        <v>753000</v>
      </c>
      <c r="I885" s="36"/>
      <c r="J885" s="36">
        <f>SUMIF(全省决算数!A884:A2264,D885:D2181,全省决算数!C884:C2264)</f>
        <v>608627</v>
      </c>
      <c r="K885" s="175">
        <f t="shared" si="82"/>
        <v>0.86</v>
      </c>
      <c r="L885" s="175">
        <f t="shared" si="85"/>
        <v>0.81</v>
      </c>
      <c r="M885" s="175">
        <f t="shared" si="83"/>
        <v>0</v>
      </c>
      <c r="N885" s="132">
        <f t="shared" si="80"/>
        <v>-0.139</v>
      </c>
      <c r="O885" s="176" t="str">
        <f t="shared" si="81"/>
        <v>是</v>
      </c>
      <c r="P885" s="176" t="str">
        <f t="shared" si="84"/>
        <v>否</v>
      </c>
    </row>
    <row r="886" hidden="1" customHeight="1" spans="1:16">
      <c r="A886" s="171" t="s">
        <v>135</v>
      </c>
      <c r="B886" s="172" t="s">
        <v>135</v>
      </c>
      <c r="C886" s="465" t="s">
        <v>1677</v>
      </c>
      <c r="D886" s="464" t="s">
        <v>1686</v>
      </c>
      <c r="E886" s="172" t="s">
        <v>147</v>
      </c>
      <c r="F886" s="49" t="s">
        <v>1687</v>
      </c>
      <c r="G886" s="36">
        <f>VLOOKUP(D886,全省上年决算数!$D$4:$G$1301,4)</f>
        <v>14240</v>
      </c>
      <c r="H886" s="36">
        <f>IFERROR(VLOOKUP(D886,全省预算!D:I,5,0),)</f>
        <v>14800</v>
      </c>
      <c r="I886" s="36"/>
      <c r="J886" s="36">
        <f>SUMIF(全省决算数!A885:A2265,D886:D2182,全省决算数!C885:C2265)</f>
        <v>19153</v>
      </c>
      <c r="K886" s="175">
        <f t="shared" si="82"/>
        <v>1.35</v>
      </c>
      <c r="L886" s="175">
        <f t="shared" si="85"/>
        <v>1.29</v>
      </c>
      <c r="M886" s="175">
        <f t="shared" si="83"/>
        <v>0</v>
      </c>
      <c r="N886" s="132">
        <f t="shared" si="80"/>
        <v>0.345</v>
      </c>
      <c r="O886" s="176" t="str">
        <f t="shared" si="81"/>
        <v>是</v>
      </c>
      <c r="P886" s="176" t="str">
        <f t="shared" si="84"/>
        <v>否</v>
      </c>
    </row>
    <row r="887" hidden="1" customHeight="1" spans="1:16">
      <c r="A887" s="171" t="s">
        <v>135</v>
      </c>
      <c r="B887" s="172" t="s">
        <v>135</v>
      </c>
      <c r="C887" s="465" t="s">
        <v>1677</v>
      </c>
      <c r="D887" s="173" t="s">
        <v>1688</v>
      </c>
      <c r="E887" s="172" t="s">
        <v>147</v>
      </c>
      <c r="F887" s="49" t="s">
        <v>1689</v>
      </c>
      <c r="G887" s="36">
        <f>VLOOKUP(D887,全省上年决算数!$D$4:$G$1301,4)</f>
        <v>0</v>
      </c>
      <c r="H887" s="36">
        <f>IFERROR(VLOOKUP(D887,全省预算!D:I,5,0),)</f>
        <v>0</v>
      </c>
      <c r="I887" s="36"/>
      <c r="J887" s="36">
        <f>SUMIF(全省决算数!A886:A2266,D887:D2183,全省决算数!C886:C2266)</f>
        <v>0</v>
      </c>
      <c r="K887" s="175"/>
      <c r="L887" s="175"/>
      <c r="M887" s="175">
        <f t="shared" si="83"/>
        <v>0</v>
      </c>
      <c r="N887" s="132" t="str">
        <f t="shared" si="80"/>
        <v/>
      </c>
      <c r="O887" s="176" t="str">
        <f t="shared" si="81"/>
        <v>否</v>
      </c>
      <c r="P887" s="176" t="str">
        <f t="shared" si="84"/>
        <v>否</v>
      </c>
    </row>
    <row r="888" hidden="1" customHeight="1" spans="1:16">
      <c r="A888" s="171" t="s">
        <v>135</v>
      </c>
      <c r="B888" s="172"/>
      <c r="C888" s="465" t="s">
        <v>1677</v>
      </c>
      <c r="D888" s="173" t="s">
        <v>1690</v>
      </c>
      <c r="E888" s="172" t="s">
        <v>147</v>
      </c>
      <c r="F888" s="49" t="s">
        <v>1691</v>
      </c>
      <c r="G888" s="36">
        <f>VLOOKUP(D888,全省上年决算数!$D$4:$G$1301,4)</f>
        <v>22088</v>
      </c>
      <c r="H888" s="36">
        <f>IFERROR(VLOOKUP(D888,全省预算!D:I,5,0),)</f>
        <v>23000</v>
      </c>
      <c r="I888" s="36"/>
      <c r="J888" s="36">
        <f>SUMIF(全省决算数!A887:A2267,D888:D2184,全省决算数!C887:C2267)</f>
        <v>20518</v>
      </c>
      <c r="K888" s="175">
        <f t="shared" si="82"/>
        <v>0.93</v>
      </c>
      <c r="L888" s="175">
        <f t="shared" si="85"/>
        <v>0.89</v>
      </c>
      <c r="M888" s="175">
        <f t="shared" si="83"/>
        <v>0</v>
      </c>
      <c r="N888" s="132">
        <f t="shared" ref="N888:N951" si="86">IF(ISERROR(J888/G888-1),"",J888/G888-1)</f>
        <v>-0.071</v>
      </c>
      <c r="O888" s="176" t="str">
        <f t="shared" si="81"/>
        <v>是</v>
      </c>
      <c r="P888" s="176" t="str">
        <f t="shared" si="84"/>
        <v>否</v>
      </c>
    </row>
    <row r="889" hidden="1" customHeight="1" spans="1:16">
      <c r="A889" s="171" t="s">
        <v>135</v>
      </c>
      <c r="B889" s="172" t="s">
        <v>135</v>
      </c>
      <c r="C889" s="465" t="s">
        <v>1677</v>
      </c>
      <c r="D889" s="173" t="s">
        <v>1692</v>
      </c>
      <c r="E889" s="172" t="s">
        <v>147</v>
      </c>
      <c r="F889" s="49" t="s">
        <v>1693</v>
      </c>
      <c r="G889" s="36">
        <f>VLOOKUP(D889,全省上年决算数!$D$4:$G$1301,4)</f>
        <v>1323</v>
      </c>
      <c r="H889" s="36">
        <f>IFERROR(VLOOKUP(D889,全省预算!D:I,5,0),)</f>
        <v>1250</v>
      </c>
      <c r="I889" s="36"/>
      <c r="J889" s="36">
        <f>SUMIF(全省决算数!A888:A2268,D889:D2185,全省决算数!C888:C2268)</f>
        <v>1951</v>
      </c>
      <c r="K889" s="175">
        <f t="shared" si="82"/>
        <v>1.47</v>
      </c>
      <c r="L889" s="175">
        <f t="shared" si="85"/>
        <v>1.56</v>
      </c>
      <c r="M889" s="175">
        <f t="shared" si="83"/>
        <v>0</v>
      </c>
      <c r="N889" s="132">
        <f t="shared" si="86"/>
        <v>0.475</v>
      </c>
      <c r="O889" s="176" t="str">
        <f t="shared" si="81"/>
        <v>是</v>
      </c>
      <c r="P889" s="176" t="str">
        <f t="shared" si="84"/>
        <v>否</v>
      </c>
    </row>
    <row r="890" hidden="1" customHeight="1" spans="1:16">
      <c r="A890" s="171" t="s">
        <v>135</v>
      </c>
      <c r="B890" s="172" t="s">
        <v>135</v>
      </c>
      <c r="C890" s="465" t="s">
        <v>1677</v>
      </c>
      <c r="D890" s="173" t="s">
        <v>1694</v>
      </c>
      <c r="E890" s="172" t="s">
        <v>147</v>
      </c>
      <c r="F890" s="49" t="s">
        <v>1695</v>
      </c>
      <c r="G890" s="36">
        <f>VLOOKUP(D890,全省上年决算数!$D$4:$G$1301,4)</f>
        <v>33151</v>
      </c>
      <c r="H890" s="36">
        <f>IFERROR(VLOOKUP(D890,全省预算!D:I,5,0),)</f>
        <v>33900</v>
      </c>
      <c r="I890" s="36"/>
      <c r="J890" s="36">
        <f>SUMIF(全省决算数!A889:A2269,D890:D2186,全省决算数!C889:C2269)</f>
        <v>23197</v>
      </c>
      <c r="K890" s="175">
        <f t="shared" si="82"/>
        <v>0.7</v>
      </c>
      <c r="L890" s="175">
        <f t="shared" si="85"/>
        <v>0.68</v>
      </c>
      <c r="M890" s="175">
        <f t="shared" si="83"/>
        <v>0</v>
      </c>
      <c r="N890" s="132">
        <f t="shared" si="86"/>
        <v>-0.3</v>
      </c>
      <c r="O890" s="176" t="str">
        <f t="shared" si="81"/>
        <v>是</v>
      </c>
      <c r="P890" s="176" t="str">
        <f t="shared" si="84"/>
        <v>否</v>
      </c>
    </row>
    <row r="891" hidden="1" customHeight="1" spans="1:16">
      <c r="A891" s="171" t="s">
        <v>135</v>
      </c>
      <c r="B891" s="172" t="s">
        <v>135</v>
      </c>
      <c r="C891" s="465" t="s">
        <v>1677</v>
      </c>
      <c r="D891" s="173" t="s">
        <v>1696</v>
      </c>
      <c r="E891" s="172" t="s">
        <v>147</v>
      </c>
      <c r="F891" s="49" t="s">
        <v>1697</v>
      </c>
      <c r="G891" s="36">
        <f>VLOOKUP(D891,全省上年决算数!$D$4:$G$1301,4)</f>
        <v>18331</v>
      </c>
      <c r="H891" s="36">
        <f>IFERROR(VLOOKUP(D891,全省预算!D:I,5,0),)</f>
        <v>18600</v>
      </c>
      <c r="I891" s="36"/>
      <c r="J891" s="36">
        <f>SUMIF(全省决算数!A890:A2270,D891:D2187,全省决算数!C890:C2270)</f>
        <v>21890</v>
      </c>
      <c r="K891" s="175">
        <f t="shared" si="82"/>
        <v>1.19</v>
      </c>
      <c r="L891" s="175">
        <f t="shared" si="85"/>
        <v>1.18</v>
      </c>
      <c r="M891" s="175">
        <f t="shared" si="83"/>
        <v>0</v>
      </c>
      <c r="N891" s="132">
        <f t="shared" si="86"/>
        <v>0.194</v>
      </c>
      <c r="O891" s="176" t="str">
        <f t="shared" si="81"/>
        <v>是</v>
      </c>
      <c r="P891" s="176" t="str">
        <f t="shared" si="84"/>
        <v>否</v>
      </c>
    </row>
    <row r="892" hidden="1" customHeight="1" spans="1:16">
      <c r="A892" s="171" t="s">
        <v>135</v>
      </c>
      <c r="B892" s="172" t="s">
        <v>135</v>
      </c>
      <c r="C892" s="465" t="s">
        <v>1677</v>
      </c>
      <c r="D892" s="173" t="s">
        <v>1698</v>
      </c>
      <c r="E892" s="172" t="s">
        <v>147</v>
      </c>
      <c r="F892" s="49" t="s">
        <v>1699</v>
      </c>
      <c r="G892" s="36">
        <f>VLOOKUP(D892,全省上年决算数!$D$4:$G$1301,4)</f>
        <v>671</v>
      </c>
      <c r="H892" s="36">
        <f>IFERROR(VLOOKUP(D892,全省预算!D:I,5,0),)</f>
        <v>670</v>
      </c>
      <c r="I892" s="36"/>
      <c r="J892" s="36">
        <f>SUMIF(全省决算数!A891:A2271,D892:D2188,全省决算数!C891:C2271)</f>
        <v>9554</v>
      </c>
      <c r="K892" s="175">
        <f t="shared" si="82"/>
        <v>14.24</v>
      </c>
      <c r="L892" s="175">
        <f t="shared" si="85"/>
        <v>14.26</v>
      </c>
      <c r="M892" s="175">
        <f t="shared" si="83"/>
        <v>0</v>
      </c>
      <c r="N892" s="132">
        <f t="shared" si="86"/>
        <v>13.238</v>
      </c>
      <c r="O892" s="176" t="str">
        <f t="shared" si="81"/>
        <v>是</v>
      </c>
      <c r="P892" s="176" t="str">
        <f t="shared" si="84"/>
        <v>否</v>
      </c>
    </row>
    <row r="893" hidden="1" customHeight="1" spans="1:16">
      <c r="A893" s="171" t="s">
        <v>135</v>
      </c>
      <c r="B893" s="172" t="s">
        <v>135</v>
      </c>
      <c r="C893" s="465" t="s">
        <v>1677</v>
      </c>
      <c r="D893" s="173" t="s">
        <v>1700</v>
      </c>
      <c r="E893" s="172" t="s">
        <v>147</v>
      </c>
      <c r="F893" s="49" t="s">
        <v>1701</v>
      </c>
      <c r="G893" s="36">
        <f>VLOOKUP(D893,全省上年决算数!$D$4:$G$1301,4)</f>
        <v>11521</v>
      </c>
      <c r="H893" s="36">
        <f>IFERROR(VLOOKUP(D893,全省预算!D:I,5,0),)</f>
        <v>11900</v>
      </c>
      <c r="I893" s="36"/>
      <c r="J893" s="36">
        <f>SUMIF(全省决算数!A892:A2272,D893:D2189,全省决算数!C892:C2272)</f>
        <v>9462</v>
      </c>
      <c r="K893" s="175">
        <f t="shared" si="82"/>
        <v>0.82</v>
      </c>
      <c r="L893" s="175">
        <f t="shared" si="85"/>
        <v>0.8</v>
      </c>
      <c r="M893" s="175">
        <f t="shared" si="83"/>
        <v>0</v>
      </c>
      <c r="N893" s="132">
        <f t="shared" si="86"/>
        <v>-0.179</v>
      </c>
      <c r="O893" s="176" t="str">
        <f t="shared" si="81"/>
        <v>是</v>
      </c>
      <c r="P893" s="176" t="str">
        <f t="shared" si="84"/>
        <v>否</v>
      </c>
    </row>
    <row r="894" hidden="1" customHeight="1" spans="1:16">
      <c r="A894" s="171" t="s">
        <v>135</v>
      </c>
      <c r="B894" s="172" t="s">
        <v>135</v>
      </c>
      <c r="C894" s="465" t="s">
        <v>1677</v>
      </c>
      <c r="D894" s="173" t="s">
        <v>1702</v>
      </c>
      <c r="E894" s="172" t="s">
        <v>147</v>
      </c>
      <c r="F894" s="49" t="s">
        <v>1703</v>
      </c>
      <c r="G894" s="36">
        <f>VLOOKUP(D894,全省上年决算数!$D$4:$G$1301,4)</f>
        <v>80236</v>
      </c>
      <c r="H894" s="36">
        <f>IFERROR(VLOOKUP(D894,全省预算!D:I,5,0),)</f>
        <v>83000</v>
      </c>
      <c r="I894" s="36"/>
      <c r="J894" s="36">
        <f>SUMIF(全省决算数!A893:A2273,D894:D2190,全省决算数!C893:C2273)</f>
        <v>42820</v>
      </c>
      <c r="K894" s="175">
        <f t="shared" si="82"/>
        <v>0.53</v>
      </c>
      <c r="L894" s="175">
        <f t="shared" si="85"/>
        <v>0.52</v>
      </c>
      <c r="M894" s="175">
        <f t="shared" si="83"/>
        <v>0</v>
      </c>
      <c r="N894" s="132">
        <f t="shared" si="86"/>
        <v>-0.466</v>
      </c>
      <c r="O894" s="176" t="str">
        <f t="shared" si="81"/>
        <v>是</v>
      </c>
      <c r="P894" s="176" t="str">
        <f t="shared" si="84"/>
        <v>否</v>
      </c>
    </row>
    <row r="895" hidden="1" customHeight="1" spans="1:16">
      <c r="A895" s="171" t="s">
        <v>135</v>
      </c>
      <c r="B895" s="172" t="s">
        <v>135</v>
      </c>
      <c r="C895" s="465" t="s">
        <v>1677</v>
      </c>
      <c r="D895" s="173" t="s">
        <v>1704</v>
      </c>
      <c r="E895" s="172" t="s">
        <v>147</v>
      </c>
      <c r="F895" s="49" t="s">
        <v>1705</v>
      </c>
      <c r="G895" s="36">
        <f>VLOOKUP(D895,全省上年决算数!$D$4:$G$1301,4)</f>
        <v>26971</v>
      </c>
      <c r="H895" s="36">
        <f>IFERROR(VLOOKUP(D895,全省预算!D:I,5,0),)</f>
        <v>28020</v>
      </c>
      <c r="I895" s="36"/>
      <c r="J895" s="36">
        <f>SUMIF(全省决算数!A894:A2274,D895:D2191,全省决算数!C894:C2274)</f>
        <v>72936</v>
      </c>
      <c r="K895" s="175">
        <f t="shared" si="82"/>
        <v>2.7</v>
      </c>
      <c r="L895" s="175">
        <f t="shared" si="85"/>
        <v>2.6</v>
      </c>
      <c r="M895" s="175">
        <f t="shared" si="83"/>
        <v>0</v>
      </c>
      <c r="N895" s="132">
        <f t="shared" si="86"/>
        <v>1.704</v>
      </c>
      <c r="O895" s="176" t="str">
        <f t="shared" si="81"/>
        <v>是</v>
      </c>
      <c r="P895" s="176" t="str">
        <f t="shared" si="84"/>
        <v>否</v>
      </c>
    </row>
    <row r="896" hidden="1" customHeight="1" spans="1:16">
      <c r="A896" s="171" t="s">
        <v>135</v>
      </c>
      <c r="B896" s="172" t="s">
        <v>135</v>
      </c>
      <c r="C896" s="465" t="s">
        <v>1677</v>
      </c>
      <c r="D896" s="173" t="s">
        <v>1706</v>
      </c>
      <c r="E896" s="172" t="s">
        <v>147</v>
      </c>
      <c r="F896" s="49" t="s">
        <v>1707</v>
      </c>
      <c r="G896" s="36">
        <f>VLOOKUP(D896,全省上年决算数!$D$4:$G$1301,4)</f>
        <v>362629</v>
      </c>
      <c r="H896" s="36">
        <f>IFERROR(VLOOKUP(D896,全省预算!D:I,5,0),)</f>
        <v>376000</v>
      </c>
      <c r="I896" s="36"/>
      <c r="J896" s="36">
        <f>SUMIF(全省决算数!A895:A2275,D896:D2192,全省决算数!C895:C2275)</f>
        <v>314846</v>
      </c>
      <c r="K896" s="175">
        <f t="shared" si="82"/>
        <v>0.87</v>
      </c>
      <c r="L896" s="175">
        <f t="shared" si="85"/>
        <v>0.84</v>
      </c>
      <c r="M896" s="175">
        <f t="shared" si="83"/>
        <v>0</v>
      </c>
      <c r="N896" s="132">
        <f t="shared" si="86"/>
        <v>-0.132</v>
      </c>
      <c r="O896" s="176" t="str">
        <f t="shared" si="81"/>
        <v>是</v>
      </c>
      <c r="P896" s="176" t="str">
        <f t="shared" si="84"/>
        <v>否</v>
      </c>
    </row>
    <row r="897" hidden="1" customHeight="1" spans="1:16">
      <c r="A897" s="171" t="s">
        <v>135</v>
      </c>
      <c r="B897" s="172" t="s">
        <v>135</v>
      </c>
      <c r="C897" s="465" t="s">
        <v>1677</v>
      </c>
      <c r="D897" s="173" t="s">
        <v>1708</v>
      </c>
      <c r="E897" s="172" t="s">
        <v>147</v>
      </c>
      <c r="F897" s="49" t="s">
        <v>1709</v>
      </c>
      <c r="G897" s="36">
        <f>VLOOKUP(D897,全省上年决算数!$D$4:$G$1301,4)</f>
        <v>13380</v>
      </c>
      <c r="H897" s="36">
        <f>IFERROR(VLOOKUP(D897,全省预算!D:I,5,0),)</f>
        <v>14000</v>
      </c>
      <c r="I897" s="36"/>
      <c r="J897" s="36">
        <f>SUMIF(全省决算数!A896:A2276,D897:D2193,全省决算数!C896:C2276)</f>
        <v>17999</v>
      </c>
      <c r="K897" s="175">
        <f t="shared" si="82"/>
        <v>1.35</v>
      </c>
      <c r="L897" s="175">
        <f t="shared" si="85"/>
        <v>1.29</v>
      </c>
      <c r="M897" s="175">
        <f t="shared" si="83"/>
        <v>0</v>
      </c>
      <c r="N897" s="132">
        <f t="shared" si="86"/>
        <v>0.345</v>
      </c>
      <c r="O897" s="176" t="str">
        <f t="shared" si="81"/>
        <v>是</v>
      </c>
      <c r="P897" s="176" t="str">
        <f t="shared" si="84"/>
        <v>否</v>
      </c>
    </row>
    <row r="898" hidden="1" customHeight="1" spans="1:16">
      <c r="A898" s="171" t="s">
        <v>135</v>
      </c>
      <c r="B898" s="172" t="s">
        <v>135</v>
      </c>
      <c r="C898" s="465" t="s">
        <v>1677</v>
      </c>
      <c r="D898" s="173" t="s">
        <v>1710</v>
      </c>
      <c r="E898" s="172" t="s">
        <v>147</v>
      </c>
      <c r="F898" s="49" t="s">
        <v>1711</v>
      </c>
      <c r="G898" s="36">
        <f>VLOOKUP(D898,全省上年决算数!$D$4:$G$1301,4)</f>
        <v>0</v>
      </c>
      <c r="H898" s="36">
        <f>IFERROR(VLOOKUP(D898,全省预算!D:I,5,0),)</f>
        <v>0</v>
      </c>
      <c r="I898" s="36"/>
      <c r="J898" s="36">
        <f>SUMIF(全省决算数!A897:A2277,D898:D2194,全省决算数!C897:C2277)</f>
        <v>0</v>
      </c>
      <c r="K898" s="175"/>
      <c r="L898" s="175"/>
      <c r="M898" s="175">
        <f t="shared" si="83"/>
        <v>0</v>
      </c>
      <c r="N898" s="132" t="str">
        <f t="shared" si="86"/>
        <v/>
      </c>
      <c r="O898" s="176" t="str">
        <f t="shared" si="81"/>
        <v>否</v>
      </c>
      <c r="P898" s="176" t="str">
        <f t="shared" si="84"/>
        <v>否</v>
      </c>
    </row>
    <row r="899" hidden="1" customHeight="1" spans="1:16">
      <c r="A899" s="171" t="s">
        <v>135</v>
      </c>
      <c r="B899" s="172" t="s">
        <v>135</v>
      </c>
      <c r="C899" s="465" t="s">
        <v>1677</v>
      </c>
      <c r="D899" s="173" t="s">
        <v>1712</v>
      </c>
      <c r="E899" s="172" t="s">
        <v>147</v>
      </c>
      <c r="F899" s="49" t="s">
        <v>1713</v>
      </c>
      <c r="G899" s="36">
        <f>VLOOKUP(D899,全省上年决算数!$D$4:$G$1301,4)</f>
        <v>6660</v>
      </c>
      <c r="H899" s="36">
        <f>IFERROR(VLOOKUP(D899,全省预算!D:I,5,0),)</f>
        <v>6750</v>
      </c>
      <c r="I899" s="36"/>
      <c r="J899" s="36">
        <f>SUMIF(全省决算数!A898:A2278,D899:D2195,全省决算数!C898:C2278)</f>
        <v>11775</v>
      </c>
      <c r="K899" s="175">
        <f t="shared" si="82"/>
        <v>1.77</v>
      </c>
      <c r="L899" s="175">
        <f t="shared" si="85"/>
        <v>1.74</v>
      </c>
      <c r="M899" s="175">
        <f t="shared" si="83"/>
        <v>0</v>
      </c>
      <c r="N899" s="132">
        <f t="shared" si="86"/>
        <v>0.768</v>
      </c>
      <c r="O899" s="176" t="str">
        <f t="shared" si="81"/>
        <v>是</v>
      </c>
      <c r="P899" s="176" t="str">
        <f t="shared" si="84"/>
        <v>否</v>
      </c>
    </row>
    <row r="900" hidden="1" customHeight="1" spans="1:16">
      <c r="A900" s="171" t="s">
        <v>135</v>
      </c>
      <c r="B900" s="172" t="s">
        <v>135</v>
      </c>
      <c r="C900" s="465" t="s">
        <v>1677</v>
      </c>
      <c r="D900" s="173" t="s">
        <v>1714</v>
      </c>
      <c r="E900" s="172" t="s">
        <v>147</v>
      </c>
      <c r="F900" s="49" t="s">
        <v>1715</v>
      </c>
      <c r="G900" s="36">
        <f>VLOOKUP(D900,全省上年决算数!$D$4:$G$1301,4)</f>
        <v>25</v>
      </c>
      <c r="H900" s="36">
        <f>IFERROR(VLOOKUP(D900,全省预算!D:I,5,0),)</f>
        <v>26</v>
      </c>
      <c r="I900" s="36"/>
      <c r="J900" s="36">
        <f>SUMIF(全省决算数!A899:A2279,D900:D2196,全省决算数!C899:C2279)</f>
        <v>59</v>
      </c>
      <c r="K900" s="175">
        <f t="shared" si="82"/>
        <v>2.36</v>
      </c>
      <c r="L900" s="175">
        <f t="shared" si="85"/>
        <v>2.27</v>
      </c>
      <c r="M900" s="175">
        <f t="shared" si="83"/>
        <v>0</v>
      </c>
      <c r="N900" s="132">
        <f t="shared" si="86"/>
        <v>1.36</v>
      </c>
      <c r="O900" s="176" t="str">
        <f t="shared" ref="O900:O963" si="87">IF(F900&lt;&gt;"",IF(SUM(G900:J900)&lt;&gt;0,"是","否"),"空")</f>
        <v>是</v>
      </c>
      <c r="P900" s="176" t="str">
        <f t="shared" si="84"/>
        <v>否</v>
      </c>
    </row>
    <row r="901" hidden="1" customHeight="1" spans="1:16">
      <c r="A901" s="171" t="s">
        <v>135</v>
      </c>
      <c r="B901" s="172" t="s">
        <v>135</v>
      </c>
      <c r="C901" s="465" t="s">
        <v>1677</v>
      </c>
      <c r="D901" s="173" t="s">
        <v>1716</v>
      </c>
      <c r="E901" s="172" t="s">
        <v>147</v>
      </c>
      <c r="F901" s="37" t="s">
        <v>1717</v>
      </c>
      <c r="G901" s="36">
        <f>VLOOKUP(D901,全省上年决算数!$D$4:$G$1301,4)</f>
        <v>56624</v>
      </c>
      <c r="H901" s="36">
        <f>IFERROR(VLOOKUP(D901,全省预算!D:I,5,0),)</f>
        <v>59000</v>
      </c>
      <c r="I901" s="36"/>
      <c r="J901" s="36">
        <f>SUMIF(全省决算数!A900:A2280,D901:D2197,全省决算数!C900:C2280)</f>
        <v>55360</v>
      </c>
      <c r="K901" s="175">
        <f t="shared" ref="K901:K964" si="88">J901/G901</f>
        <v>0.98</v>
      </c>
      <c r="L901" s="175">
        <f t="shared" si="85"/>
        <v>0.94</v>
      </c>
      <c r="M901" s="175">
        <f t="shared" ref="M901:M964" si="89">IFERROR(J901/I901,0)</f>
        <v>0</v>
      </c>
      <c r="N901" s="132">
        <f t="shared" si="86"/>
        <v>-0.022</v>
      </c>
      <c r="O901" s="176" t="str">
        <f t="shared" si="87"/>
        <v>是</v>
      </c>
      <c r="P901" s="176" t="str">
        <f t="shared" ref="P901:P964" si="90">IF(C901&lt;&gt;"","否","是")</f>
        <v>否</v>
      </c>
    </row>
    <row r="902" hidden="1" customHeight="1" spans="1:16">
      <c r="A902" s="171" t="s">
        <v>135</v>
      </c>
      <c r="B902" s="172" t="s">
        <v>135</v>
      </c>
      <c r="C902" s="465" t="s">
        <v>1677</v>
      </c>
      <c r="D902" s="173" t="s">
        <v>1718</v>
      </c>
      <c r="E902" s="172" t="s">
        <v>147</v>
      </c>
      <c r="F902" s="49" t="s">
        <v>1719</v>
      </c>
      <c r="G902" s="36">
        <f>VLOOKUP(D902,全省上年决算数!$D$4:$G$1301,4)</f>
        <v>0</v>
      </c>
      <c r="H902" s="36">
        <f>IFERROR(VLOOKUP(D902,全省预算!D:I,5,0),)</f>
        <v>0</v>
      </c>
      <c r="I902" s="36"/>
      <c r="J902" s="36">
        <f>SUMIF(全省决算数!A901:A2281,D902:D2198,全省决算数!C901:C2281)</f>
        <v>13</v>
      </c>
      <c r="K902" s="175"/>
      <c r="L902" s="175"/>
      <c r="M902" s="175">
        <f t="shared" si="89"/>
        <v>0</v>
      </c>
      <c r="N902" s="132" t="str">
        <f t="shared" si="86"/>
        <v/>
      </c>
      <c r="O902" s="176" t="str">
        <f t="shared" si="87"/>
        <v>是</v>
      </c>
      <c r="P902" s="176" t="str">
        <f t="shared" si="90"/>
        <v>否</v>
      </c>
    </row>
    <row r="903" hidden="1" customHeight="1" spans="1:16">
      <c r="A903" s="171" t="s">
        <v>135</v>
      </c>
      <c r="B903" s="172" t="s">
        <v>135</v>
      </c>
      <c r="C903" s="465" t="s">
        <v>1677</v>
      </c>
      <c r="D903" s="173" t="s">
        <v>1720</v>
      </c>
      <c r="E903" s="172" t="s">
        <v>147</v>
      </c>
      <c r="F903" s="49" t="s">
        <v>1660</v>
      </c>
      <c r="G903" s="36">
        <f>VLOOKUP(D903,全省上年决算数!$D$4:$G$1301,4)</f>
        <v>39</v>
      </c>
      <c r="H903" s="36">
        <f>IFERROR(VLOOKUP(D903,全省预算!D:I,5,0),)</f>
        <v>40</v>
      </c>
      <c r="I903" s="36"/>
      <c r="J903" s="36">
        <f>SUMIF(全省决算数!A902:A2282,D903:D2199,全省决算数!C902:C2282)</f>
        <v>28</v>
      </c>
      <c r="K903" s="175">
        <f t="shared" si="88"/>
        <v>0.72</v>
      </c>
      <c r="L903" s="175">
        <f t="shared" ref="L903:L965" si="91">J903/H903</f>
        <v>0.7</v>
      </c>
      <c r="M903" s="175">
        <f t="shared" si="89"/>
        <v>0</v>
      </c>
      <c r="N903" s="132">
        <f t="shared" si="86"/>
        <v>-0.282</v>
      </c>
      <c r="O903" s="176" t="str">
        <f t="shared" si="87"/>
        <v>是</v>
      </c>
      <c r="P903" s="176" t="str">
        <f t="shared" si="90"/>
        <v>否</v>
      </c>
    </row>
    <row r="904" hidden="1" customHeight="1" spans="1:16">
      <c r="A904" s="171" t="s">
        <v>135</v>
      </c>
      <c r="B904" s="172" t="s">
        <v>135</v>
      </c>
      <c r="C904" s="465" t="s">
        <v>1677</v>
      </c>
      <c r="D904" s="173" t="s">
        <v>1721</v>
      </c>
      <c r="E904" s="172" t="s">
        <v>147</v>
      </c>
      <c r="F904" s="49" t="s">
        <v>1722</v>
      </c>
      <c r="G904" s="36">
        <f>VLOOKUP(D904,全省上年决算数!$D$4:$G$1301,4)</f>
        <v>11460</v>
      </c>
      <c r="H904" s="36">
        <f>IFERROR(VLOOKUP(D904,全省预算!D:I,5,0),)</f>
        <v>11700</v>
      </c>
      <c r="I904" s="36"/>
      <c r="J904" s="36">
        <f>SUMIF(全省决算数!A903:A2283,D904:D2200,全省决算数!C903:C2283)</f>
        <v>9962</v>
      </c>
      <c r="K904" s="175">
        <f t="shared" si="88"/>
        <v>0.87</v>
      </c>
      <c r="L904" s="175">
        <f t="shared" si="91"/>
        <v>0.85</v>
      </c>
      <c r="M904" s="175">
        <f t="shared" si="89"/>
        <v>0</v>
      </c>
      <c r="N904" s="132">
        <f t="shared" si="86"/>
        <v>-0.131</v>
      </c>
      <c r="O904" s="176" t="str">
        <f t="shared" si="87"/>
        <v>是</v>
      </c>
      <c r="P904" s="176" t="str">
        <f t="shared" si="90"/>
        <v>否</v>
      </c>
    </row>
    <row r="905" hidden="1" customHeight="1" spans="1:16">
      <c r="A905" s="171" t="s">
        <v>135</v>
      </c>
      <c r="B905" s="172" t="s">
        <v>135</v>
      </c>
      <c r="C905" s="465" t="s">
        <v>1677</v>
      </c>
      <c r="D905" s="173" t="s">
        <v>1723</v>
      </c>
      <c r="E905" s="172" t="s">
        <v>147</v>
      </c>
      <c r="F905" s="49" t="s">
        <v>1724</v>
      </c>
      <c r="G905" s="36">
        <f>VLOOKUP(D905,全省上年决算数!$D$4:$G$1301,4)</f>
        <v>138222</v>
      </c>
      <c r="H905" s="36">
        <f>IFERROR(VLOOKUP(D905,全省预算!D:I,5,0),)</f>
        <v>147000</v>
      </c>
      <c r="I905" s="36"/>
      <c r="J905" s="36">
        <f>SUMIF(全省决算数!A904:A2284,D905:D2201,全省决算数!C904:C2284)</f>
        <v>166038</v>
      </c>
      <c r="K905" s="175">
        <f t="shared" si="88"/>
        <v>1.2</v>
      </c>
      <c r="L905" s="175">
        <f t="shared" si="91"/>
        <v>1.13</v>
      </c>
      <c r="M905" s="175">
        <f t="shared" si="89"/>
        <v>0</v>
      </c>
      <c r="N905" s="132">
        <f t="shared" si="86"/>
        <v>0.201</v>
      </c>
      <c r="O905" s="176" t="str">
        <f t="shared" si="87"/>
        <v>是</v>
      </c>
      <c r="P905" s="176" t="str">
        <f t="shared" si="90"/>
        <v>否</v>
      </c>
    </row>
    <row r="906" hidden="1" customHeight="1" spans="1:16">
      <c r="A906" s="171" t="s">
        <v>135</v>
      </c>
      <c r="B906" s="172" t="s">
        <v>135</v>
      </c>
      <c r="C906" s="465" t="s">
        <v>1677</v>
      </c>
      <c r="D906" s="173" t="s">
        <v>1725</v>
      </c>
      <c r="E906" s="172" t="s">
        <v>147</v>
      </c>
      <c r="F906" s="49" t="s">
        <v>1726</v>
      </c>
      <c r="G906" s="36">
        <f>VLOOKUP(D906,全省上年决算数!$D$4:$G$1301,4)</f>
        <v>96881</v>
      </c>
      <c r="H906" s="36">
        <f>IFERROR(VLOOKUP(D906,全省预算!D:I,5,0),)</f>
        <v>99494</v>
      </c>
      <c r="I906" s="36"/>
      <c r="J906" s="36">
        <f>SUMIF(全省决算数!A905:A2285,D906:D2202,全省决算数!C905:C2285)</f>
        <v>190232</v>
      </c>
      <c r="K906" s="175">
        <f t="shared" si="88"/>
        <v>1.96</v>
      </c>
      <c r="L906" s="175">
        <f t="shared" si="91"/>
        <v>1.91</v>
      </c>
      <c r="M906" s="175">
        <f t="shared" si="89"/>
        <v>0</v>
      </c>
      <c r="N906" s="132">
        <f t="shared" si="86"/>
        <v>0.964</v>
      </c>
      <c r="O906" s="176" t="str">
        <f t="shared" si="87"/>
        <v>是</v>
      </c>
      <c r="P906" s="176" t="str">
        <f t="shared" si="90"/>
        <v>否</v>
      </c>
    </row>
    <row r="907" hidden="1" spans="1:16">
      <c r="A907" s="171" t="s">
        <v>135</v>
      </c>
      <c r="B907" s="465" t="s">
        <v>1566</v>
      </c>
      <c r="C907" s="172"/>
      <c r="D907" s="173" t="s">
        <v>1727</v>
      </c>
      <c r="E907" s="172"/>
      <c r="F907" s="50" t="s">
        <v>1728</v>
      </c>
      <c r="G907" s="36">
        <f>SUMIF($C908:$C$1301,$D907,$G908:$G$1301)</f>
        <v>0</v>
      </c>
      <c r="H907" s="36">
        <f>VLOOKUP(F907,全省预算!$F:$H,3,0)</f>
        <v>0</v>
      </c>
      <c r="I907" s="36">
        <f>IFERROR(VLOOKUP(D907,全省调整!A:I,3,0),)</f>
        <v>0</v>
      </c>
      <c r="J907" s="36">
        <f>VLOOKUP(F907,全省决算数!$B:$C,2,0)</f>
        <v>0</v>
      </c>
      <c r="K907" s="175"/>
      <c r="L907" s="175"/>
      <c r="M907" s="175">
        <f t="shared" si="89"/>
        <v>0</v>
      </c>
      <c r="N907" s="129" t="str">
        <f t="shared" si="86"/>
        <v/>
      </c>
      <c r="O907" s="176" t="str">
        <f t="shared" si="87"/>
        <v>否</v>
      </c>
      <c r="P907" s="176" t="str">
        <f t="shared" si="90"/>
        <v>是</v>
      </c>
    </row>
    <row r="908" hidden="1" customHeight="1" spans="1:16">
      <c r="A908" s="171" t="s">
        <v>135</v>
      </c>
      <c r="B908" s="172" t="s">
        <v>135</v>
      </c>
      <c r="C908" s="173" t="s">
        <v>1727</v>
      </c>
      <c r="D908" s="173" t="s">
        <v>1729</v>
      </c>
      <c r="E908" s="172" t="s">
        <v>147</v>
      </c>
      <c r="F908" s="49" t="s">
        <v>141</v>
      </c>
      <c r="G908" s="36">
        <f>VLOOKUP(D908,全省上年决算数!$D$4:$G$1301,4)</f>
        <v>0</v>
      </c>
      <c r="H908" s="36">
        <f>IFERROR(VLOOKUP(D908,全省预算!D:I,5,0),)</f>
        <v>0</v>
      </c>
      <c r="I908" s="36"/>
      <c r="J908" s="36">
        <f>SUMIF(全省决算数!A907:A2287,D908:D2204,全省决算数!C907:C2287)</f>
        <v>0</v>
      </c>
      <c r="K908" s="175"/>
      <c r="L908" s="175"/>
      <c r="M908" s="175">
        <f t="shared" si="89"/>
        <v>0</v>
      </c>
      <c r="N908" s="132" t="str">
        <f t="shared" si="86"/>
        <v/>
      </c>
      <c r="O908" s="176" t="str">
        <f t="shared" si="87"/>
        <v>否</v>
      </c>
      <c r="P908" s="176" t="str">
        <f t="shared" si="90"/>
        <v>否</v>
      </c>
    </row>
    <row r="909" hidden="1" customHeight="1" spans="1:16">
      <c r="A909" s="171" t="s">
        <v>135</v>
      </c>
      <c r="B909" s="172" t="s">
        <v>135</v>
      </c>
      <c r="C909" s="173" t="s">
        <v>1727</v>
      </c>
      <c r="D909" s="173" t="s">
        <v>1730</v>
      </c>
      <c r="E909" s="172" t="s">
        <v>147</v>
      </c>
      <c r="F909" s="49" t="s">
        <v>143</v>
      </c>
      <c r="G909" s="36">
        <f>VLOOKUP(D909,全省上年决算数!$D$4:$G$1301,4)</f>
        <v>0</v>
      </c>
      <c r="H909" s="36">
        <f>IFERROR(VLOOKUP(D909,全省预算!D:I,5,0),)</f>
        <v>0</v>
      </c>
      <c r="I909" s="36"/>
      <c r="J909" s="36">
        <f>SUMIF(全省决算数!A908:A2288,D909:D2205,全省决算数!C908:C2288)</f>
        <v>0</v>
      </c>
      <c r="K909" s="175"/>
      <c r="L909" s="175"/>
      <c r="M909" s="175">
        <f t="shared" si="89"/>
        <v>0</v>
      </c>
      <c r="N909" s="132" t="str">
        <f t="shared" si="86"/>
        <v/>
      </c>
      <c r="O909" s="176" t="str">
        <f t="shared" si="87"/>
        <v>否</v>
      </c>
      <c r="P909" s="176" t="str">
        <f t="shared" si="90"/>
        <v>否</v>
      </c>
    </row>
    <row r="910" hidden="1" customHeight="1" spans="1:16">
      <c r="A910" s="171" t="s">
        <v>135</v>
      </c>
      <c r="B910" s="172" t="s">
        <v>135</v>
      </c>
      <c r="C910" s="173" t="s">
        <v>1727</v>
      </c>
      <c r="D910" s="173" t="s">
        <v>1731</v>
      </c>
      <c r="E910" s="172" t="s">
        <v>147</v>
      </c>
      <c r="F910" s="49" t="s">
        <v>145</v>
      </c>
      <c r="G910" s="36">
        <f>VLOOKUP(D910,全省上年决算数!$D$4:$G$1301,4)</f>
        <v>0</v>
      </c>
      <c r="H910" s="36">
        <f>IFERROR(VLOOKUP(D910,全省预算!D:I,5,0),)</f>
        <v>0</v>
      </c>
      <c r="I910" s="36"/>
      <c r="J910" s="36">
        <f>SUMIF(全省决算数!A909:A2289,D910:D2206,全省决算数!C909:C2289)</f>
        <v>0</v>
      </c>
      <c r="K910" s="175"/>
      <c r="L910" s="175"/>
      <c r="M910" s="175">
        <f t="shared" si="89"/>
        <v>0</v>
      </c>
      <c r="N910" s="132" t="str">
        <f t="shared" si="86"/>
        <v/>
      </c>
      <c r="O910" s="176" t="str">
        <f t="shared" si="87"/>
        <v>否</v>
      </c>
      <c r="P910" s="176" t="str">
        <f t="shared" si="90"/>
        <v>否</v>
      </c>
    </row>
    <row r="911" hidden="1" customHeight="1" spans="1:16">
      <c r="A911" s="171" t="s">
        <v>135</v>
      </c>
      <c r="B911" s="172" t="s">
        <v>135</v>
      </c>
      <c r="C911" s="173" t="s">
        <v>1727</v>
      </c>
      <c r="D911" s="173" t="s">
        <v>1732</v>
      </c>
      <c r="E911" s="172" t="s">
        <v>147</v>
      </c>
      <c r="F911" s="49" t="s">
        <v>1733</v>
      </c>
      <c r="G911" s="36">
        <f>VLOOKUP(D911,全省上年决算数!$D$4:$G$1301,4)</f>
        <v>0</v>
      </c>
      <c r="H911" s="36">
        <f>IFERROR(VLOOKUP(D911,全省预算!D:I,5,0),)</f>
        <v>0</v>
      </c>
      <c r="I911" s="36"/>
      <c r="J911" s="36">
        <f>SUMIF(全省决算数!A910:A2290,D911:D2207,全省决算数!C910:C2290)</f>
        <v>0</v>
      </c>
      <c r="K911" s="175"/>
      <c r="L911" s="175"/>
      <c r="M911" s="175">
        <f t="shared" si="89"/>
        <v>0</v>
      </c>
      <c r="N911" s="132" t="str">
        <f t="shared" si="86"/>
        <v/>
      </c>
      <c r="O911" s="176" t="str">
        <f t="shared" si="87"/>
        <v>否</v>
      </c>
      <c r="P911" s="176" t="str">
        <f t="shared" si="90"/>
        <v>否</v>
      </c>
    </row>
    <row r="912" hidden="1" customHeight="1" spans="1:16">
      <c r="A912" s="171" t="s">
        <v>135</v>
      </c>
      <c r="B912" s="172" t="s">
        <v>135</v>
      </c>
      <c r="C912" s="173" t="s">
        <v>1727</v>
      </c>
      <c r="D912" s="173" t="s">
        <v>1734</v>
      </c>
      <c r="E912" s="172" t="s">
        <v>147</v>
      </c>
      <c r="F912" s="49" t="s">
        <v>1735</v>
      </c>
      <c r="G912" s="36">
        <f>VLOOKUP(D912,全省上年决算数!$D$4:$G$1301,4)</f>
        <v>0</v>
      </c>
      <c r="H912" s="36">
        <f>IFERROR(VLOOKUP(D912,全省预算!D:I,5,0),)</f>
        <v>0</v>
      </c>
      <c r="I912" s="36"/>
      <c r="J912" s="36">
        <f>SUMIF(全省决算数!A911:A2291,D912:D2208,全省决算数!C911:C2291)</f>
        <v>0</v>
      </c>
      <c r="K912" s="175"/>
      <c r="L912" s="175"/>
      <c r="M912" s="175">
        <f t="shared" si="89"/>
        <v>0</v>
      </c>
      <c r="N912" s="132" t="str">
        <f t="shared" si="86"/>
        <v/>
      </c>
      <c r="O912" s="176" t="str">
        <f t="shared" si="87"/>
        <v>否</v>
      </c>
      <c r="P912" s="176" t="str">
        <f t="shared" si="90"/>
        <v>否</v>
      </c>
    </row>
    <row r="913" hidden="1" customHeight="1" spans="1:16">
      <c r="A913" s="171" t="s">
        <v>135</v>
      </c>
      <c r="B913" s="172" t="s">
        <v>135</v>
      </c>
      <c r="C913" s="173" t="s">
        <v>1727</v>
      </c>
      <c r="D913" s="173" t="s">
        <v>1736</v>
      </c>
      <c r="E913" s="172" t="s">
        <v>147</v>
      </c>
      <c r="F913" s="49" t="s">
        <v>1737</v>
      </c>
      <c r="G913" s="36">
        <f>VLOOKUP(D913,全省上年决算数!$D$4:$G$1301,4)</f>
        <v>0</v>
      </c>
      <c r="H913" s="36">
        <f>IFERROR(VLOOKUP(D913,全省预算!D:I,5,0),)</f>
        <v>0</v>
      </c>
      <c r="I913" s="36"/>
      <c r="J913" s="36">
        <f>SUMIF(全省决算数!A912:A2292,D913:D2209,全省决算数!C912:C2292)</f>
        <v>0</v>
      </c>
      <c r="K913" s="175"/>
      <c r="L913" s="175"/>
      <c r="M913" s="175">
        <f t="shared" si="89"/>
        <v>0</v>
      </c>
      <c r="N913" s="132" t="str">
        <f t="shared" si="86"/>
        <v/>
      </c>
      <c r="O913" s="176" t="str">
        <f t="shared" si="87"/>
        <v>否</v>
      </c>
      <c r="P913" s="176" t="str">
        <f t="shared" si="90"/>
        <v>否</v>
      </c>
    </row>
    <row r="914" hidden="1" customHeight="1" spans="1:16">
      <c r="A914" s="171" t="s">
        <v>135</v>
      </c>
      <c r="B914" s="172" t="s">
        <v>135</v>
      </c>
      <c r="C914" s="173" t="s">
        <v>1727</v>
      </c>
      <c r="D914" s="173" t="s">
        <v>1738</v>
      </c>
      <c r="E914" s="172" t="s">
        <v>147</v>
      </c>
      <c r="F914" s="49" t="s">
        <v>1739</v>
      </c>
      <c r="G914" s="36">
        <f>VLOOKUP(D914,全省上年决算数!$D$4:$G$1301,4)</f>
        <v>0</v>
      </c>
      <c r="H914" s="36">
        <f>IFERROR(VLOOKUP(D914,全省预算!D:I,5,0),)</f>
        <v>0</v>
      </c>
      <c r="I914" s="36"/>
      <c r="J914" s="36">
        <f>SUMIF(全省决算数!A913:A2293,D914:D2210,全省决算数!C913:C2293)</f>
        <v>0</v>
      </c>
      <c r="K914" s="175"/>
      <c r="L914" s="175"/>
      <c r="M914" s="175">
        <f t="shared" si="89"/>
        <v>0</v>
      </c>
      <c r="N914" s="132" t="str">
        <f t="shared" si="86"/>
        <v/>
      </c>
      <c r="O914" s="176" t="str">
        <f t="shared" si="87"/>
        <v>否</v>
      </c>
      <c r="P914" s="176" t="str">
        <f t="shared" si="90"/>
        <v>否</v>
      </c>
    </row>
    <row r="915" hidden="1" customHeight="1" spans="1:16">
      <c r="A915" s="171" t="s">
        <v>135</v>
      </c>
      <c r="B915" s="172" t="s">
        <v>135</v>
      </c>
      <c r="C915" s="173" t="s">
        <v>1727</v>
      </c>
      <c r="D915" s="173" t="s">
        <v>1740</v>
      </c>
      <c r="E915" s="172" t="s">
        <v>147</v>
      </c>
      <c r="F915" s="49" t="s">
        <v>1741</v>
      </c>
      <c r="G915" s="36">
        <f>VLOOKUP(D915,全省上年决算数!$D$4:$G$1301,4)</f>
        <v>0</v>
      </c>
      <c r="H915" s="36">
        <f>IFERROR(VLOOKUP(D915,全省预算!D:I,5,0),)</f>
        <v>0</v>
      </c>
      <c r="I915" s="36"/>
      <c r="J915" s="36">
        <f>SUMIF(全省决算数!A914:A2294,D915:D2211,全省决算数!C914:C2294)</f>
        <v>0</v>
      </c>
      <c r="K915" s="175"/>
      <c r="L915" s="175"/>
      <c r="M915" s="175">
        <f t="shared" si="89"/>
        <v>0</v>
      </c>
      <c r="N915" s="132" t="str">
        <f t="shared" si="86"/>
        <v/>
      </c>
      <c r="O915" s="176" t="str">
        <f t="shared" si="87"/>
        <v>否</v>
      </c>
      <c r="P915" s="176" t="str">
        <f t="shared" si="90"/>
        <v>否</v>
      </c>
    </row>
    <row r="916" hidden="1" customHeight="1" spans="1:16">
      <c r="A916" s="171" t="s">
        <v>135</v>
      </c>
      <c r="B916" s="172"/>
      <c r="C916" s="173" t="s">
        <v>1727</v>
      </c>
      <c r="D916" s="173" t="s">
        <v>1742</v>
      </c>
      <c r="E916" s="172" t="s">
        <v>147</v>
      </c>
      <c r="F916" s="49" t="s">
        <v>1743</v>
      </c>
      <c r="G916" s="36">
        <f>VLOOKUP(D916,全省上年决算数!$D$4:$G$1301,4)</f>
        <v>0</v>
      </c>
      <c r="H916" s="36">
        <f>IFERROR(VLOOKUP(D916,全省预算!D:I,5,0),)</f>
        <v>0</v>
      </c>
      <c r="I916" s="36"/>
      <c r="J916" s="36">
        <f>SUMIF(全省决算数!A915:A2295,D916:D2212,全省决算数!C915:C2295)</f>
        <v>0</v>
      </c>
      <c r="K916" s="175"/>
      <c r="L916" s="175"/>
      <c r="M916" s="175">
        <f t="shared" si="89"/>
        <v>0</v>
      </c>
      <c r="N916" s="132" t="str">
        <f t="shared" si="86"/>
        <v/>
      </c>
      <c r="O916" s="176" t="str">
        <f t="shared" si="87"/>
        <v>否</v>
      </c>
      <c r="P916" s="176" t="str">
        <f t="shared" si="90"/>
        <v>否</v>
      </c>
    </row>
    <row r="917" hidden="1" customHeight="1" spans="1:16">
      <c r="A917" s="171" t="s">
        <v>135</v>
      </c>
      <c r="B917" s="172" t="s">
        <v>135</v>
      </c>
      <c r="C917" s="173" t="s">
        <v>1727</v>
      </c>
      <c r="D917" s="173" t="s">
        <v>1744</v>
      </c>
      <c r="E917" s="172" t="s">
        <v>147</v>
      </c>
      <c r="F917" s="49" t="s">
        <v>1745</v>
      </c>
      <c r="G917" s="36">
        <f>VLOOKUP(D917,全省上年决算数!$D$4:$G$1301,4)</f>
        <v>0</v>
      </c>
      <c r="H917" s="36">
        <f>IFERROR(VLOOKUP(D917,全省预算!D:I,5,0),)</f>
        <v>0</v>
      </c>
      <c r="I917" s="36"/>
      <c r="J917" s="36">
        <f>SUMIF(全省决算数!A916:A2296,D917:D2213,全省决算数!C916:C2296)</f>
        <v>0</v>
      </c>
      <c r="K917" s="175"/>
      <c r="L917" s="175"/>
      <c r="M917" s="175">
        <f t="shared" si="89"/>
        <v>0</v>
      </c>
      <c r="N917" s="132" t="str">
        <f t="shared" si="86"/>
        <v/>
      </c>
      <c r="O917" s="176" t="str">
        <f t="shared" si="87"/>
        <v>否</v>
      </c>
      <c r="P917" s="176" t="str">
        <f t="shared" si="90"/>
        <v>否</v>
      </c>
    </row>
    <row r="918" ht="21.95" customHeight="1" spans="1:16">
      <c r="A918" s="171" t="s">
        <v>135</v>
      </c>
      <c r="B918" s="465" t="s">
        <v>1566</v>
      </c>
      <c r="C918" s="172"/>
      <c r="D918" s="173" t="s">
        <v>1746</v>
      </c>
      <c r="E918" s="172"/>
      <c r="F918" s="49" t="s">
        <v>1747</v>
      </c>
      <c r="G918" s="36">
        <f>SUMIF($C919:$C$1301,$D918,$G919:$G$1301)</f>
        <v>694802</v>
      </c>
      <c r="H918" s="36">
        <f>VLOOKUP(F918,全省预算!$F:$H,3,0)</f>
        <v>722000</v>
      </c>
      <c r="I918" s="36">
        <f>IFERROR(VLOOKUP(D918,全省调整!A:I,3,0),)</f>
        <v>874027</v>
      </c>
      <c r="J918" s="36">
        <f>VLOOKUP(F918,全省决算数!$B:$C,2,0)</f>
        <v>858300</v>
      </c>
      <c r="K918" s="418">
        <f t="shared" si="88"/>
        <v>1.235</v>
      </c>
      <c r="L918" s="418">
        <f t="shared" si="91"/>
        <v>1.189</v>
      </c>
      <c r="M918" s="418">
        <f t="shared" si="89"/>
        <v>0.982</v>
      </c>
      <c r="N918" s="129">
        <f t="shared" si="86"/>
        <v>0.235</v>
      </c>
      <c r="O918" s="176" t="str">
        <f t="shared" si="87"/>
        <v>是</v>
      </c>
      <c r="P918" s="176" t="str">
        <f t="shared" si="90"/>
        <v>是</v>
      </c>
    </row>
    <row r="919" hidden="1" customHeight="1" spans="1:16">
      <c r="A919" s="171" t="s">
        <v>135</v>
      </c>
      <c r="B919" s="172" t="s">
        <v>135</v>
      </c>
      <c r="C919" s="465" t="s">
        <v>1746</v>
      </c>
      <c r="D919" s="173" t="s">
        <v>1748</v>
      </c>
      <c r="E919" s="172" t="s">
        <v>147</v>
      </c>
      <c r="F919" s="37" t="s">
        <v>141</v>
      </c>
      <c r="G919" s="36">
        <f>VLOOKUP(D919,全省上年决算数!$D$4:$G$1301,4)</f>
        <v>14334</v>
      </c>
      <c r="H919" s="36">
        <f>IFERROR(VLOOKUP(D919,全省预算!D:I,5,0),)</f>
        <v>15100</v>
      </c>
      <c r="I919" s="36"/>
      <c r="J919" s="36">
        <f>SUMIF(全省决算数!A918:A2298,D919:D2215,全省决算数!C918:C2298)</f>
        <v>18094</v>
      </c>
      <c r="K919" s="175">
        <f t="shared" si="88"/>
        <v>1.26</v>
      </c>
      <c r="L919" s="175">
        <f t="shared" si="91"/>
        <v>1.2</v>
      </c>
      <c r="M919" s="175">
        <f t="shared" si="89"/>
        <v>0</v>
      </c>
      <c r="N919" s="132">
        <f t="shared" si="86"/>
        <v>0.262</v>
      </c>
      <c r="O919" s="176" t="str">
        <f t="shared" si="87"/>
        <v>是</v>
      </c>
      <c r="P919" s="176" t="str">
        <f t="shared" si="90"/>
        <v>否</v>
      </c>
    </row>
    <row r="920" hidden="1" customHeight="1" spans="1:16">
      <c r="A920" s="171" t="s">
        <v>135</v>
      </c>
      <c r="B920" s="172" t="s">
        <v>135</v>
      </c>
      <c r="C920" s="465" t="s">
        <v>1746</v>
      </c>
      <c r="D920" s="173" t="s">
        <v>1749</v>
      </c>
      <c r="E920" s="172" t="s">
        <v>147</v>
      </c>
      <c r="F920" s="49" t="s">
        <v>143</v>
      </c>
      <c r="G920" s="36">
        <f>VLOOKUP(D920,全省上年决算数!$D$4:$G$1301,4)</f>
        <v>3197</v>
      </c>
      <c r="H920" s="36">
        <f>IFERROR(VLOOKUP(D920,全省预算!D:I,5,0),)</f>
        <v>3250</v>
      </c>
      <c r="I920" s="36"/>
      <c r="J920" s="36">
        <f>SUMIF(全省决算数!A919:A2299,D920:D2216,全省决算数!C919:C2299)</f>
        <v>3283</v>
      </c>
      <c r="K920" s="175">
        <f t="shared" si="88"/>
        <v>1.03</v>
      </c>
      <c r="L920" s="175">
        <f t="shared" si="91"/>
        <v>1.01</v>
      </c>
      <c r="M920" s="175">
        <f t="shared" si="89"/>
        <v>0</v>
      </c>
      <c r="N920" s="132">
        <f t="shared" si="86"/>
        <v>0.027</v>
      </c>
      <c r="O920" s="176" t="str">
        <f t="shared" si="87"/>
        <v>是</v>
      </c>
      <c r="P920" s="176" t="str">
        <f t="shared" si="90"/>
        <v>否</v>
      </c>
    </row>
    <row r="921" hidden="1" customHeight="1" spans="1:16">
      <c r="A921" s="171" t="s">
        <v>135</v>
      </c>
      <c r="B921" s="172" t="s">
        <v>135</v>
      </c>
      <c r="C921" s="465" t="s">
        <v>1746</v>
      </c>
      <c r="D921" s="173" t="s">
        <v>1750</v>
      </c>
      <c r="E921" s="172" t="s">
        <v>147</v>
      </c>
      <c r="F921" s="49" t="s">
        <v>145</v>
      </c>
      <c r="G921" s="36">
        <f>VLOOKUP(D921,全省上年决算数!$D$4:$G$1301,4)</f>
        <v>0</v>
      </c>
      <c r="H921" s="36">
        <f>IFERROR(VLOOKUP(D921,全省预算!D:I,5,0),)</f>
        <v>0</v>
      </c>
      <c r="I921" s="36"/>
      <c r="J921" s="36">
        <f>SUMIF(全省决算数!A920:A2300,D921:D2217,全省决算数!C920:C2300)</f>
        <v>0</v>
      </c>
      <c r="K921" s="175"/>
      <c r="L921" s="175"/>
      <c r="M921" s="175">
        <f t="shared" si="89"/>
        <v>0</v>
      </c>
      <c r="N921" s="132" t="str">
        <f t="shared" si="86"/>
        <v/>
      </c>
      <c r="O921" s="176" t="str">
        <f t="shared" si="87"/>
        <v>否</v>
      </c>
      <c r="P921" s="176" t="str">
        <f t="shared" si="90"/>
        <v>否</v>
      </c>
    </row>
    <row r="922" hidden="1" customHeight="1" spans="1:16">
      <c r="A922" s="171" t="s">
        <v>135</v>
      </c>
      <c r="B922" s="172" t="s">
        <v>135</v>
      </c>
      <c r="C922" s="465" t="s">
        <v>1746</v>
      </c>
      <c r="D922" s="173" t="s">
        <v>1751</v>
      </c>
      <c r="E922" s="172" t="s">
        <v>147</v>
      </c>
      <c r="F922" s="49" t="s">
        <v>1752</v>
      </c>
      <c r="G922" s="36">
        <f>VLOOKUP(D922,全省上年决算数!$D$4:$G$1301,4)</f>
        <v>421159</v>
      </c>
      <c r="H922" s="36">
        <f>IFERROR(VLOOKUP(D922,全省预算!D:I,5,0),)</f>
        <v>443000</v>
      </c>
      <c r="I922" s="36"/>
      <c r="J922" s="36">
        <f>SUMIF(全省决算数!A921:A2301,D922:D2218,全省决算数!C921:C2301)</f>
        <v>544004</v>
      </c>
      <c r="K922" s="175">
        <f t="shared" si="88"/>
        <v>1.29</v>
      </c>
      <c r="L922" s="175">
        <f t="shared" si="91"/>
        <v>1.23</v>
      </c>
      <c r="M922" s="175">
        <f t="shared" si="89"/>
        <v>0</v>
      </c>
      <c r="N922" s="132">
        <f t="shared" si="86"/>
        <v>0.292</v>
      </c>
      <c r="O922" s="176" t="str">
        <f t="shared" si="87"/>
        <v>是</v>
      </c>
      <c r="P922" s="176" t="str">
        <f t="shared" si="90"/>
        <v>否</v>
      </c>
    </row>
    <row r="923" hidden="1" customHeight="1" spans="1:16">
      <c r="A923" s="171" t="s">
        <v>135</v>
      </c>
      <c r="B923" s="172" t="s">
        <v>135</v>
      </c>
      <c r="C923" s="465" t="s">
        <v>1746</v>
      </c>
      <c r="D923" s="173" t="s">
        <v>1753</v>
      </c>
      <c r="E923" s="172" t="s">
        <v>147</v>
      </c>
      <c r="F923" s="49" t="s">
        <v>1754</v>
      </c>
      <c r="G923" s="36">
        <f>VLOOKUP(D923,全省上年决算数!$D$4:$G$1301,4)</f>
        <v>50986</v>
      </c>
      <c r="H923" s="36">
        <f>IFERROR(VLOOKUP(D923,全省预算!D:I,5,0),)</f>
        <v>53500</v>
      </c>
      <c r="I923" s="36"/>
      <c r="J923" s="36">
        <f>SUMIF(全省决算数!A922:A2302,D923:D2219,全省决算数!C922:C2302)</f>
        <v>24287</v>
      </c>
      <c r="K923" s="175">
        <f t="shared" si="88"/>
        <v>0.48</v>
      </c>
      <c r="L923" s="175">
        <f t="shared" si="91"/>
        <v>0.45</v>
      </c>
      <c r="M923" s="175">
        <f t="shared" si="89"/>
        <v>0</v>
      </c>
      <c r="N923" s="132">
        <f t="shared" si="86"/>
        <v>-0.524</v>
      </c>
      <c r="O923" s="176" t="str">
        <f t="shared" si="87"/>
        <v>是</v>
      </c>
      <c r="P923" s="176" t="str">
        <f t="shared" si="90"/>
        <v>否</v>
      </c>
    </row>
    <row r="924" hidden="1" customHeight="1" spans="1:16">
      <c r="A924" s="171" t="s">
        <v>135</v>
      </c>
      <c r="B924" s="172" t="s">
        <v>135</v>
      </c>
      <c r="C924" s="465" t="s">
        <v>1746</v>
      </c>
      <c r="D924" s="173" t="s">
        <v>1755</v>
      </c>
      <c r="E924" s="172" t="s">
        <v>147</v>
      </c>
      <c r="F924" s="49" t="s">
        <v>1756</v>
      </c>
      <c r="G924" s="36">
        <f>VLOOKUP(D924,全省上年决算数!$D$4:$G$1301,4)</f>
        <v>1430</v>
      </c>
      <c r="H924" s="36">
        <f>IFERROR(VLOOKUP(D924,全省预算!D:I,5,0),)</f>
        <v>1450</v>
      </c>
      <c r="I924" s="36"/>
      <c r="J924" s="36">
        <f>SUMIF(全省决算数!A923:A2303,D924:D2220,全省决算数!C923:C2303)</f>
        <v>7213</v>
      </c>
      <c r="K924" s="175">
        <f t="shared" si="88"/>
        <v>5.04</v>
      </c>
      <c r="L924" s="175">
        <f t="shared" si="91"/>
        <v>4.97</v>
      </c>
      <c r="M924" s="175">
        <f t="shared" si="89"/>
        <v>0</v>
      </c>
      <c r="N924" s="132">
        <f t="shared" si="86"/>
        <v>4.044</v>
      </c>
      <c r="O924" s="176" t="str">
        <f t="shared" si="87"/>
        <v>是</v>
      </c>
      <c r="P924" s="176" t="str">
        <f t="shared" si="90"/>
        <v>否</v>
      </c>
    </row>
    <row r="925" hidden="1" customHeight="1" spans="1:16">
      <c r="A925" s="171" t="s">
        <v>135</v>
      </c>
      <c r="B925" s="172" t="s">
        <v>135</v>
      </c>
      <c r="C925" s="465" t="s">
        <v>1746</v>
      </c>
      <c r="D925" s="173" t="s">
        <v>1757</v>
      </c>
      <c r="E925" s="172" t="s">
        <v>147</v>
      </c>
      <c r="F925" s="49" t="s">
        <v>1758</v>
      </c>
      <c r="G925" s="36">
        <f>VLOOKUP(D925,全省上年决算数!$D$4:$G$1301,4)</f>
        <v>36141</v>
      </c>
      <c r="H925" s="36">
        <f>IFERROR(VLOOKUP(D925,全省预算!D:I,5,0),)</f>
        <v>37000</v>
      </c>
      <c r="I925" s="36"/>
      <c r="J925" s="36">
        <f>SUMIF(全省决算数!A924:A2304,D925:D2221,全省决算数!C924:C2304)</f>
        <v>55066</v>
      </c>
      <c r="K925" s="175">
        <f t="shared" si="88"/>
        <v>1.52</v>
      </c>
      <c r="L925" s="175">
        <f t="shared" si="91"/>
        <v>1.49</v>
      </c>
      <c r="M925" s="175">
        <f t="shared" si="89"/>
        <v>0</v>
      </c>
      <c r="N925" s="132">
        <f t="shared" si="86"/>
        <v>0.524</v>
      </c>
      <c r="O925" s="176" t="str">
        <f t="shared" si="87"/>
        <v>是</v>
      </c>
      <c r="P925" s="176" t="str">
        <f t="shared" si="90"/>
        <v>否</v>
      </c>
    </row>
    <row r="926" hidden="1" customHeight="1" spans="1:16">
      <c r="A926" s="171" t="s">
        <v>135</v>
      </c>
      <c r="B926" s="172" t="s">
        <v>135</v>
      </c>
      <c r="C926" s="465" t="s">
        <v>1746</v>
      </c>
      <c r="D926" s="173" t="s">
        <v>1759</v>
      </c>
      <c r="E926" s="172" t="s">
        <v>147</v>
      </c>
      <c r="F926" s="49" t="s">
        <v>1760</v>
      </c>
      <c r="G926" s="36">
        <f>VLOOKUP(D926,全省上年决算数!$D$4:$G$1301,4)</f>
        <v>0</v>
      </c>
      <c r="H926" s="36">
        <f>IFERROR(VLOOKUP(D926,全省预算!D:I,5,0),)</f>
        <v>0</v>
      </c>
      <c r="I926" s="36"/>
      <c r="J926" s="36">
        <f>SUMIF(全省决算数!A925:A2305,D926:D2222,全省决算数!C925:C2305)</f>
        <v>0</v>
      </c>
      <c r="K926" s="175"/>
      <c r="L926" s="175"/>
      <c r="M926" s="175">
        <f t="shared" si="89"/>
        <v>0</v>
      </c>
      <c r="N926" s="132" t="str">
        <f t="shared" si="86"/>
        <v/>
      </c>
      <c r="O926" s="176" t="str">
        <f t="shared" si="87"/>
        <v>否</v>
      </c>
      <c r="P926" s="176" t="str">
        <f t="shared" si="90"/>
        <v>否</v>
      </c>
    </row>
    <row r="927" hidden="1" customHeight="1" spans="1:16">
      <c r="A927" s="171" t="s">
        <v>135</v>
      </c>
      <c r="B927" s="172"/>
      <c r="C927" s="465" t="s">
        <v>1746</v>
      </c>
      <c r="D927" s="173" t="s">
        <v>1761</v>
      </c>
      <c r="E927" s="172" t="s">
        <v>147</v>
      </c>
      <c r="F927" s="49" t="s">
        <v>1762</v>
      </c>
      <c r="G927" s="36">
        <f>VLOOKUP(D927,全省上年决算数!$D$4:$G$1301,4)</f>
        <v>351</v>
      </c>
      <c r="H927" s="36">
        <f>IFERROR(VLOOKUP(D927,全省预算!D:I,5,0),)</f>
        <v>360</v>
      </c>
      <c r="I927" s="36"/>
      <c r="J927" s="36">
        <f>SUMIF(全省决算数!A926:A2306,D927:D2223,全省决算数!C926:C2306)</f>
        <v>466</v>
      </c>
      <c r="K927" s="175">
        <f t="shared" si="88"/>
        <v>1.33</v>
      </c>
      <c r="L927" s="175">
        <f t="shared" si="91"/>
        <v>1.29</v>
      </c>
      <c r="M927" s="175">
        <f t="shared" si="89"/>
        <v>0</v>
      </c>
      <c r="N927" s="132">
        <f t="shared" si="86"/>
        <v>0.328</v>
      </c>
      <c r="O927" s="176" t="str">
        <f t="shared" si="87"/>
        <v>是</v>
      </c>
      <c r="P927" s="176" t="str">
        <f t="shared" si="90"/>
        <v>否</v>
      </c>
    </row>
    <row r="928" hidden="1" customHeight="1" spans="1:16">
      <c r="A928" s="171" t="s">
        <v>135</v>
      </c>
      <c r="B928" s="172" t="s">
        <v>135</v>
      </c>
      <c r="C928" s="465" t="s">
        <v>1746</v>
      </c>
      <c r="D928" s="173" t="s">
        <v>1763</v>
      </c>
      <c r="E928" s="172" t="s">
        <v>147</v>
      </c>
      <c r="F928" s="49" t="s">
        <v>1764</v>
      </c>
      <c r="G928" s="36">
        <f>VLOOKUP(D928,全省上年决算数!$D$4:$G$1301,4)</f>
        <v>167204</v>
      </c>
      <c r="H928" s="36">
        <f>IFERROR(VLOOKUP(D928,全省预算!D:I,5,0),)</f>
        <v>168340</v>
      </c>
      <c r="I928" s="36"/>
      <c r="J928" s="36">
        <f>SUMIF(全省决算数!A927:A2307,D928:D2224,全省决算数!C927:C2307)</f>
        <v>205887</v>
      </c>
      <c r="K928" s="175">
        <f t="shared" si="88"/>
        <v>1.23</v>
      </c>
      <c r="L928" s="175">
        <f t="shared" si="91"/>
        <v>1.22</v>
      </c>
      <c r="M928" s="175">
        <f t="shared" si="89"/>
        <v>0</v>
      </c>
      <c r="N928" s="132">
        <f t="shared" si="86"/>
        <v>0.231</v>
      </c>
      <c r="O928" s="176" t="str">
        <f t="shared" si="87"/>
        <v>是</v>
      </c>
      <c r="P928" s="176" t="str">
        <f t="shared" si="90"/>
        <v>否</v>
      </c>
    </row>
    <row r="929" ht="21.95" customHeight="1" spans="1:16">
      <c r="A929" s="171" t="s">
        <v>135</v>
      </c>
      <c r="B929" s="465" t="s">
        <v>1566</v>
      </c>
      <c r="C929" s="172"/>
      <c r="D929" s="173" t="s">
        <v>1765</v>
      </c>
      <c r="E929" s="172"/>
      <c r="F929" s="49" t="s">
        <v>1766</v>
      </c>
      <c r="G929" s="36">
        <f>SUMIF($C930:$C$1301,$D929,$G930:$G$1301)</f>
        <v>181188</v>
      </c>
      <c r="H929" s="36">
        <f>VLOOKUP(F929,全省预算!$F:$H,3,0)</f>
        <v>186000</v>
      </c>
      <c r="I929" s="36">
        <f>IFERROR(VLOOKUP(D929,全省调整!A:I,3,0),)</f>
        <v>194429</v>
      </c>
      <c r="J929" s="36">
        <f>VLOOKUP(F929,全省决算数!$B:$C,2,0)</f>
        <v>192641</v>
      </c>
      <c r="K929" s="418">
        <f t="shared" si="88"/>
        <v>1.063</v>
      </c>
      <c r="L929" s="418">
        <f t="shared" si="91"/>
        <v>1.036</v>
      </c>
      <c r="M929" s="418">
        <f t="shared" si="89"/>
        <v>0.991</v>
      </c>
      <c r="N929" s="129">
        <f t="shared" si="86"/>
        <v>0.063</v>
      </c>
      <c r="O929" s="176" t="str">
        <f t="shared" si="87"/>
        <v>是</v>
      </c>
      <c r="P929" s="176" t="str">
        <f t="shared" si="90"/>
        <v>是</v>
      </c>
    </row>
    <row r="930" hidden="1" customHeight="1" spans="1:16">
      <c r="A930" s="171" t="s">
        <v>135</v>
      </c>
      <c r="B930" s="172" t="s">
        <v>135</v>
      </c>
      <c r="C930" s="465" t="s">
        <v>1765</v>
      </c>
      <c r="D930" s="173" t="s">
        <v>1767</v>
      </c>
      <c r="E930" s="172" t="s">
        <v>147</v>
      </c>
      <c r="F930" s="49" t="s">
        <v>862</v>
      </c>
      <c r="G930" s="36">
        <f>VLOOKUP(D930,全省上年决算数!$D$4:$G$1301,4)</f>
        <v>2204</v>
      </c>
      <c r="H930" s="36">
        <f>IFERROR(VLOOKUP(D930,全省预算!D:I,5,0),)</f>
        <v>2280</v>
      </c>
      <c r="I930" s="36"/>
      <c r="J930" s="36">
        <f>SUMIF(全省决算数!A929:A2309,D930:D2226,全省决算数!C929:C2309)</f>
        <v>1571</v>
      </c>
      <c r="K930" s="175">
        <f t="shared" si="88"/>
        <v>0.71</v>
      </c>
      <c r="L930" s="175">
        <f t="shared" si="91"/>
        <v>0.69</v>
      </c>
      <c r="M930" s="175">
        <f t="shared" si="89"/>
        <v>0</v>
      </c>
      <c r="N930" s="132">
        <f t="shared" si="86"/>
        <v>-0.287</v>
      </c>
      <c r="O930" s="176" t="str">
        <f t="shared" si="87"/>
        <v>是</v>
      </c>
      <c r="P930" s="176" t="str">
        <f t="shared" si="90"/>
        <v>否</v>
      </c>
    </row>
    <row r="931" hidden="1" customHeight="1" spans="1:16">
      <c r="A931" s="171" t="s">
        <v>135</v>
      </c>
      <c r="B931" s="172" t="s">
        <v>135</v>
      </c>
      <c r="C931" s="465" t="s">
        <v>1765</v>
      </c>
      <c r="D931" s="173" t="s">
        <v>1768</v>
      </c>
      <c r="E931" s="172" t="s">
        <v>147</v>
      </c>
      <c r="F931" s="49" t="s">
        <v>1769</v>
      </c>
      <c r="G931" s="36">
        <f>VLOOKUP(D931,全省上年决算数!$D$4:$G$1301,4)</f>
        <v>142829</v>
      </c>
      <c r="H931" s="36">
        <f>IFERROR(VLOOKUP(D931,全省预算!D:I,5,0),)</f>
        <v>148000</v>
      </c>
      <c r="I931" s="36"/>
      <c r="J931" s="36">
        <f>SUMIF(全省决算数!A930:A2310,D931:D2227,全省决算数!C930:C2310)</f>
        <v>155448</v>
      </c>
      <c r="K931" s="175">
        <f t="shared" si="88"/>
        <v>1.09</v>
      </c>
      <c r="L931" s="175">
        <f t="shared" si="91"/>
        <v>1.05</v>
      </c>
      <c r="M931" s="175">
        <f t="shared" si="89"/>
        <v>0</v>
      </c>
      <c r="N931" s="132">
        <f t="shared" si="86"/>
        <v>0.088</v>
      </c>
      <c r="O931" s="176" t="str">
        <f t="shared" si="87"/>
        <v>是</v>
      </c>
      <c r="P931" s="176" t="str">
        <f t="shared" si="90"/>
        <v>否</v>
      </c>
    </row>
    <row r="932" hidden="1" customHeight="1" spans="1:16">
      <c r="A932" s="171" t="s">
        <v>135</v>
      </c>
      <c r="B932" s="172" t="s">
        <v>135</v>
      </c>
      <c r="C932" s="465" t="s">
        <v>1765</v>
      </c>
      <c r="D932" s="173" t="s">
        <v>1770</v>
      </c>
      <c r="E932" s="172" t="s">
        <v>147</v>
      </c>
      <c r="F932" s="49" t="s">
        <v>1771</v>
      </c>
      <c r="G932" s="36">
        <f>VLOOKUP(D932,全省上年决算数!$D$4:$G$1301,4)</f>
        <v>27831</v>
      </c>
      <c r="H932" s="36">
        <f>IFERROR(VLOOKUP(D932,全省预算!D:I,5,0),)</f>
        <v>28400</v>
      </c>
      <c r="I932" s="36"/>
      <c r="J932" s="36">
        <f>SUMIF(全省决算数!A931:A2311,D932:D2228,全省决算数!C931:C2311)</f>
        <v>26332</v>
      </c>
      <c r="K932" s="175">
        <f t="shared" si="88"/>
        <v>0.95</v>
      </c>
      <c r="L932" s="175">
        <f t="shared" si="91"/>
        <v>0.93</v>
      </c>
      <c r="M932" s="175">
        <f t="shared" si="89"/>
        <v>0</v>
      </c>
      <c r="N932" s="132">
        <f t="shared" si="86"/>
        <v>-0.054</v>
      </c>
      <c r="O932" s="176" t="str">
        <f t="shared" si="87"/>
        <v>是</v>
      </c>
      <c r="P932" s="176" t="str">
        <f t="shared" si="90"/>
        <v>否</v>
      </c>
    </row>
    <row r="933" hidden="1" customHeight="1" spans="1:16">
      <c r="A933" s="171" t="s">
        <v>135</v>
      </c>
      <c r="B933" s="172" t="s">
        <v>135</v>
      </c>
      <c r="C933" s="465" t="s">
        <v>1765</v>
      </c>
      <c r="D933" s="173" t="s">
        <v>1772</v>
      </c>
      <c r="E933" s="172" t="s">
        <v>147</v>
      </c>
      <c r="F933" s="49" t="s">
        <v>1773</v>
      </c>
      <c r="G933" s="36">
        <f>VLOOKUP(D933,全省上年决算数!$D$4:$G$1301,4)</f>
        <v>94</v>
      </c>
      <c r="H933" s="36">
        <f>IFERROR(VLOOKUP(D933,全省预算!D:I,5,0),)</f>
        <v>320</v>
      </c>
      <c r="I933" s="36"/>
      <c r="J933" s="36">
        <f>SUMIF(全省决算数!A932:A2312,D933:D2229,全省决算数!C932:C2312)</f>
        <v>348</v>
      </c>
      <c r="K933" s="175">
        <f t="shared" si="88"/>
        <v>3.7</v>
      </c>
      <c r="L933" s="175">
        <f t="shared" si="91"/>
        <v>1.09</v>
      </c>
      <c r="M933" s="175">
        <f t="shared" si="89"/>
        <v>0</v>
      </c>
      <c r="N933" s="132">
        <f t="shared" si="86"/>
        <v>2.702</v>
      </c>
      <c r="O933" s="176" t="str">
        <f t="shared" si="87"/>
        <v>是</v>
      </c>
      <c r="P933" s="176" t="str">
        <f t="shared" si="90"/>
        <v>否</v>
      </c>
    </row>
    <row r="934" hidden="1" customHeight="1" spans="1:16">
      <c r="A934" s="171" t="s">
        <v>135</v>
      </c>
      <c r="B934" s="172" t="s">
        <v>135</v>
      </c>
      <c r="C934" s="465" t="s">
        <v>1765</v>
      </c>
      <c r="D934" s="173" t="s">
        <v>1774</v>
      </c>
      <c r="E934" s="172" t="s">
        <v>147</v>
      </c>
      <c r="F934" s="49" t="s">
        <v>1775</v>
      </c>
      <c r="G934" s="36">
        <f>VLOOKUP(D934,全省上年决算数!$D$4:$G$1301,4)</f>
        <v>8230</v>
      </c>
      <c r="H934" s="36">
        <f>IFERROR(VLOOKUP(D934,全省预算!D:I,5,0),)</f>
        <v>7000</v>
      </c>
      <c r="I934" s="36"/>
      <c r="J934" s="36">
        <f>SUMIF(全省决算数!A933:A2313,D934:D2230,全省决算数!C933:C2313)</f>
        <v>8942</v>
      </c>
      <c r="K934" s="175">
        <f t="shared" si="88"/>
        <v>1.09</v>
      </c>
      <c r="L934" s="175">
        <f t="shared" si="91"/>
        <v>1.28</v>
      </c>
      <c r="M934" s="175">
        <f t="shared" si="89"/>
        <v>0</v>
      </c>
      <c r="N934" s="132">
        <f t="shared" si="86"/>
        <v>0.087</v>
      </c>
      <c r="O934" s="176" t="str">
        <f t="shared" si="87"/>
        <v>是</v>
      </c>
      <c r="P934" s="176" t="str">
        <f t="shared" si="90"/>
        <v>否</v>
      </c>
    </row>
    <row r="935" ht="21.95" customHeight="1" spans="1:16">
      <c r="A935" s="171" t="s">
        <v>135</v>
      </c>
      <c r="B935" s="465" t="s">
        <v>1566</v>
      </c>
      <c r="C935" s="172"/>
      <c r="D935" s="464" t="s">
        <v>1776</v>
      </c>
      <c r="E935" s="172"/>
      <c r="F935" s="49" t="s">
        <v>1777</v>
      </c>
      <c r="G935" s="36">
        <f>SUMIF($C936:$C$1301,$D935,$G936:$G$1301)</f>
        <v>626919</v>
      </c>
      <c r="H935" s="36">
        <f>VLOOKUP(F935,全省预算!$F:$H,3,0)</f>
        <v>643000</v>
      </c>
      <c r="I935" s="36">
        <f>IFERROR(VLOOKUP(D935,全省调整!A:I,3,0),)</f>
        <v>656465</v>
      </c>
      <c r="J935" s="36">
        <f>VLOOKUP(F935,全省决算数!$B:$C,2,0)</f>
        <v>646893</v>
      </c>
      <c r="K935" s="418">
        <f t="shared" si="88"/>
        <v>1.032</v>
      </c>
      <c r="L935" s="418">
        <f t="shared" si="91"/>
        <v>1.006</v>
      </c>
      <c r="M935" s="418">
        <f t="shared" si="89"/>
        <v>0.985</v>
      </c>
      <c r="N935" s="129">
        <f t="shared" si="86"/>
        <v>0.032</v>
      </c>
      <c r="O935" s="176" t="str">
        <f t="shared" si="87"/>
        <v>是</v>
      </c>
      <c r="P935" s="176" t="str">
        <f t="shared" si="90"/>
        <v>是</v>
      </c>
    </row>
    <row r="936" hidden="1" customHeight="1" spans="1:16">
      <c r="A936" s="171" t="s">
        <v>135</v>
      </c>
      <c r="B936" s="172" t="s">
        <v>135</v>
      </c>
      <c r="C936" s="465" t="s">
        <v>1776</v>
      </c>
      <c r="D936" s="173" t="s">
        <v>1778</v>
      </c>
      <c r="E936" s="172" t="s">
        <v>147</v>
      </c>
      <c r="F936" s="49" t="s">
        <v>1779</v>
      </c>
      <c r="G936" s="36">
        <f>VLOOKUP(D936,全省上年决算数!$D$4:$G$1301,4)</f>
        <v>419400</v>
      </c>
      <c r="H936" s="36">
        <f>IFERROR(VLOOKUP(D936,全省预算!D:I,5,0),)</f>
        <v>430000</v>
      </c>
      <c r="I936" s="36"/>
      <c r="J936" s="36">
        <f>SUMIF(全省决算数!A935:A2315,D936:D2232,全省决算数!C935:C2315)</f>
        <v>424096</v>
      </c>
      <c r="K936" s="175">
        <f t="shared" si="88"/>
        <v>1.01</v>
      </c>
      <c r="L936" s="175">
        <f t="shared" si="91"/>
        <v>0.99</v>
      </c>
      <c r="M936" s="175">
        <f t="shared" si="89"/>
        <v>0</v>
      </c>
      <c r="N936" s="132">
        <f t="shared" si="86"/>
        <v>0.011</v>
      </c>
      <c r="O936" s="176" t="str">
        <f t="shared" si="87"/>
        <v>是</v>
      </c>
      <c r="P936" s="176" t="str">
        <f t="shared" si="90"/>
        <v>否</v>
      </c>
    </row>
    <row r="937" hidden="1" customHeight="1" spans="1:16">
      <c r="A937" s="171" t="s">
        <v>135</v>
      </c>
      <c r="B937" s="172" t="s">
        <v>135</v>
      </c>
      <c r="C937" s="465" t="s">
        <v>1776</v>
      </c>
      <c r="D937" s="173" t="s">
        <v>1780</v>
      </c>
      <c r="E937" s="172" t="s">
        <v>147</v>
      </c>
      <c r="F937" s="49" t="s">
        <v>1781</v>
      </c>
      <c r="G937" s="36">
        <f>VLOOKUP(D937,全省上年决算数!$D$4:$G$1301,4)</f>
        <v>56</v>
      </c>
      <c r="H937" s="36">
        <f>IFERROR(VLOOKUP(D937,全省预算!D:I,5,0),)</f>
        <v>58</v>
      </c>
      <c r="I937" s="36"/>
      <c r="J937" s="36">
        <f>SUMIF(全省决算数!A936:A2316,D937:D2233,全省决算数!C936:C2316)</f>
        <v>703</v>
      </c>
      <c r="K937" s="175">
        <f t="shared" si="88"/>
        <v>12.55</v>
      </c>
      <c r="L937" s="175">
        <f t="shared" si="91"/>
        <v>12.12</v>
      </c>
      <c r="M937" s="175">
        <f t="shared" si="89"/>
        <v>0</v>
      </c>
      <c r="N937" s="132">
        <f t="shared" si="86"/>
        <v>11.554</v>
      </c>
      <c r="O937" s="176" t="str">
        <f t="shared" si="87"/>
        <v>是</v>
      </c>
      <c r="P937" s="176" t="str">
        <f t="shared" si="90"/>
        <v>否</v>
      </c>
    </row>
    <row r="938" hidden="1" customHeight="1" spans="1:16">
      <c r="A938" s="171" t="s">
        <v>135</v>
      </c>
      <c r="B938" s="172"/>
      <c r="C938" s="465" t="s">
        <v>1776</v>
      </c>
      <c r="D938" s="173" t="s">
        <v>1782</v>
      </c>
      <c r="E938" s="172" t="s">
        <v>147</v>
      </c>
      <c r="F938" s="49" t="s">
        <v>1783</v>
      </c>
      <c r="G938" s="36">
        <f>VLOOKUP(D938,全省上年决算数!$D$4:$G$1301,4)</f>
        <v>168484</v>
      </c>
      <c r="H938" s="36">
        <f>IFERROR(VLOOKUP(D938,全省预算!D:I,5,0),)</f>
        <v>173400</v>
      </c>
      <c r="I938" s="36"/>
      <c r="J938" s="36">
        <f>SUMIF(全省决算数!A937:A2317,D938:D2234,全省决算数!C937:C2317)</f>
        <v>190027</v>
      </c>
      <c r="K938" s="175">
        <f t="shared" si="88"/>
        <v>1.13</v>
      </c>
      <c r="L938" s="175">
        <f t="shared" si="91"/>
        <v>1.1</v>
      </c>
      <c r="M938" s="175">
        <f t="shared" si="89"/>
        <v>0</v>
      </c>
      <c r="N938" s="132">
        <f t="shared" si="86"/>
        <v>0.128</v>
      </c>
      <c r="O938" s="176" t="str">
        <f t="shared" si="87"/>
        <v>是</v>
      </c>
      <c r="P938" s="176" t="str">
        <f t="shared" si="90"/>
        <v>否</v>
      </c>
    </row>
    <row r="939" hidden="1" customHeight="1" spans="1:16">
      <c r="A939" s="171" t="s">
        <v>135</v>
      </c>
      <c r="B939" s="172" t="s">
        <v>135</v>
      </c>
      <c r="C939" s="465" t="s">
        <v>1776</v>
      </c>
      <c r="D939" s="173" t="s">
        <v>1784</v>
      </c>
      <c r="E939" s="172" t="s">
        <v>147</v>
      </c>
      <c r="F939" s="49" t="s">
        <v>1785</v>
      </c>
      <c r="G939" s="36">
        <f>VLOOKUP(D939,全省上年决算数!$D$4:$G$1301,4)</f>
        <v>4022</v>
      </c>
      <c r="H939" s="36">
        <f>IFERROR(VLOOKUP(D939,全省预算!D:I,5,0),)</f>
        <v>4100</v>
      </c>
      <c r="I939" s="36"/>
      <c r="J939" s="36">
        <f>SUMIF(全省决算数!A938:A2318,D939:D2235,全省决算数!C938:C2318)</f>
        <v>4900</v>
      </c>
      <c r="K939" s="175">
        <f t="shared" si="88"/>
        <v>1.22</v>
      </c>
      <c r="L939" s="175">
        <f t="shared" si="91"/>
        <v>1.2</v>
      </c>
      <c r="M939" s="175">
        <f t="shared" si="89"/>
        <v>0</v>
      </c>
      <c r="N939" s="132">
        <f t="shared" si="86"/>
        <v>0.218</v>
      </c>
      <c r="O939" s="176" t="str">
        <f t="shared" si="87"/>
        <v>是</v>
      </c>
      <c r="P939" s="176" t="str">
        <f t="shared" si="90"/>
        <v>否</v>
      </c>
    </row>
    <row r="940" hidden="1" customHeight="1" spans="1:16">
      <c r="A940" s="171" t="s">
        <v>135</v>
      </c>
      <c r="B940" s="172" t="s">
        <v>135</v>
      </c>
      <c r="C940" s="465" t="s">
        <v>1776</v>
      </c>
      <c r="D940" s="173" t="s">
        <v>1786</v>
      </c>
      <c r="E940" s="172" t="s">
        <v>147</v>
      </c>
      <c r="F940" s="49" t="s">
        <v>1787</v>
      </c>
      <c r="G940" s="36">
        <f>VLOOKUP(D940,全省上年决算数!$D$4:$G$1301,4)</f>
        <v>30659</v>
      </c>
      <c r="H940" s="36">
        <f>IFERROR(VLOOKUP(D940,全省预算!D:I,5,0),)</f>
        <v>31000</v>
      </c>
      <c r="I940" s="36"/>
      <c r="J940" s="36">
        <f>SUMIF(全省决算数!A939:A2319,D940:D2236,全省决算数!C939:C2319)</f>
        <v>20330</v>
      </c>
      <c r="K940" s="175">
        <f t="shared" si="88"/>
        <v>0.66</v>
      </c>
      <c r="L940" s="175">
        <f t="shared" si="91"/>
        <v>0.66</v>
      </c>
      <c r="M940" s="175">
        <f t="shared" si="89"/>
        <v>0</v>
      </c>
      <c r="N940" s="132">
        <f t="shared" si="86"/>
        <v>-0.337</v>
      </c>
      <c r="O940" s="176" t="str">
        <f t="shared" si="87"/>
        <v>是</v>
      </c>
      <c r="P940" s="176" t="str">
        <f t="shared" si="90"/>
        <v>否</v>
      </c>
    </row>
    <row r="941" hidden="1" customHeight="1" spans="1:16">
      <c r="A941" s="171" t="s">
        <v>135</v>
      </c>
      <c r="B941" s="172" t="s">
        <v>135</v>
      </c>
      <c r="C941" s="465" t="s">
        <v>1776</v>
      </c>
      <c r="D941" s="173" t="s">
        <v>1788</v>
      </c>
      <c r="E941" s="172" t="s">
        <v>147</v>
      </c>
      <c r="F941" s="37" t="s">
        <v>1789</v>
      </c>
      <c r="G941" s="36">
        <f>VLOOKUP(D941,全省上年决算数!$D$4:$G$1301,4)</f>
        <v>4298</v>
      </c>
      <c r="H941" s="36">
        <f>IFERROR(VLOOKUP(D941,全省预算!D:I,5,0),)</f>
        <v>4442</v>
      </c>
      <c r="I941" s="36"/>
      <c r="J941" s="36">
        <f>SUMIF(全省决算数!A940:A2320,D941:D2237,全省决算数!C940:C2320)</f>
        <v>6837</v>
      </c>
      <c r="K941" s="175">
        <f t="shared" si="88"/>
        <v>1.59</v>
      </c>
      <c r="L941" s="175">
        <f t="shared" si="91"/>
        <v>1.54</v>
      </c>
      <c r="M941" s="175">
        <f t="shared" si="89"/>
        <v>0</v>
      </c>
      <c r="N941" s="132">
        <f t="shared" si="86"/>
        <v>0.591</v>
      </c>
      <c r="O941" s="176" t="str">
        <f t="shared" si="87"/>
        <v>是</v>
      </c>
      <c r="P941" s="176" t="str">
        <f t="shared" si="90"/>
        <v>否</v>
      </c>
    </row>
    <row r="942" ht="21.95" customHeight="1" spans="1:16">
      <c r="A942" s="171" t="s">
        <v>135</v>
      </c>
      <c r="B942" s="465" t="s">
        <v>1566</v>
      </c>
      <c r="C942" s="172"/>
      <c r="D942" s="173" t="s">
        <v>1790</v>
      </c>
      <c r="E942" s="172"/>
      <c r="F942" s="49" t="s">
        <v>1791</v>
      </c>
      <c r="G942" s="36">
        <f>SUMIF($C943:$C$1301,$D942,$G943:$G$1301)</f>
        <v>26949</v>
      </c>
      <c r="H942" s="36">
        <f>VLOOKUP(F942,全省预算!$F:$H,3,0)</f>
        <v>28000</v>
      </c>
      <c r="I942" s="36">
        <f>IFERROR(VLOOKUP(D942,全省调整!A:I,3,0),)</f>
        <v>137706</v>
      </c>
      <c r="J942" s="36">
        <f>VLOOKUP(F942,全省决算数!$B:$C,2,0)</f>
        <v>134617</v>
      </c>
      <c r="K942" s="418">
        <f t="shared" si="88"/>
        <v>4.995</v>
      </c>
      <c r="L942" s="418">
        <f t="shared" si="91"/>
        <v>4.808</v>
      </c>
      <c r="M942" s="418">
        <f t="shared" si="89"/>
        <v>0.978</v>
      </c>
      <c r="N942" s="129">
        <f t="shared" si="86"/>
        <v>3.995</v>
      </c>
      <c r="O942" s="176" t="str">
        <f t="shared" si="87"/>
        <v>是</v>
      </c>
      <c r="P942" s="176" t="str">
        <f t="shared" si="90"/>
        <v>是</v>
      </c>
    </row>
    <row r="943" hidden="1" customHeight="1" spans="1:16">
      <c r="A943" s="171" t="s">
        <v>135</v>
      </c>
      <c r="B943" s="172" t="s">
        <v>135</v>
      </c>
      <c r="C943" s="465" t="s">
        <v>1790</v>
      </c>
      <c r="D943" s="173" t="s">
        <v>1792</v>
      </c>
      <c r="E943" s="172" t="s">
        <v>147</v>
      </c>
      <c r="F943" s="51" t="s">
        <v>1793</v>
      </c>
      <c r="G943" s="36">
        <f>VLOOKUP(D943,全省上年决算数!$D$4:$G$1301,4)</f>
        <v>8815</v>
      </c>
      <c r="H943" s="36">
        <f>IFERROR(VLOOKUP(D943,全省预算!D:I,5,0),)</f>
        <v>9100</v>
      </c>
      <c r="I943" s="36"/>
      <c r="J943" s="36">
        <f>SUMIF(全省决算数!A942:A2322,D943:D2239,全省决算数!C942:C2322)</f>
        <v>16993</v>
      </c>
      <c r="K943" s="175">
        <f t="shared" si="88"/>
        <v>1.93</v>
      </c>
      <c r="L943" s="175">
        <f t="shared" si="91"/>
        <v>1.87</v>
      </c>
      <c r="M943" s="175">
        <f t="shared" si="89"/>
        <v>0</v>
      </c>
      <c r="N943" s="132">
        <f t="shared" si="86"/>
        <v>0.928</v>
      </c>
      <c r="O943" s="176" t="str">
        <f t="shared" si="87"/>
        <v>是</v>
      </c>
      <c r="P943" s="176" t="str">
        <f t="shared" si="90"/>
        <v>否</v>
      </c>
    </row>
    <row r="944" hidden="1" customHeight="1" spans="1:16">
      <c r="A944" s="171" t="s">
        <v>135</v>
      </c>
      <c r="B944" s="172"/>
      <c r="C944" s="465" t="s">
        <v>1790</v>
      </c>
      <c r="D944" s="173" t="s">
        <v>1794</v>
      </c>
      <c r="E944" s="172" t="s">
        <v>147</v>
      </c>
      <c r="F944" s="49" t="s">
        <v>1795</v>
      </c>
      <c r="G944" s="36">
        <f>VLOOKUP(D944,全省上年决算数!$D$4:$G$1301,4)</f>
        <v>17744</v>
      </c>
      <c r="H944" s="36">
        <f>IFERROR(VLOOKUP(D944,全省预算!D:I,5,0),)</f>
        <v>18180</v>
      </c>
      <c r="I944" s="36"/>
      <c r="J944" s="36">
        <f>SUMIF(全省决算数!A943:A2323,D944:D2240,全省决算数!C943:C2323)</f>
        <v>11917</v>
      </c>
      <c r="K944" s="175">
        <f t="shared" si="88"/>
        <v>0.67</v>
      </c>
      <c r="L944" s="175">
        <f t="shared" si="91"/>
        <v>0.66</v>
      </c>
      <c r="M944" s="175">
        <f t="shared" si="89"/>
        <v>0</v>
      </c>
      <c r="N944" s="132">
        <f t="shared" si="86"/>
        <v>-0.328</v>
      </c>
      <c r="O944" s="176" t="str">
        <f t="shared" si="87"/>
        <v>是</v>
      </c>
      <c r="P944" s="176" t="str">
        <f t="shared" si="90"/>
        <v>否</v>
      </c>
    </row>
    <row r="945" hidden="1" customHeight="1" spans="1:16">
      <c r="A945" s="171" t="s">
        <v>135</v>
      </c>
      <c r="B945" s="172" t="s">
        <v>135</v>
      </c>
      <c r="C945" s="465" t="s">
        <v>1790</v>
      </c>
      <c r="D945" s="173" t="s">
        <v>1796</v>
      </c>
      <c r="E945" s="172" t="s">
        <v>147</v>
      </c>
      <c r="F945" s="49" t="s">
        <v>1797</v>
      </c>
      <c r="G945" s="36">
        <f>VLOOKUP(D945,全省上年决算数!$D$4:$G$1301,4)</f>
        <v>390</v>
      </c>
      <c r="H945" s="36">
        <f>IFERROR(VLOOKUP(D945,全省预算!D:I,5,0),)</f>
        <v>720</v>
      </c>
      <c r="I945" s="36"/>
      <c r="J945" s="36">
        <f>SUMIF(全省决算数!A944:A2324,D945:D2241,全省决算数!C944:C2324)</f>
        <v>105707</v>
      </c>
      <c r="K945" s="175">
        <f t="shared" si="88"/>
        <v>271.04</v>
      </c>
      <c r="L945" s="175">
        <f t="shared" si="91"/>
        <v>146.82</v>
      </c>
      <c r="M945" s="175">
        <f t="shared" si="89"/>
        <v>0</v>
      </c>
      <c r="N945" s="132">
        <f t="shared" si="86"/>
        <v>270.044</v>
      </c>
      <c r="O945" s="176" t="str">
        <f t="shared" si="87"/>
        <v>是</v>
      </c>
      <c r="P945" s="176" t="str">
        <f t="shared" si="90"/>
        <v>否</v>
      </c>
    </row>
    <row r="946" hidden="1" spans="1:16">
      <c r="A946" s="171" t="s">
        <v>135</v>
      </c>
      <c r="B946" s="465" t="s">
        <v>1566</v>
      </c>
      <c r="C946" s="172"/>
      <c r="D946" s="464" t="s">
        <v>1798</v>
      </c>
      <c r="E946" s="172"/>
      <c r="F946" s="48" t="s">
        <v>1799</v>
      </c>
      <c r="G946" s="36">
        <f>SUMIF($C947:$C$1301,$D946,$G947:$G$1301)</f>
        <v>0</v>
      </c>
      <c r="H946" s="36">
        <f>VLOOKUP(F946,全省预算!$F:$H,3,0)</f>
        <v>0</v>
      </c>
      <c r="I946" s="36">
        <f>IFERROR(VLOOKUP(D946,全省调整!A:I,3,0),)</f>
        <v>0</v>
      </c>
      <c r="J946" s="36">
        <f>VLOOKUP(F946,全省决算数!$B:$C,2,0)</f>
        <v>0</v>
      </c>
      <c r="K946" s="175"/>
      <c r="L946" s="175"/>
      <c r="M946" s="175">
        <f t="shared" si="89"/>
        <v>0</v>
      </c>
      <c r="N946" s="129" t="str">
        <f t="shared" si="86"/>
        <v/>
      </c>
      <c r="O946" s="176" t="str">
        <f t="shared" si="87"/>
        <v>否</v>
      </c>
      <c r="P946" s="176" t="str">
        <f t="shared" si="90"/>
        <v>是</v>
      </c>
    </row>
    <row r="947" hidden="1" customHeight="1" spans="1:16">
      <c r="A947" s="171" t="s">
        <v>135</v>
      </c>
      <c r="B947" s="172" t="s">
        <v>135</v>
      </c>
      <c r="C947" s="465" t="s">
        <v>1798</v>
      </c>
      <c r="D947" s="173" t="s">
        <v>1800</v>
      </c>
      <c r="E947" s="172" t="s">
        <v>147</v>
      </c>
      <c r="F947" s="37" t="s">
        <v>1801</v>
      </c>
      <c r="G947" s="36">
        <f>VLOOKUP(D947,全省上年决算数!$D$4:$G$1301,4)</f>
        <v>0</v>
      </c>
      <c r="H947" s="36">
        <f>IFERROR(VLOOKUP(D947,全省预算!D:I,5,0),)</f>
        <v>0</v>
      </c>
      <c r="I947" s="36"/>
      <c r="J947" s="36">
        <f>SUMIF(全省决算数!A946:A2326,D947:D2243,全省决算数!C946:C2326)</f>
        <v>0</v>
      </c>
      <c r="K947" s="175"/>
      <c r="L947" s="175"/>
      <c r="M947" s="175">
        <f t="shared" si="89"/>
        <v>0</v>
      </c>
      <c r="N947" s="132" t="str">
        <f t="shared" si="86"/>
        <v/>
      </c>
      <c r="O947" s="176" t="str">
        <f t="shared" si="87"/>
        <v>否</v>
      </c>
      <c r="P947" s="176" t="str">
        <f t="shared" si="90"/>
        <v>否</v>
      </c>
    </row>
    <row r="948" hidden="1" customHeight="1" spans="1:16">
      <c r="A948" s="171" t="s">
        <v>135</v>
      </c>
      <c r="B948" s="172" t="s">
        <v>135</v>
      </c>
      <c r="C948" s="465" t="s">
        <v>1798</v>
      </c>
      <c r="D948" s="173" t="s">
        <v>1802</v>
      </c>
      <c r="E948" s="172" t="s">
        <v>147</v>
      </c>
      <c r="F948" s="37" t="s">
        <v>1803</v>
      </c>
      <c r="G948" s="36">
        <f>VLOOKUP(D948,全省上年决算数!$D$4:$G$1301,4)</f>
        <v>0</v>
      </c>
      <c r="H948" s="36">
        <f>IFERROR(VLOOKUP(D948,全省预算!D:I,5,0),)</f>
        <v>0</v>
      </c>
      <c r="I948" s="36"/>
      <c r="J948" s="36">
        <f>SUMIF(全省决算数!A947:A2327,D948:D2244,全省决算数!C947:C2327)</f>
        <v>0</v>
      </c>
      <c r="K948" s="175"/>
      <c r="L948" s="175"/>
      <c r="M948" s="175">
        <f t="shared" si="89"/>
        <v>0</v>
      </c>
      <c r="N948" s="132" t="str">
        <f t="shared" si="86"/>
        <v/>
      </c>
      <c r="O948" s="176" t="str">
        <f t="shared" si="87"/>
        <v>否</v>
      </c>
      <c r="P948" s="176" t="str">
        <f t="shared" si="90"/>
        <v>否</v>
      </c>
    </row>
    <row r="949" hidden="1" customHeight="1" spans="1:16">
      <c r="A949" s="171"/>
      <c r="B949" s="180"/>
      <c r="C949" s="465" t="s">
        <v>1798</v>
      </c>
      <c r="D949" s="464" t="s">
        <v>1804</v>
      </c>
      <c r="E949" s="172" t="s">
        <v>147</v>
      </c>
      <c r="F949" s="37" t="s">
        <v>1805</v>
      </c>
      <c r="G949" s="36">
        <f>VLOOKUP(D949,全省上年决算数!$D$4:$G$1301,4)</f>
        <v>0</v>
      </c>
      <c r="H949" s="36">
        <f>IFERROR(VLOOKUP(D949,全省预算!D:I,5,0),)</f>
        <v>0</v>
      </c>
      <c r="I949" s="36"/>
      <c r="J949" s="36">
        <f>SUMIF(全省决算数!A948:A2328,D949:D2245,全省决算数!C948:C2328)</f>
        <v>0</v>
      </c>
      <c r="K949" s="175"/>
      <c r="L949" s="175"/>
      <c r="M949" s="175">
        <f t="shared" si="89"/>
        <v>0</v>
      </c>
      <c r="N949" s="132" t="str">
        <f t="shared" si="86"/>
        <v/>
      </c>
      <c r="O949" s="176" t="str">
        <f t="shared" si="87"/>
        <v>否</v>
      </c>
      <c r="P949" s="176" t="str">
        <f t="shared" si="90"/>
        <v>否</v>
      </c>
    </row>
    <row r="950" ht="21.95" customHeight="1" spans="1:16">
      <c r="A950" s="171"/>
      <c r="B950" s="465" t="s">
        <v>1566</v>
      </c>
      <c r="C950" s="172"/>
      <c r="D950" s="37">
        <v>21399</v>
      </c>
      <c r="E950" s="172"/>
      <c r="F950" s="51" t="s">
        <v>1806</v>
      </c>
      <c r="G950" s="36">
        <f>SUMIF($C951:$C$1301,$D950,$G951:$G$1301)</f>
        <v>174673</v>
      </c>
      <c r="H950" s="36">
        <f>VLOOKUP(F950,全省预算!$F:$H,3,0)</f>
        <v>177000</v>
      </c>
      <c r="I950" s="36">
        <f>IFERROR(VLOOKUP(D950,全省调整!A:I,3,0),)</f>
        <v>218393</v>
      </c>
      <c r="J950" s="36">
        <f>VLOOKUP(F950,全省决算数!$B:$C,2,0)</f>
        <v>163414</v>
      </c>
      <c r="K950" s="418">
        <f t="shared" si="88"/>
        <v>0.936</v>
      </c>
      <c r="L950" s="418">
        <f t="shared" si="91"/>
        <v>0.923</v>
      </c>
      <c r="M950" s="418">
        <f t="shared" si="89"/>
        <v>0.748</v>
      </c>
      <c r="N950" s="129">
        <f t="shared" si="86"/>
        <v>-0.064</v>
      </c>
      <c r="O950" s="176" t="str">
        <f t="shared" si="87"/>
        <v>是</v>
      </c>
      <c r="P950" s="176" t="str">
        <f t="shared" si="90"/>
        <v>是</v>
      </c>
    </row>
    <row r="951" hidden="1" customHeight="1" spans="1:16">
      <c r="A951" s="171"/>
      <c r="B951" s="172"/>
      <c r="C951" s="37">
        <v>21399</v>
      </c>
      <c r="D951" s="37">
        <v>2139901</v>
      </c>
      <c r="E951" s="172" t="s">
        <v>147</v>
      </c>
      <c r="F951" s="51" t="s">
        <v>1807</v>
      </c>
      <c r="G951" s="36">
        <f>VLOOKUP(D951,全省上年决算数!D946:G952,4,0)</f>
        <v>1112</v>
      </c>
      <c r="H951" s="36">
        <f>IFERROR(VLOOKUP(D951,全省预算!D:I,5,0),)</f>
        <v>1150</v>
      </c>
      <c r="I951" s="36"/>
      <c r="J951" s="36">
        <f>SUMIF(全省决算数!A950:A2330,D951:D2247,全省决算数!C950:C2330)</f>
        <v>30</v>
      </c>
      <c r="K951" s="175">
        <f t="shared" si="88"/>
        <v>0.03</v>
      </c>
      <c r="L951" s="175">
        <f t="shared" si="91"/>
        <v>0.03</v>
      </c>
      <c r="M951" s="175">
        <f t="shared" si="89"/>
        <v>0</v>
      </c>
      <c r="N951" s="132">
        <f t="shared" si="86"/>
        <v>-0.973</v>
      </c>
      <c r="O951" s="176" t="str">
        <f t="shared" si="87"/>
        <v>是</v>
      </c>
      <c r="P951" s="176" t="str">
        <f t="shared" si="90"/>
        <v>否</v>
      </c>
    </row>
    <row r="952" hidden="1" customHeight="1" spans="1:16">
      <c r="A952" s="171"/>
      <c r="B952" s="172"/>
      <c r="C952" s="37">
        <v>21399</v>
      </c>
      <c r="D952" s="37">
        <v>2139999</v>
      </c>
      <c r="E952" s="172" t="s">
        <v>147</v>
      </c>
      <c r="F952" s="51" t="s">
        <v>1808</v>
      </c>
      <c r="G952" s="36">
        <f>VLOOKUP(D952,全省上年决算数!D947:G953,4,0)</f>
        <v>173561</v>
      </c>
      <c r="H952" s="36">
        <f>IFERROR(VLOOKUP(D952,全省预算!D:I,5,0),)</f>
        <v>175850</v>
      </c>
      <c r="I952" s="36"/>
      <c r="J952" s="36">
        <f>SUMIF(全省决算数!A951:A2331,D952:D2248,全省决算数!C951:C2331)</f>
        <v>163384</v>
      </c>
      <c r="K952" s="175">
        <f t="shared" si="88"/>
        <v>0.94</v>
      </c>
      <c r="L952" s="175">
        <f t="shared" si="91"/>
        <v>0.93</v>
      </c>
      <c r="M952" s="175">
        <f t="shared" si="89"/>
        <v>0</v>
      </c>
      <c r="N952" s="132">
        <f t="shared" ref="N952:N1015" si="92">IF(ISERROR(J952/G952-1),"",J952/G952-1)</f>
        <v>-0.059</v>
      </c>
      <c r="O952" s="176" t="str">
        <f t="shared" si="87"/>
        <v>是</v>
      </c>
      <c r="P952" s="176" t="str">
        <f t="shared" si="90"/>
        <v>否</v>
      </c>
    </row>
    <row r="953" ht="21.95" customHeight="1" spans="1:16">
      <c r="A953" s="171" t="s">
        <v>134</v>
      </c>
      <c r="B953" s="172" t="s">
        <v>135</v>
      </c>
      <c r="C953" s="172"/>
      <c r="D953" s="173" t="s">
        <v>1809</v>
      </c>
      <c r="E953" s="172"/>
      <c r="F953" s="48" t="s">
        <v>1810</v>
      </c>
      <c r="G953" s="174">
        <f>SUMIF($B954:$B$1301,$D953,$G954:$G$1301)</f>
        <v>6401574</v>
      </c>
      <c r="H953" s="174">
        <f>VLOOKUP(F953,全省预算!$F:$H,3,0)</f>
        <v>6647000</v>
      </c>
      <c r="I953" s="174">
        <f>SUMIF($B954:$B$1301,$D953,$I954:$I$1301)</f>
        <v>6105414</v>
      </c>
      <c r="J953" s="174">
        <f>VLOOKUP(F953,全省决算数!$B:$C,2,0)</f>
        <v>6040077</v>
      </c>
      <c r="K953" s="416">
        <f t="shared" si="88"/>
        <v>0.944</v>
      </c>
      <c r="L953" s="416">
        <f t="shared" si="91"/>
        <v>0.909</v>
      </c>
      <c r="M953" s="416">
        <f t="shared" si="89"/>
        <v>0.989</v>
      </c>
      <c r="N953" s="129">
        <f t="shared" si="92"/>
        <v>-0.056</v>
      </c>
      <c r="O953" s="176" t="str">
        <f t="shared" si="87"/>
        <v>是</v>
      </c>
      <c r="P953" s="176" t="str">
        <f t="shared" si="90"/>
        <v>是</v>
      </c>
    </row>
    <row r="954" ht="21.95" customHeight="1" spans="1:16">
      <c r="A954" s="171" t="s">
        <v>135</v>
      </c>
      <c r="B954" s="465" t="s">
        <v>1809</v>
      </c>
      <c r="C954" s="172"/>
      <c r="D954" s="464" t="s">
        <v>1811</v>
      </c>
      <c r="E954" s="172"/>
      <c r="F954" s="49" t="s">
        <v>1812</v>
      </c>
      <c r="G954" s="36">
        <f>SUMIF($C955:$C$1301,$D954,$G955:$G$1301)</f>
        <v>2935085</v>
      </c>
      <c r="H954" s="36">
        <f>VLOOKUP(F954,全省预算!$F:$H,3,0)</f>
        <v>3079000</v>
      </c>
      <c r="I954" s="36">
        <f>IFERROR(VLOOKUP(D954,全省调整!A:I,3,0),)</f>
        <v>2404054</v>
      </c>
      <c r="J954" s="36">
        <f>VLOOKUP(F954,全省决算数!$B:$C,2,0)</f>
        <v>2372592</v>
      </c>
      <c r="K954" s="418">
        <f t="shared" si="88"/>
        <v>0.808</v>
      </c>
      <c r="L954" s="418">
        <f t="shared" si="91"/>
        <v>0.771</v>
      </c>
      <c r="M954" s="418">
        <f t="shared" si="89"/>
        <v>0.987</v>
      </c>
      <c r="N954" s="132">
        <f t="shared" si="92"/>
        <v>-0.192</v>
      </c>
      <c r="O954" s="176" t="str">
        <f t="shared" si="87"/>
        <v>是</v>
      </c>
      <c r="P954" s="176" t="str">
        <f t="shared" si="90"/>
        <v>是</v>
      </c>
    </row>
    <row r="955" hidden="1" customHeight="1" spans="1:16">
      <c r="A955" s="171" t="s">
        <v>135</v>
      </c>
      <c r="B955" s="172" t="s">
        <v>135</v>
      </c>
      <c r="C955" s="465" t="s">
        <v>1811</v>
      </c>
      <c r="D955" s="173" t="s">
        <v>1813</v>
      </c>
      <c r="E955" s="172" t="s">
        <v>147</v>
      </c>
      <c r="F955" s="49" t="s">
        <v>141</v>
      </c>
      <c r="G955" s="36">
        <f>VLOOKUP(D955,全省上年决算数!$D$4:$G$1301,4)</f>
        <v>33859</v>
      </c>
      <c r="H955" s="36">
        <f>IFERROR(VLOOKUP(D955,全省预算!D:I,5,0),)</f>
        <v>35500</v>
      </c>
      <c r="I955" s="36"/>
      <c r="J955" s="36">
        <f>SUMIF(全省决算数!A954:A2334,D955:D2251,全省决算数!C954:C2334)</f>
        <v>42623</v>
      </c>
      <c r="K955" s="175">
        <f t="shared" si="88"/>
        <v>1.26</v>
      </c>
      <c r="L955" s="175">
        <f t="shared" si="91"/>
        <v>1.2</v>
      </c>
      <c r="M955" s="175">
        <f t="shared" si="89"/>
        <v>0</v>
      </c>
      <c r="N955" s="132">
        <f t="shared" si="92"/>
        <v>0.259</v>
      </c>
      <c r="O955" s="176" t="str">
        <f t="shared" si="87"/>
        <v>是</v>
      </c>
      <c r="P955" s="176" t="str">
        <f t="shared" si="90"/>
        <v>否</v>
      </c>
    </row>
    <row r="956" hidden="1" customHeight="1" spans="1:16">
      <c r="A956" s="171" t="s">
        <v>135</v>
      </c>
      <c r="B956" s="172"/>
      <c r="C956" s="465" t="s">
        <v>1811</v>
      </c>
      <c r="D956" s="173" t="s">
        <v>1814</v>
      </c>
      <c r="E956" s="172" t="s">
        <v>147</v>
      </c>
      <c r="F956" s="49" t="s">
        <v>143</v>
      </c>
      <c r="G956" s="36">
        <f>VLOOKUP(D956,全省上年决算数!$D$4:$G$1301,4)</f>
        <v>6458</v>
      </c>
      <c r="H956" s="36">
        <f>IFERROR(VLOOKUP(D956,全省预算!D:I,5,0),)</f>
        <v>6600</v>
      </c>
      <c r="I956" s="36"/>
      <c r="J956" s="36">
        <f>SUMIF(全省决算数!A955:A2335,D956:D2252,全省决算数!C955:C2335)</f>
        <v>6861</v>
      </c>
      <c r="K956" s="175">
        <f t="shared" si="88"/>
        <v>1.06</v>
      </c>
      <c r="L956" s="175">
        <f t="shared" si="91"/>
        <v>1.04</v>
      </c>
      <c r="M956" s="175">
        <f t="shared" si="89"/>
        <v>0</v>
      </c>
      <c r="N956" s="132">
        <f t="shared" si="92"/>
        <v>0.062</v>
      </c>
      <c r="O956" s="176" t="str">
        <f t="shared" si="87"/>
        <v>是</v>
      </c>
      <c r="P956" s="176" t="str">
        <f t="shared" si="90"/>
        <v>否</v>
      </c>
    </row>
    <row r="957" hidden="1" customHeight="1" spans="1:16">
      <c r="A957" s="171" t="s">
        <v>135</v>
      </c>
      <c r="B957" s="172" t="s">
        <v>135</v>
      </c>
      <c r="C957" s="465" t="s">
        <v>1811</v>
      </c>
      <c r="D957" s="173" t="s">
        <v>1815</v>
      </c>
      <c r="E957" s="172" t="s">
        <v>147</v>
      </c>
      <c r="F957" s="49" t="s">
        <v>145</v>
      </c>
      <c r="G957" s="36">
        <f>VLOOKUP(D957,全省上年决算数!$D$4:$G$1301,4)</f>
        <v>717</v>
      </c>
      <c r="H957" s="36">
        <f>IFERROR(VLOOKUP(D957,全省预算!D:I,5,0),)</f>
        <v>740</v>
      </c>
      <c r="I957" s="36"/>
      <c r="J957" s="36">
        <f>SUMIF(全省决算数!A956:A2336,D957:D2253,全省决算数!C956:C2336)</f>
        <v>902</v>
      </c>
      <c r="K957" s="175">
        <f t="shared" si="88"/>
        <v>1.26</v>
      </c>
      <c r="L957" s="175">
        <f t="shared" si="91"/>
        <v>1.22</v>
      </c>
      <c r="M957" s="175">
        <f t="shared" si="89"/>
        <v>0</v>
      </c>
      <c r="N957" s="132">
        <f t="shared" si="92"/>
        <v>0.258</v>
      </c>
      <c r="O957" s="176" t="str">
        <f t="shared" si="87"/>
        <v>是</v>
      </c>
      <c r="P957" s="176" t="str">
        <f t="shared" si="90"/>
        <v>否</v>
      </c>
    </row>
    <row r="958" hidden="1" customHeight="1" spans="1:16">
      <c r="A958" s="171" t="s">
        <v>135</v>
      </c>
      <c r="B958" s="172" t="s">
        <v>135</v>
      </c>
      <c r="C958" s="465" t="s">
        <v>1811</v>
      </c>
      <c r="D958" s="173" t="s">
        <v>1816</v>
      </c>
      <c r="E958" s="172" t="s">
        <v>147</v>
      </c>
      <c r="F958" s="49" t="s">
        <v>1817</v>
      </c>
      <c r="G958" s="36">
        <f>VLOOKUP(D958,全省上年决算数!$D$4:$G$1301,4)</f>
        <v>684029</v>
      </c>
      <c r="H958" s="36">
        <f>IFERROR(VLOOKUP(D958,全省预算!D:I,5,0),)</f>
        <v>700000</v>
      </c>
      <c r="I958" s="36"/>
      <c r="J958" s="36">
        <f>SUMIF(全省决算数!A957:A2337,D958:D2254,全省决算数!C957:C2337)</f>
        <v>738382</v>
      </c>
      <c r="K958" s="175">
        <f t="shared" si="88"/>
        <v>1.08</v>
      </c>
      <c r="L958" s="175">
        <f t="shared" si="91"/>
        <v>1.05</v>
      </c>
      <c r="M958" s="175">
        <f t="shared" si="89"/>
        <v>0</v>
      </c>
      <c r="N958" s="132">
        <f t="shared" si="92"/>
        <v>0.079</v>
      </c>
      <c r="O958" s="176" t="str">
        <f t="shared" si="87"/>
        <v>是</v>
      </c>
      <c r="P958" s="176" t="str">
        <f t="shared" si="90"/>
        <v>否</v>
      </c>
    </row>
    <row r="959" hidden="1" customHeight="1" spans="1:16">
      <c r="A959" s="171"/>
      <c r="B959" s="172"/>
      <c r="C959" s="465" t="s">
        <v>1811</v>
      </c>
      <c r="D959" s="173" t="s">
        <v>1818</v>
      </c>
      <c r="E959" s="172" t="s">
        <v>147</v>
      </c>
      <c r="F959" s="49" t="s">
        <v>1819</v>
      </c>
      <c r="G959" s="36">
        <f>VLOOKUP(D959,全省上年决算数!$D$4:$G$1301,4)</f>
        <v>163932</v>
      </c>
      <c r="H959" s="36">
        <f>IFERROR(VLOOKUP(D959,全省预算!D:I,5,0),)</f>
        <v>170000</v>
      </c>
      <c r="I959" s="36"/>
      <c r="J959" s="36">
        <f>SUMIF(全省决算数!A958:A2338,D959:D2255,全省决算数!C958:C2338)</f>
        <v>244768</v>
      </c>
      <c r="K959" s="175">
        <f t="shared" si="88"/>
        <v>1.49</v>
      </c>
      <c r="L959" s="175">
        <f t="shared" si="91"/>
        <v>1.44</v>
      </c>
      <c r="M959" s="175">
        <f t="shared" si="89"/>
        <v>0</v>
      </c>
      <c r="N959" s="132">
        <f t="shared" si="92"/>
        <v>0.493</v>
      </c>
      <c r="O959" s="176" t="str">
        <f t="shared" si="87"/>
        <v>是</v>
      </c>
      <c r="P959" s="176" t="str">
        <f t="shared" si="90"/>
        <v>否</v>
      </c>
    </row>
    <row r="960" hidden="1" customHeight="1" spans="1:16">
      <c r="A960" s="171"/>
      <c r="B960" s="172"/>
      <c r="C960" s="465" t="s">
        <v>1811</v>
      </c>
      <c r="D960" s="173" t="s">
        <v>1820</v>
      </c>
      <c r="E960" s="172" t="s">
        <v>147</v>
      </c>
      <c r="F960" s="49" t="s">
        <v>1821</v>
      </c>
      <c r="G960" s="36">
        <f>VLOOKUP(D960,全省上年决算数!$D$4:$G$1301,4)</f>
        <v>320860</v>
      </c>
      <c r="H960" s="36">
        <f>IFERROR(VLOOKUP(D960,全省预算!D:I,5,0),)</f>
        <v>407000</v>
      </c>
      <c r="I960" s="36"/>
      <c r="J960" s="36">
        <f>SUMIF(全省决算数!A959:A2339,D960:D2256,全省决算数!C959:C2339)</f>
        <v>429133</v>
      </c>
      <c r="K960" s="175">
        <f t="shared" si="88"/>
        <v>1.34</v>
      </c>
      <c r="L960" s="175">
        <f t="shared" si="91"/>
        <v>1.05</v>
      </c>
      <c r="M960" s="175">
        <f t="shared" si="89"/>
        <v>0</v>
      </c>
      <c r="N960" s="132">
        <f t="shared" si="92"/>
        <v>0.337</v>
      </c>
      <c r="O960" s="176" t="str">
        <f t="shared" si="87"/>
        <v>是</v>
      </c>
      <c r="P960" s="176" t="str">
        <f t="shared" si="90"/>
        <v>否</v>
      </c>
    </row>
    <row r="961" hidden="1" customHeight="1" spans="1:16">
      <c r="A961" s="171" t="s">
        <v>135</v>
      </c>
      <c r="B961" s="172" t="s">
        <v>135</v>
      </c>
      <c r="C961" s="465" t="s">
        <v>1811</v>
      </c>
      <c r="D961" s="173" t="s">
        <v>1822</v>
      </c>
      <c r="E961" s="172" t="s">
        <v>147</v>
      </c>
      <c r="F961" s="49" t="s">
        <v>1823</v>
      </c>
      <c r="G961" s="36">
        <f>VLOOKUP(D961,全省上年决算数!$D$4:$G$1301,4)</f>
        <v>2600</v>
      </c>
      <c r="H961" s="36">
        <f>IFERROR(VLOOKUP(D961,全省预算!D:I,5,0),)</f>
        <v>2700</v>
      </c>
      <c r="I961" s="36"/>
      <c r="J961" s="36">
        <f>SUMIF(全省决算数!A960:A2340,D961:D2257,全省决算数!C960:C2340)</f>
        <v>13507</v>
      </c>
      <c r="K961" s="175">
        <f t="shared" si="88"/>
        <v>5.2</v>
      </c>
      <c r="L961" s="175">
        <f t="shared" si="91"/>
        <v>5</v>
      </c>
      <c r="M961" s="175">
        <f t="shared" si="89"/>
        <v>0</v>
      </c>
      <c r="N961" s="132">
        <f t="shared" si="92"/>
        <v>4.195</v>
      </c>
      <c r="O961" s="176" t="str">
        <f t="shared" si="87"/>
        <v>是</v>
      </c>
      <c r="P961" s="176" t="str">
        <f t="shared" si="90"/>
        <v>否</v>
      </c>
    </row>
    <row r="962" hidden="1" customHeight="1" spans="1:16">
      <c r="A962" s="171" t="s">
        <v>135</v>
      </c>
      <c r="B962" s="172" t="s">
        <v>135</v>
      </c>
      <c r="C962" s="465" t="s">
        <v>1811</v>
      </c>
      <c r="D962" s="173" t="s">
        <v>1824</v>
      </c>
      <c r="E962" s="172" t="s">
        <v>147</v>
      </c>
      <c r="F962" s="49" t="s">
        <v>1825</v>
      </c>
      <c r="G962" s="36">
        <f>VLOOKUP(D962,全省上年决算数!$D$4:$G$1301,4)</f>
        <v>49312</v>
      </c>
      <c r="H962" s="36">
        <f>IFERROR(VLOOKUP(D962,全省预算!D:I,5,0),)</f>
        <v>50000</v>
      </c>
      <c r="I962" s="36"/>
      <c r="J962" s="36">
        <f>SUMIF(全省决算数!A961:A2341,D962:D2258,全省决算数!C961:C2341)</f>
        <v>49403</v>
      </c>
      <c r="K962" s="175">
        <f t="shared" si="88"/>
        <v>1</v>
      </c>
      <c r="L962" s="175">
        <f t="shared" si="91"/>
        <v>0.99</v>
      </c>
      <c r="M962" s="175">
        <f t="shared" si="89"/>
        <v>0</v>
      </c>
      <c r="N962" s="132">
        <f t="shared" si="92"/>
        <v>0.002</v>
      </c>
      <c r="O962" s="176" t="str">
        <f t="shared" si="87"/>
        <v>是</v>
      </c>
      <c r="P962" s="176" t="str">
        <f t="shared" si="90"/>
        <v>否</v>
      </c>
    </row>
    <row r="963" hidden="1" customHeight="1" spans="1:16">
      <c r="A963" s="171" t="s">
        <v>135</v>
      </c>
      <c r="B963" s="172" t="s">
        <v>135</v>
      </c>
      <c r="C963" s="465" t="s">
        <v>1811</v>
      </c>
      <c r="D963" s="173" t="s">
        <v>1826</v>
      </c>
      <c r="E963" s="172" t="s">
        <v>147</v>
      </c>
      <c r="F963" s="49" t="s">
        <v>1827</v>
      </c>
      <c r="G963" s="36">
        <f>VLOOKUP(D963,全省上年决算数!$D$4:$G$1301,4)</f>
        <v>3335</v>
      </c>
      <c r="H963" s="36">
        <f>IFERROR(VLOOKUP(D963,全省预算!D:I,5,0),)</f>
        <v>3450</v>
      </c>
      <c r="I963" s="36"/>
      <c r="J963" s="36">
        <f>SUMIF(全省决算数!A962:A2342,D963:D2259,全省决算数!C962:C2342)</f>
        <v>843</v>
      </c>
      <c r="K963" s="175">
        <f t="shared" si="88"/>
        <v>0.25</v>
      </c>
      <c r="L963" s="175">
        <f t="shared" si="91"/>
        <v>0.24</v>
      </c>
      <c r="M963" s="175">
        <f t="shared" si="89"/>
        <v>0</v>
      </c>
      <c r="N963" s="132">
        <f t="shared" si="92"/>
        <v>-0.747</v>
      </c>
      <c r="O963" s="176" t="str">
        <f t="shared" si="87"/>
        <v>是</v>
      </c>
      <c r="P963" s="176" t="str">
        <f t="shared" si="90"/>
        <v>否</v>
      </c>
    </row>
    <row r="964" hidden="1" customHeight="1" spans="1:16">
      <c r="A964" s="171" t="s">
        <v>135</v>
      </c>
      <c r="B964" s="172" t="s">
        <v>135</v>
      </c>
      <c r="C964" s="465" t="s">
        <v>1811</v>
      </c>
      <c r="D964" s="173" t="s">
        <v>1828</v>
      </c>
      <c r="E964" s="172" t="s">
        <v>147</v>
      </c>
      <c r="F964" s="49" t="s">
        <v>1829</v>
      </c>
      <c r="G964" s="36">
        <f>VLOOKUP(D964,全省上年决算数!$D$4:$G$1301,4)</f>
        <v>7220</v>
      </c>
      <c r="H964" s="36">
        <f>IFERROR(VLOOKUP(D964,全省预算!D:I,5,0),)</f>
        <v>7500</v>
      </c>
      <c r="I964" s="36"/>
      <c r="J964" s="36">
        <f>SUMIF(全省决算数!A963:A2343,D964:D2260,全省决算数!C963:C2343)</f>
        <v>8279</v>
      </c>
      <c r="K964" s="175">
        <f t="shared" si="88"/>
        <v>1.15</v>
      </c>
      <c r="L964" s="175">
        <f t="shared" si="91"/>
        <v>1.1</v>
      </c>
      <c r="M964" s="175">
        <f t="shared" si="89"/>
        <v>0</v>
      </c>
      <c r="N964" s="132">
        <f t="shared" si="92"/>
        <v>0.147</v>
      </c>
      <c r="O964" s="176" t="str">
        <f t="shared" ref="O964:O1027" si="93">IF(F964&lt;&gt;"",IF(SUM(G964:J964)&lt;&gt;0,"是","否"),"空")</f>
        <v>是</v>
      </c>
      <c r="P964" s="176" t="str">
        <f t="shared" si="90"/>
        <v>否</v>
      </c>
    </row>
    <row r="965" hidden="1" customHeight="1" spans="1:16">
      <c r="A965" s="171" t="s">
        <v>135</v>
      </c>
      <c r="B965" s="172" t="s">
        <v>135</v>
      </c>
      <c r="C965" s="465" t="s">
        <v>1811</v>
      </c>
      <c r="D965" s="173" t="s">
        <v>1830</v>
      </c>
      <c r="E965" s="172" t="s">
        <v>147</v>
      </c>
      <c r="F965" s="49" t="s">
        <v>1831</v>
      </c>
      <c r="G965" s="36">
        <f>VLOOKUP(D965,全省上年决算数!$D$4:$G$1301,4)</f>
        <v>149086</v>
      </c>
      <c r="H965" s="36">
        <f>IFERROR(VLOOKUP(D965,全省预算!D:I,5,0),)</f>
        <v>163000</v>
      </c>
      <c r="I965" s="36"/>
      <c r="J965" s="36">
        <f>SUMIF(全省决算数!A964:A2344,D965:D2261,全省决算数!C964:C2344)</f>
        <v>47313</v>
      </c>
      <c r="K965" s="175">
        <f t="shared" ref="K965:K1027" si="94">J965/G965</f>
        <v>0.32</v>
      </c>
      <c r="L965" s="175">
        <f t="shared" si="91"/>
        <v>0.29</v>
      </c>
      <c r="M965" s="175">
        <f t="shared" ref="M965:M1028" si="95">IFERROR(J965/I965,0)</f>
        <v>0</v>
      </c>
      <c r="N965" s="132">
        <f t="shared" si="92"/>
        <v>-0.683</v>
      </c>
      <c r="O965" s="176" t="str">
        <f t="shared" si="93"/>
        <v>是</v>
      </c>
      <c r="P965" s="176" t="str">
        <f t="shared" ref="P965:P1028" si="96">IF(C965&lt;&gt;"","否","是")</f>
        <v>否</v>
      </c>
    </row>
    <row r="966" hidden="1" customHeight="1" spans="1:16">
      <c r="A966" s="171" t="s">
        <v>135</v>
      </c>
      <c r="B966" s="172" t="s">
        <v>135</v>
      </c>
      <c r="C966" s="465" t="s">
        <v>1811</v>
      </c>
      <c r="D966" s="173" t="s">
        <v>1832</v>
      </c>
      <c r="E966" s="172" t="s">
        <v>147</v>
      </c>
      <c r="F966" s="49" t="s">
        <v>1833</v>
      </c>
      <c r="G966" s="36">
        <f>VLOOKUP(D966,全省上年决算数!$D$4:$G$1301,4)</f>
        <v>64656</v>
      </c>
      <c r="H966" s="36">
        <f>IFERROR(VLOOKUP(D966,全省预算!D:I,5,0),)</f>
        <v>66000</v>
      </c>
      <c r="I966" s="36"/>
      <c r="J966" s="36">
        <f>SUMIF(全省决算数!A965:A2345,D966:D2262,全省决算数!C965:C2345)</f>
        <v>67387</v>
      </c>
      <c r="K966" s="175">
        <f t="shared" si="94"/>
        <v>1.04</v>
      </c>
      <c r="L966" s="175">
        <f t="shared" ref="L966:L1029" si="97">J966/H966</f>
        <v>1.02</v>
      </c>
      <c r="M966" s="175">
        <f t="shared" si="95"/>
        <v>0</v>
      </c>
      <c r="N966" s="132">
        <f t="shared" si="92"/>
        <v>0.042</v>
      </c>
      <c r="O966" s="176" t="str">
        <f t="shared" si="93"/>
        <v>是</v>
      </c>
      <c r="P966" s="176" t="str">
        <f t="shared" si="96"/>
        <v>否</v>
      </c>
    </row>
    <row r="967" hidden="1" customHeight="1" spans="1:16">
      <c r="A967" s="171" t="s">
        <v>135</v>
      </c>
      <c r="B967" s="172" t="s">
        <v>135</v>
      </c>
      <c r="C967" s="465" t="s">
        <v>1811</v>
      </c>
      <c r="D967" s="173" t="s">
        <v>1834</v>
      </c>
      <c r="E967" s="172" t="s">
        <v>147</v>
      </c>
      <c r="F967" s="49" t="s">
        <v>1835</v>
      </c>
      <c r="G967" s="36">
        <f>VLOOKUP(D967,全省上年决算数!$D$4:$G$1301,4)</f>
        <v>375</v>
      </c>
      <c r="H967" s="36">
        <f>IFERROR(VLOOKUP(D967,全省预算!D:I,5,0),)</f>
        <v>2100</v>
      </c>
      <c r="I967" s="36"/>
      <c r="J967" s="36">
        <f>SUMIF(全省决算数!A966:A2346,D967:D2263,全省决算数!C966:C2346)</f>
        <v>714</v>
      </c>
      <c r="K967" s="175">
        <f t="shared" si="94"/>
        <v>1.9</v>
      </c>
      <c r="L967" s="175">
        <f t="shared" si="97"/>
        <v>0.34</v>
      </c>
      <c r="M967" s="175">
        <f t="shared" si="95"/>
        <v>0</v>
      </c>
      <c r="N967" s="132">
        <f t="shared" si="92"/>
        <v>0.904</v>
      </c>
      <c r="O967" s="176" t="str">
        <f t="shared" si="93"/>
        <v>是</v>
      </c>
      <c r="P967" s="176" t="str">
        <f t="shared" si="96"/>
        <v>否</v>
      </c>
    </row>
    <row r="968" hidden="1" customHeight="1" spans="1:16">
      <c r="A968" s="171" t="s">
        <v>135</v>
      </c>
      <c r="B968" s="172" t="s">
        <v>135</v>
      </c>
      <c r="C968" s="465" t="s">
        <v>1811</v>
      </c>
      <c r="D968" s="173" t="s">
        <v>1836</v>
      </c>
      <c r="E968" s="172" t="s">
        <v>147</v>
      </c>
      <c r="F968" s="49" t="s">
        <v>1837</v>
      </c>
      <c r="G968" s="36">
        <f>VLOOKUP(D968,全省上年决算数!$D$4:$G$1301,4)</f>
        <v>52</v>
      </c>
      <c r="H968" s="36">
        <f>IFERROR(VLOOKUP(D968,全省预算!D:I,5,0),)</f>
        <v>53</v>
      </c>
      <c r="I968" s="36"/>
      <c r="J968" s="36">
        <f>SUMIF(全省决算数!A967:A2347,D968:D2264,全省决算数!C967:C2347)</f>
        <v>81</v>
      </c>
      <c r="K968" s="175">
        <f t="shared" si="94"/>
        <v>1.56</v>
      </c>
      <c r="L968" s="175">
        <f t="shared" si="97"/>
        <v>1.53</v>
      </c>
      <c r="M968" s="175">
        <f t="shared" si="95"/>
        <v>0</v>
      </c>
      <c r="N968" s="132">
        <f t="shared" si="92"/>
        <v>0.558</v>
      </c>
      <c r="O968" s="176" t="str">
        <f t="shared" si="93"/>
        <v>是</v>
      </c>
      <c r="P968" s="176" t="str">
        <f t="shared" si="96"/>
        <v>否</v>
      </c>
    </row>
    <row r="969" hidden="1" customHeight="1" spans="1:16">
      <c r="A969" s="171" t="s">
        <v>135</v>
      </c>
      <c r="B969" s="172" t="s">
        <v>135</v>
      </c>
      <c r="C969" s="465" t="s">
        <v>1811</v>
      </c>
      <c r="D969" s="173" t="s">
        <v>1838</v>
      </c>
      <c r="E969" s="172" t="s">
        <v>147</v>
      </c>
      <c r="F969" s="49" t="s">
        <v>1839</v>
      </c>
      <c r="G969" s="36">
        <f>VLOOKUP(D969,全省上年决算数!$D$4:$G$1301,4)</f>
        <v>3037</v>
      </c>
      <c r="H969" s="36">
        <f>IFERROR(VLOOKUP(D969,全省预算!D:I,5,0),)</f>
        <v>4200</v>
      </c>
      <c r="I969" s="36"/>
      <c r="J969" s="36">
        <f>SUMIF(全省决算数!A968:A2348,D969:D2265,全省决算数!C968:C2348)</f>
        <v>6669</v>
      </c>
      <c r="K969" s="175">
        <f t="shared" si="94"/>
        <v>2.2</v>
      </c>
      <c r="L969" s="175">
        <f t="shared" si="97"/>
        <v>1.59</v>
      </c>
      <c r="M969" s="175">
        <f t="shared" si="95"/>
        <v>0</v>
      </c>
      <c r="N969" s="132">
        <f t="shared" si="92"/>
        <v>1.196</v>
      </c>
      <c r="O969" s="176" t="str">
        <f t="shared" si="93"/>
        <v>是</v>
      </c>
      <c r="P969" s="176" t="str">
        <f t="shared" si="96"/>
        <v>否</v>
      </c>
    </row>
    <row r="970" hidden="1" customHeight="1" spans="1:16">
      <c r="A970" s="171" t="s">
        <v>135</v>
      </c>
      <c r="B970" s="172" t="s">
        <v>135</v>
      </c>
      <c r="C970" s="465" t="s">
        <v>1811</v>
      </c>
      <c r="D970" s="173" t="s">
        <v>1840</v>
      </c>
      <c r="E970" s="172" t="s">
        <v>147</v>
      </c>
      <c r="F970" s="49" t="s">
        <v>1841</v>
      </c>
      <c r="G970" s="36">
        <f>VLOOKUP(D970,全省上年决算数!$D$4:$G$1301,4)</f>
        <v>471</v>
      </c>
      <c r="H970" s="36">
        <f>IFERROR(VLOOKUP(D970,全省预算!D:I,5,0),)</f>
        <v>2500</v>
      </c>
      <c r="I970" s="36"/>
      <c r="J970" s="36">
        <f>SUMIF(全省决算数!A969:A2349,D970:D2266,全省决算数!C969:C2349)</f>
        <v>1208</v>
      </c>
      <c r="K970" s="175">
        <f t="shared" si="94"/>
        <v>2.56</v>
      </c>
      <c r="L970" s="175">
        <f t="shared" si="97"/>
        <v>0.48</v>
      </c>
      <c r="M970" s="175">
        <f t="shared" si="95"/>
        <v>0</v>
      </c>
      <c r="N970" s="132">
        <f t="shared" si="92"/>
        <v>1.565</v>
      </c>
      <c r="O970" s="176" t="str">
        <f t="shared" si="93"/>
        <v>是</v>
      </c>
      <c r="P970" s="176" t="str">
        <f t="shared" si="96"/>
        <v>否</v>
      </c>
    </row>
    <row r="971" hidden="1" customHeight="1" spans="1:16">
      <c r="A971" s="171" t="s">
        <v>135</v>
      </c>
      <c r="B971" s="172" t="s">
        <v>135</v>
      </c>
      <c r="C971" s="465" t="s">
        <v>1811</v>
      </c>
      <c r="D971" s="173" t="s">
        <v>1842</v>
      </c>
      <c r="E971" s="172" t="s">
        <v>147</v>
      </c>
      <c r="F971" s="49" t="s">
        <v>1843</v>
      </c>
      <c r="G971" s="36">
        <f>VLOOKUP(D971,全省上年决算数!$D$4:$G$1301,4)</f>
        <v>0</v>
      </c>
      <c r="H971" s="36">
        <f>IFERROR(VLOOKUP(D971,全省预算!D:I,5,0),)</f>
        <v>0</v>
      </c>
      <c r="I971" s="36"/>
      <c r="J971" s="36">
        <f>SUMIF(全省决算数!A970:A2350,D971:D2267,全省决算数!C970:C2350)</f>
        <v>0</v>
      </c>
      <c r="K971" s="175"/>
      <c r="L971" s="175"/>
      <c r="M971" s="175">
        <f t="shared" si="95"/>
        <v>0</v>
      </c>
      <c r="N971" s="132" t="str">
        <f t="shared" si="92"/>
        <v/>
      </c>
      <c r="O971" s="176" t="str">
        <f t="shared" si="93"/>
        <v>否</v>
      </c>
      <c r="P971" s="176" t="str">
        <f t="shared" si="96"/>
        <v>否</v>
      </c>
    </row>
    <row r="972" hidden="1" customHeight="1" spans="1:16">
      <c r="A972" s="171" t="s">
        <v>135</v>
      </c>
      <c r="B972" s="172" t="s">
        <v>135</v>
      </c>
      <c r="C972" s="465" t="s">
        <v>1811</v>
      </c>
      <c r="D972" s="173" t="s">
        <v>1844</v>
      </c>
      <c r="E972" s="172" t="s">
        <v>147</v>
      </c>
      <c r="F972" s="49" t="s">
        <v>1845</v>
      </c>
      <c r="G972" s="36">
        <f>VLOOKUP(D972,全省上年决算数!$D$4:$G$1301,4)</f>
        <v>0</v>
      </c>
      <c r="H972" s="36">
        <f>IFERROR(VLOOKUP(D972,全省预算!D:I,5,0),)</f>
        <v>0</v>
      </c>
      <c r="I972" s="36"/>
      <c r="J972" s="36">
        <f>SUMIF(全省决算数!A971:A2351,D972:D2268,全省决算数!C971:C2351)</f>
        <v>0</v>
      </c>
      <c r="K972" s="175"/>
      <c r="L972" s="175"/>
      <c r="M972" s="175">
        <f t="shared" si="95"/>
        <v>0</v>
      </c>
      <c r="N972" s="132" t="str">
        <f t="shared" si="92"/>
        <v/>
      </c>
      <c r="O972" s="176" t="str">
        <f t="shared" si="93"/>
        <v>否</v>
      </c>
      <c r="P972" s="176" t="str">
        <f t="shared" si="96"/>
        <v>否</v>
      </c>
    </row>
    <row r="973" hidden="1" customHeight="1" spans="1:16">
      <c r="A973" s="171" t="s">
        <v>135</v>
      </c>
      <c r="B973" s="172" t="s">
        <v>135</v>
      </c>
      <c r="C973" s="465" t="s">
        <v>1811</v>
      </c>
      <c r="D973" s="173" t="s">
        <v>1846</v>
      </c>
      <c r="E973" s="172" t="s">
        <v>147</v>
      </c>
      <c r="F973" s="49" t="s">
        <v>1847</v>
      </c>
      <c r="G973" s="36">
        <f>VLOOKUP(D973,全省上年决算数!$D$4:$G$1301,4)</f>
        <v>1789</v>
      </c>
      <c r="H973" s="36">
        <f>IFERROR(VLOOKUP(D973,全省预算!D:I,5,0),)</f>
        <v>1800</v>
      </c>
      <c r="I973" s="36"/>
      <c r="J973" s="36">
        <f>SUMIF(全省决算数!A972:A2352,D973:D2269,全省决算数!C972:C2352)</f>
        <v>576</v>
      </c>
      <c r="K973" s="175">
        <f t="shared" si="94"/>
        <v>0.32</v>
      </c>
      <c r="L973" s="175">
        <f t="shared" si="97"/>
        <v>0.32</v>
      </c>
      <c r="M973" s="175">
        <f t="shared" si="95"/>
        <v>0</v>
      </c>
      <c r="N973" s="132">
        <f t="shared" si="92"/>
        <v>-0.678</v>
      </c>
      <c r="O973" s="176" t="str">
        <f t="shared" si="93"/>
        <v>是</v>
      </c>
      <c r="P973" s="176" t="str">
        <f t="shared" si="96"/>
        <v>否</v>
      </c>
    </row>
    <row r="974" hidden="1" customHeight="1" spans="1:16">
      <c r="A974" s="171" t="s">
        <v>135</v>
      </c>
      <c r="B974" s="172" t="s">
        <v>135</v>
      </c>
      <c r="C974" s="465" t="s">
        <v>1811</v>
      </c>
      <c r="D974" s="173" t="s">
        <v>1848</v>
      </c>
      <c r="E974" s="172" t="s">
        <v>147</v>
      </c>
      <c r="F974" s="49" t="s">
        <v>1849</v>
      </c>
      <c r="G974" s="36">
        <f>VLOOKUP(D974,全省上年决算数!$D$4:$G$1301,4)</f>
        <v>0</v>
      </c>
      <c r="H974" s="36">
        <f>IFERROR(VLOOKUP(D974,全省预算!D:I,5,0),)</f>
        <v>0</v>
      </c>
      <c r="I974" s="36"/>
      <c r="J974" s="36">
        <f>SUMIF(全省决算数!A973:A2353,D974:D2270,全省决算数!C973:C2353)</f>
        <v>0</v>
      </c>
      <c r="K974" s="175"/>
      <c r="L974" s="175"/>
      <c r="M974" s="175">
        <f t="shared" si="95"/>
        <v>0</v>
      </c>
      <c r="N974" s="132" t="str">
        <f t="shared" si="92"/>
        <v/>
      </c>
      <c r="O974" s="176" t="str">
        <f t="shared" si="93"/>
        <v>否</v>
      </c>
      <c r="P974" s="176" t="str">
        <f t="shared" si="96"/>
        <v>否</v>
      </c>
    </row>
    <row r="975" hidden="1" customHeight="1" spans="1:16">
      <c r="A975" s="171" t="s">
        <v>135</v>
      </c>
      <c r="B975" s="172" t="s">
        <v>135</v>
      </c>
      <c r="C975" s="465" t="s">
        <v>1811</v>
      </c>
      <c r="D975" s="173" t="s">
        <v>1850</v>
      </c>
      <c r="E975" s="172" t="s">
        <v>147</v>
      </c>
      <c r="F975" s="49" t="s">
        <v>1851</v>
      </c>
      <c r="G975" s="36">
        <f>VLOOKUP(D975,全省上年决算数!$D$4:$G$1301,4)</f>
        <v>100</v>
      </c>
      <c r="H975" s="36">
        <f>IFERROR(VLOOKUP(D975,全省预算!D:I,5,0),)</f>
        <v>102</v>
      </c>
      <c r="I975" s="36"/>
      <c r="J975" s="36">
        <f>SUMIF(全省决算数!A974:A2354,D975:D2271,全省决算数!C974:C2354)</f>
        <v>0</v>
      </c>
      <c r="K975" s="175">
        <f t="shared" si="94"/>
        <v>0</v>
      </c>
      <c r="L975" s="175">
        <f t="shared" si="97"/>
        <v>0</v>
      </c>
      <c r="M975" s="175">
        <f t="shared" si="95"/>
        <v>0</v>
      </c>
      <c r="N975" s="132">
        <f t="shared" si="92"/>
        <v>-1</v>
      </c>
      <c r="O975" s="176" t="str">
        <f t="shared" si="93"/>
        <v>是</v>
      </c>
      <c r="P975" s="176" t="str">
        <f t="shared" si="96"/>
        <v>否</v>
      </c>
    </row>
    <row r="976" hidden="1" customHeight="1" spans="1:16">
      <c r="A976" s="171" t="s">
        <v>135</v>
      </c>
      <c r="B976" s="172" t="s">
        <v>135</v>
      </c>
      <c r="C976" s="465" t="s">
        <v>1811</v>
      </c>
      <c r="D976" s="173" t="s">
        <v>1852</v>
      </c>
      <c r="E976" s="172" t="s">
        <v>147</v>
      </c>
      <c r="F976" s="49" t="s">
        <v>1853</v>
      </c>
      <c r="G976" s="36">
        <f>VLOOKUP(D976,全省上年决算数!$D$4:$G$1301,4)</f>
        <v>135</v>
      </c>
      <c r="H976" s="36">
        <f>IFERROR(VLOOKUP(D976,全省预算!D:I,5,0),)</f>
        <v>138</v>
      </c>
      <c r="I976" s="36"/>
      <c r="J976" s="36">
        <f>SUMIF(全省决算数!A975:A2355,D976:D2272,全省决算数!C975:C2355)</f>
        <v>55</v>
      </c>
      <c r="K976" s="175">
        <f t="shared" si="94"/>
        <v>0.41</v>
      </c>
      <c r="L976" s="175">
        <f t="shared" si="97"/>
        <v>0.4</v>
      </c>
      <c r="M976" s="175">
        <f t="shared" si="95"/>
        <v>0</v>
      </c>
      <c r="N976" s="132">
        <f t="shared" si="92"/>
        <v>-0.593</v>
      </c>
      <c r="O976" s="176" t="str">
        <f t="shared" si="93"/>
        <v>是</v>
      </c>
      <c r="P976" s="176" t="str">
        <f t="shared" si="96"/>
        <v>否</v>
      </c>
    </row>
    <row r="977" hidden="1" customHeight="1" spans="1:16">
      <c r="A977" s="171" t="s">
        <v>135</v>
      </c>
      <c r="B977" s="172" t="s">
        <v>135</v>
      </c>
      <c r="C977" s="465" t="s">
        <v>1811</v>
      </c>
      <c r="D977" s="173" t="s">
        <v>1854</v>
      </c>
      <c r="E977" s="172" t="s">
        <v>147</v>
      </c>
      <c r="F977" s="49" t="s">
        <v>1855</v>
      </c>
      <c r="G977" s="36">
        <f>VLOOKUP(D977,全省上年决算数!$D$4:$G$1301,4)</f>
        <v>0</v>
      </c>
      <c r="H977" s="36">
        <f>IFERROR(VLOOKUP(D977,全省预算!D:I,5,0),)</f>
        <v>0</v>
      </c>
      <c r="I977" s="36"/>
      <c r="J977" s="36">
        <f>SUMIF(全省决算数!A976:A2356,D977:D2273,全省决算数!C976:C2356)</f>
        <v>0</v>
      </c>
      <c r="K977" s="175"/>
      <c r="L977" s="175"/>
      <c r="M977" s="175">
        <f t="shared" si="95"/>
        <v>0</v>
      </c>
      <c r="N977" s="132" t="str">
        <f t="shared" si="92"/>
        <v/>
      </c>
      <c r="O977" s="176" t="str">
        <f t="shared" si="93"/>
        <v>否</v>
      </c>
      <c r="P977" s="176" t="str">
        <f t="shared" si="96"/>
        <v>否</v>
      </c>
    </row>
    <row r="978" hidden="1" customHeight="1" spans="1:16">
      <c r="A978" s="171" t="s">
        <v>135</v>
      </c>
      <c r="B978" s="172" t="s">
        <v>135</v>
      </c>
      <c r="C978" s="465" t="s">
        <v>1811</v>
      </c>
      <c r="D978" s="173" t="s">
        <v>1856</v>
      </c>
      <c r="E978" s="172" t="s">
        <v>147</v>
      </c>
      <c r="F978" s="49" t="s">
        <v>1857</v>
      </c>
      <c r="G978" s="36">
        <f>VLOOKUP(D978,全省上年决算数!$D$4:$G$1301,4)</f>
        <v>926</v>
      </c>
      <c r="H978" s="36">
        <f>IFERROR(VLOOKUP(D978,全省预算!D:I,5,0),)</f>
        <v>940</v>
      </c>
      <c r="I978" s="36"/>
      <c r="J978" s="36">
        <f>SUMIF(全省决算数!A977:A2357,D978:D2274,全省决算数!C977:C2357)</f>
        <v>1251</v>
      </c>
      <c r="K978" s="175">
        <f t="shared" si="94"/>
        <v>1.35</v>
      </c>
      <c r="L978" s="175">
        <f t="shared" si="97"/>
        <v>1.33</v>
      </c>
      <c r="M978" s="175">
        <f t="shared" si="95"/>
        <v>0</v>
      </c>
      <c r="N978" s="132">
        <f t="shared" si="92"/>
        <v>0.351</v>
      </c>
      <c r="O978" s="176" t="str">
        <f t="shared" si="93"/>
        <v>是</v>
      </c>
      <c r="P978" s="176" t="str">
        <f t="shared" si="96"/>
        <v>否</v>
      </c>
    </row>
    <row r="979" hidden="1" customHeight="1" spans="1:16">
      <c r="A979" s="171" t="s">
        <v>135</v>
      </c>
      <c r="B979" s="172" t="s">
        <v>135</v>
      </c>
      <c r="C979" s="465" t="s">
        <v>1811</v>
      </c>
      <c r="D979" s="173" t="s">
        <v>1858</v>
      </c>
      <c r="E979" s="172" t="s">
        <v>147</v>
      </c>
      <c r="F979" s="49" t="s">
        <v>1859</v>
      </c>
      <c r="G979" s="36">
        <f>VLOOKUP(D979,全省上年决算数!$D$4:$G$1301,4)</f>
        <v>0</v>
      </c>
      <c r="H979" s="36">
        <f>IFERROR(VLOOKUP(D979,全省预算!D:I,5,0),)</f>
        <v>0</v>
      </c>
      <c r="I979" s="36"/>
      <c r="J979" s="36">
        <f>SUMIF(全省决算数!A978:A2358,D979:D2275,全省决算数!C978:C2358)</f>
        <v>0</v>
      </c>
      <c r="K979" s="175"/>
      <c r="L979" s="175"/>
      <c r="M979" s="175">
        <f t="shared" si="95"/>
        <v>0</v>
      </c>
      <c r="N979" s="132" t="str">
        <f t="shared" si="92"/>
        <v/>
      </c>
      <c r="O979" s="176" t="str">
        <f t="shared" si="93"/>
        <v>否</v>
      </c>
      <c r="P979" s="176" t="str">
        <f t="shared" si="96"/>
        <v>否</v>
      </c>
    </row>
    <row r="980" hidden="1" customHeight="1" spans="1:16">
      <c r="A980" s="171" t="s">
        <v>135</v>
      </c>
      <c r="B980" s="172" t="s">
        <v>135</v>
      </c>
      <c r="C980" s="465" t="s">
        <v>1811</v>
      </c>
      <c r="D980" s="173" t="s">
        <v>1860</v>
      </c>
      <c r="E980" s="172" t="s">
        <v>147</v>
      </c>
      <c r="F980" s="49" t="s">
        <v>1861</v>
      </c>
      <c r="G980" s="36">
        <f>VLOOKUP(D980,全省上年决算数!$D$4:$G$1301,4)</f>
        <v>81</v>
      </c>
      <c r="H980" s="36">
        <f>IFERROR(VLOOKUP(D980,全省预算!D:I,5,0),)</f>
        <v>83</v>
      </c>
      <c r="I980" s="36"/>
      <c r="J980" s="36">
        <f>SUMIF(全省决算数!A979:A2359,D980:D2276,全省决算数!C979:C2359)</f>
        <v>79</v>
      </c>
      <c r="K980" s="175">
        <f t="shared" si="94"/>
        <v>0.98</v>
      </c>
      <c r="L980" s="175">
        <f t="shared" si="97"/>
        <v>0.95</v>
      </c>
      <c r="M980" s="175">
        <f t="shared" si="95"/>
        <v>0</v>
      </c>
      <c r="N980" s="132">
        <f t="shared" si="92"/>
        <v>-0.025</v>
      </c>
      <c r="O980" s="176" t="str">
        <f t="shared" si="93"/>
        <v>是</v>
      </c>
      <c r="P980" s="176" t="str">
        <f t="shared" si="96"/>
        <v>否</v>
      </c>
    </row>
    <row r="981" hidden="1" customHeight="1" spans="1:16">
      <c r="A981" s="171" t="s">
        <v>135</v>
      </c>
      <c r="B981" s="172" t="s">
        <v>135</v>
      </c>
      <c r="C981" s="465" t="s">
        <v>1811</v>
      </c>
      <c r="D981" s="173" t="s">
        <v>1862</v>
      </c>
      <c r="E981" s="172" t="s">
        <v>147</v>
      </c>
      <c r="F981" s="49" t="s">
        <v>1863</v>
      </c>
      <c r="G981" s="36">
        <f>VLOOKUP(D981,全省上年决算数!$D$4:$G$1301,4)</f>
        <v>19683</v>
      </c>
      <c r="H981" s="36">
        <f>IFERROR(VLOOKUP(D981,全省预算!D:I,5,0),)</f>
        <v>20100</v>
      </c>
      <c r="I981" s="36"/>
      <c r="J981" s="36">
        <f>SUMIF(全省决算数!A980:A2360,D981:D2277,全省决算数!C980:C2360)</f>
        <v>34390</v>
      </c>
      <c r="K981" s="175">
        <f t="shared" si="94"/>
        <v>1.75</v>
      </c>
      <c r="L981" s="175">
        <f t="shared" si="97"/>
        <v>1.71</v>
      </c>
      <c r="M981" s="175">
        <f t="shared" si="95"/>
        <v>0</v>
      </c>
      <c r="N981" s="132">
        <f t="shared" si="92"/>
        <v>0.747</v>
      </c>
      <c r="O981" s="176" t="str">
        <f t="shared" si="93"/>
        <v>是</v>
      </c>
      <c r="P981" s="176" t="str">
        <f t="shared" si="96"/>
        <v>否</v>
      </c>
    </row>
    <row r="982" hidden="1" customHeight="1" spans="1:16">
      <c r="A982" s="171" t="s">
        <v>135</v>
      </c>
      <c r="B982" s="172" t="s">
        <v>135</v>
      </c>
      <c r="C982" s="465" t="s">
        <v>1811</v>
      </c>
      <c r="D982" s="173" t="s">
        <v>1864</v>
      </c>
      <c r="E982" s="172" t="s">
        <v>147</v>
      </c>
      <c r="F982" s="49" t="s">
        <v>1865</v>
      </c>
      <c r="G982" s="36">
        <f>VLOOKUP(D982,全省上年决算数!$D$4:$G$1301,4)</f>
        <v>1077000</v>
      </c>
      <c r="H982" s="36">
        <f>IFERROR(VLOOKUP(D982,全省预算!D:I,5,0),)</f>
        <v>1090000</v>
      </c>
      <c r="I982" s="36"/>
      <c r="J982" s="36">
        <f>SUMIF(全省决算数!A981:A2361,D982:D2278,全省决算数!C981:C2361)</f>
        <v>431113</v>
      </c>
      <c r="K982" s="175">
        <f t="shared" si="94"/>
        <v>0.4</v>
      </c>
      <c r="L982" s="175">
        <f t="shared" si="97"/>
        <v>0.4</v>
      </c>
      <c r="M982" s="175">
        <f t="shared" si="95"/>
        <v>0</v>
      </c>
      <c r="N982" s="132">
        <f t="shared" si="92"/>
        <v>-0.6</v>
      </c>
      <c r="O982" s="176" t="str">
        <f t="shared" si="93"/>
        <v>是</v>
      </c>
      <c r="P982" s="176" t="str">
        <f t="shared" si="96"/>
        <v>否</v>
      </c>
    </row>
    <row r="983" hidden="1" customHeight="1" spans="1:16">
      <c r="A983" s="171" t="s">
        <v>135</v>
      </c>
      <c r="B983" s="172" t="s">
        <v>135</v>
      </c>
      <c r="C983" s="465" t="s">
        <v>1811</v>
      </c>
      <c r="D983" s="173" t="s">
        <v>1866</v>
      </c>
      <c r="E983" s="172" t="s">
        <v>147</v>
      </c>
      <c r="F983" s="49" t="s">
        <v>1867</v>
      </c>
      <c r="G983" s="36">
        <f>VLOOKUP(D983,全省上年决算数!$D$4:$G$1301,4)</f>
        <v>345372</v>
      </c>
      <c r="H983" s="36">
        <f>IFERROR(VLOOKUP(D983,全省预算!D:I,5,0),)</f>
        <v>344494</v>
      </c>
      <c r="I983" s="36"/>
      <c r="J983" s="36">
        <f>SUMIF(全省决算数!A982:A2362,D983:D2279,全省决算数!C982:C2362)</f>
        <v>247055</v>
      </c>
      <c r="K983" s="175">
        <f t="shared" si="94"/>
        <v>0.72</v>
      </c>
      <c r="L983" s="175">
        <f t="shared" si="97"/>
        <v>0.72</v>
      </c>
      <c r="M983" s="175">
        <f t="shared" si="95"/>
        <v>0</v>
      </c>
      <c r="N983" s="132">
        <f t="shared" si="92"/>
        <v>-0.285</v>
      </c>
      <c r="O983" s="176" t="str">
        <f t="shared" si="93"/>
        <v>是</v>
      </c>
      <c r="P983" s="176" t="str">
        <f t="shared" si="96"/>
        <v>否</v>
      </c>
    </row>
    <row r="984" ht="21.95" customHeight="1" spans="1:16">
      <c r="A984" s="171" t="s">
        <v>135</v>
      </c>
      <c r="B984" s="465" t="s">
        <v>1809</v>
      </c>
      <c r="C984" s="172"/>
      <c r="D984" s="173" t="s">
        <v>1868</v>
      </c>
      <c r="E984" s="172"/>
      <c r="F984" s="49" t="s">
        <v>1869</v>
      </c>
      <c r="G984" s="36">
        <f>SUMIF($C985:$C$1301,$D984,$G985:$G$1301)</f>
        <v>485751</v>
      </c>
      <c r="H984" s="36">
        <f>VLOOKUP(F984,全省预算!$F:$H,3,0)</f>
        <v>504000</v>
      </c>
      <c r="I984" s="36">
        <f>IFERROR(VLOOKUP(D984,全省调整!A:I,3,0),)</f>
        <v>523027</v>
      </c>
      <c r="J984" s="36">
        <f>VLOOKUP(F984,全省决算数!$B:$C,2,0)</f>
        <v>522634</v>
      </c>
      <c r="K984" s="418">
        <f t="shared" si="94"/>
        <v>1.076</v>
      </c>
      <c r="L984" s="418">
        <f t="shared" si="97"/>
        <v>1.037</v>
      </c>
      <c r="M984" s="418">
        <f t="shared" si="95"/>
        <v>0.999</v>
      </c>
      <c r="N984" s="132">
        <f t="shared" si="92"/>
        <v>0.076</v>
      </c>
      <c r="O984" s="176" t="str">
        <f t="shared" si="93"/>
        <v>是</v>
      </c>
      <c r="P984" s="176" t="str">
        <f t="shared" si="96"/>
        <v>是</v>
      </c>
    </row>
    <row r="985" hidden="1" customHeight="1" spans="1:16">
      <c r="A985" s="171" t="s">
        <v>135</v>
      </c>
      <c r="B985" s="172" t="s">
        <v>135</v>
      </c>
      <c r="C985" s="465" t="s">
        <v>1868</v>
      </c>
      <c r="D985" s="173" t="s">
        <v>1870</v>
      </c>
      <c r="E985" s="172" t="s">
        <v>147</v>
      </c>
      <c r="F985" s="49" t="s">
        <v>141</v>
      </c>
      <c r="G985" s="36">
        <f>VLOOKUP(D985,全省上年决算数!$D$4:$G$1301,4)</f>
        <v>64</v>
      </c>
      <c r="H985" s="36">
        <f>IFERROR(VLOOKUP(D985,全省预算!D:I,5,0),)</f>
        <v>67</v>
      </c>
      <c r="I985" s="36"/>
      <c r="J985" s="36">
        <f>SUMIF(全省决算数!A984:A2364,D985:D2281,全省决算数!C984:C2364)</f>
        <v>94</v>
      </c>
      <c r="K985" s="175">
        <f t="shared" si="94"/>
        <v>1.47</v>
      </c>
      <c r="L985" s="175">
        <f t="shared" si="97"/>
        <v>1.4</v>
      </c>
      <c r="M985" s="175">
        <f t="shared" si="95"/>
        <v>0</v>
      </c>
      <c r="N985" s="132">
        <f t="shared" si="92"/>
        <v>0.469</v>
      </c>
      <c r="O985" s="176" t="str">
        <f t="shared" si="93"/>
        <v>是</v>
      </c>
      <c r="P985" s="176" t="str">
        <f t="shared" si="96"/>
        <v>否</v>
      </c>
    </row>
    <row r="986" hidden="1" customHeight="1" spans="1:16">
      <c r="A986" s="171" t="s">
        <v>135</v>
      </c>
      <c r="B986" s="172" t="s">
        <v>135</v>
      </c>
      <c r="C986" s="465" t="s">
        <v>1868</v>
      </c>
      <c r="D986" s="173" t="s">
        <v>1871</v>
      </c>
      <c r="E986" s="172" t="s">
        <v>147</v>
      </c>
      <c r="F986" s="49" t="s">
        <v>143</v>
      </c>
      <c r="G986" s="36">
        <f>VLOOKUP(D986,全省上年决算数!$D$4:$G$1301,4)</f>
        <v>81</v>
      </c>
      <c r="H986" s="36">
        <f>IFERROR(VLOOKUP(D986,全省预算!D:I,5,0),)</f>
        <v>37</v>
      </c>
      <c r="I986" s="36"/>
      <c r="J986" s="36">
        <f>SUMIF(全省决算数!A985:A2365,D986:D2282,全省决算数!C985:C2365)</f>
        <v>35</v>
      </c>
      <c r="K986" s="175">
        <f t="shared" si="94"/>
        <v>0.43</v>
      </c>
      <c r="L986" s="175">
        <f t="shared" si="97"/>
        <v>0.95</v>
      </c>
      <c r="M986" s="175">
        <f t="shared" si="95"/>
        <v>0</v>
      </c>
      <c r="N986" s="132">
        <f t="shared" si="92"/>
        <v>-0.568</v>
      </c>
      <c r="O986" s="176" t="str">
        <f t="shared" si="93"/>
        <v>是</v>
      </c>
      <c r="P986" s="176" t="str">
        <f t="shared" si="96"/>
        <v>否</v>
      </c>
    </row>
    <row r="987" hidden="1" customHeight="1" spans="1:16">
      <c r="A987" s="171" t="s">
        <v>135</v>
      </c>
      <c r="B987" s="172" t="s">
        <v>135</v>
      </c>
      <c r="C987" s="465" t="s">
        <v>1868</v>
      </c>
      <c r="D987" s="173" t="s">
        <v>1872</v>
      </c>
      <c r="E987" s="172" t="s">
        <v>147</v>
      </c>
      <c r="F987" s="49" t="s">
        <v>145</v>
      </c>
      <c r="G987" s="36">
        <f>VLOOKUP(D987,全省上年决算数!$D$4:$G$1301,4)</f>
        <v>44</v>
      </c>
      <c r="H987" s="36">
        <f>IFERROR(VLOOKUP(D987,全省预算!D:I,5,0),)</f>
        <v>0</v>
      </c>
      <c r="I987" s="36"/>
      <c r="J987" s="36">
        <f>SUMIF(全省决算数!A986:A2366,D987:D2283,全省决算数!C986:C2366)</f>
        <v>0</v>
      </c>
      <c r="K987" s="175">
        <f t="shared" si="94"/>
        <v>0</v>
      </c>
      <c r="L987" s="175"/>
      <c r="M987" s="175">
        <f t="shared" si="95"/>
        <v>0</v>
      </c>
      <c r="N987" s="132">
        <f t="shared" si="92"/>
        <v>-1</v>
      </c>
      <c r="O987" s="176" t="str">
        <f t="shared" si="93"/>
        <v>是</v>
      </c>
      <c r="P987" s="176" t="str">
        <f t="shared" si="96"/>
        <v>否</v>
      </c>
    </row>
    <row r="988" hidden="1" customHeight="1" spans="1:16">
      <c r="A988" s="171" t="s">
        <v>135</v>
      </c>
      <c r="B988" s="172" t="s">
        <v>135</v>
      </c>
      <c r="C988" s="465" t="s">
        <v>1868</v>
      </c>
      <c r="D988" s="173" t="s">
        <v>1873</v>
      </c>
      <c r="E988" s="172" t="s">
        <v>147</v>
      </c>
      <c r="F988" s="49" t="s">
        <v>1874</v>
      </c>
      <c r="G988" s="36">
        <f>VLOOKUP(D988,全省上年决算数!$D$4:$G$1301,4)</f>
        <v>393949</v>
      </c>
      <c r="H988" s="36">
        <f>IFERROR(VLOOKUP(D988,全省预算!D:I,5,0),)</f>
        <v>410000</v>
      </c>
      <c r="I988" s="36"/>
      <c r="J988" s="36">
        <f>SUMIF(全省决算数!A987:A2367,D988:D2284,全省决算数!C987:C2367)</f>
        <v>477899</v>
      </c>
      <c r="K988" s="175">
        <f t="shared" si="94"/>
        <v>1.21</v>
      </c>
      <c r="L988" s="175">
        <f t="shared" si="97"/>
        <v>1.17</v>
      </c>
      <c r="M988" s="175">
        <f t="shared" si="95"/>
        <v>0</v>
      </c>
      <c r="N988" s="132">
        <f t="shared" si="92"/>
        <v>0.213</v>
      </c>
      <c r="O988" s="176" t="str">
        <f t="shared" si="93"/>
        <v>是</v>
      </c>
      <c r="P988" s="176" t="str">
        <f t="shared" si="96"/>
        <v>否</v>
      </c>
    </row>
    <row r="989" hidden="1" customHeight="1" spans="1:16">
      <c r="A989" s="171" t="s">
        <v>135</v>
      </c>
      <c r="B989" s="172" t="s">
        <v>135</v>
      </c>
      <c r="C989" s="465" t="s">
        <v>1868</v>
      </c>
      <c r="D989" s="173" t="s">
        <v>1875</v>
      </c>
      <c r="E989" s="172" t="s">
        <v>147</v>
      </c>
      <c r="F989" s="49" t="s">
        <v>1876</v>
      </c>
      <c r="G989" s="36">
        <f>VLOOKUP(D989,全省上年决算数!$D$4:$G$1301,4)</f>
        <v>18657</v>
      </c>
      <c r="H989" s="36">
        <f>IFERROR(VLOOKUP(D989,全省预算!D:I,5,0),)</f>
        <v>19000</v>
      </c>
      <c r="I989" s="36"/>
      <c r="J989" s="36">
        <f>SUMIF(全省决算数!A988:A2368,D989:D2285,全省决算数!C988:C2368)</f>
        <v>11052</v>
      </c>
      <c r="K989" s="175">
        <f t="shared" si="94"/>
        <v>0.59</v>
      </c>
      <c r="L989" s="175">
        <f t="shared" si="97"/>
        <v>0.58</v>
      </c>
      <c r="M989" s="175">
        <f t="shared" si="95"/>
        <v>0</v>
      </c>
      <c r="N989" s="132">
        <f t="shared" si="92"/>
        <v>-0.408</v>
      </c>
      <c r="O989" s="176" t="str">
        <f t="shared" si="93"/>
        <v>是</v>
      </c>
      <c r="P989" s="176" t="str">
        <f t="shared" si="96"/>
        <v>否</v>
      </c>
    </row>
    <row r="990" hidden="1" customHeight="1" spans="1:16">
      <c r="A990" s="171" t="s">
        <v>135</v>
      </c>
      <c r="B990" s="172"/>
      <c r="C990" s="465" t="s">
        <v>1868</v>
      </c>
      <c r="D990" s="173" t="s">
        <v>1877</v>
      </c>
      <c r="E990" s="172" t="s">
        <v>147</v>
      </c>
      <c r="F990" s="49" t="s">
        <v>1878</v>
      </c>
      <c r="G990" s="36">
        <f>VLOOKUP(D990,全省上年决算数!$D$4:$G$1301,4)</f>
        <v>10</v>
      </c>
      <c r="H990" s="36">
        <f>IFERROR(VLOOKUP(D990,全省预算!D:I,5,0),)</f>
        <v>2200</v>
      </c>
      <c r="I990" s="36"/>
      <c r="J990" s="36">
        <f>SUMIF(全省决算数!A989:A2369,D990:D2286,全省决算数!C989:C2369)</f>
        <v>1580</v>
      </c>
      <c r="K990" s="175">
        <f t="shared" si="94"/>
        <v>158</v>
      </c>
      <c r="L990" s="175">
        <f t="shared" si="97"/>
        <v>0.72</v>
      </c>
      <c r="M990" s="175">
        <f t="shared" si="95"/>
        <v>0</v>
      </c>
      <c r="N990" s="132">
        <f t="shared" si="92"/>
        <v>157</v>
      </c>
      <c r="O990" s="176" t="str">
        <f t="shared" si="93"/>
        <v>是</v>
      </c>
      <c r="P990" s="176" t="str">
        <f t="shared" si="96"/>
        <v>否</v>
      </c>
    </row>
    <row r="991" hidden="1" customHeight="1" spans="1:16">
      <c r="A991" s="171" t="s">
        <v>135</v>
      </c>
      <c r="B991" s="172" t="s">
        <v>135</v>
      </c>
      <c r="C991" s="465" t="s">
        <v>1868</v>
      </c>
      <c r="D991" s="173" t="s">
        <v>1879</v>
      </c>
      <c r="E991" s="172" t="s">
        <v>147</v>
      </c>
      <c r="F991" s="49" t="s">
        <v>1880</v>
      </c>
      <c r="G991" s="36">
        <f>VLOOKUP(D991,全省上年决算数!$D$4:$G$1301,4)</f>
        <v>0</v>
      </c>
      <c r="H991" s="36">
        <f>IFERROR(VLOOKUP(D991,全省预算!D:I,5,0),)</f>
        <v>0</v>
      </c>
      <c r="I991" s="36"/>
      <c r="J991" s="36">
        <f>SUMIF(全省决算数!A990:A2370,D991:D2287,全省决算数!C990:C2370)</f>
        <v>0</v>
      </c>
      <c r="K991" s="175"/>
      <c r="L991" s="175"/>
      <c r="M991" s="175">
        <f t="shared" si="95"/>
        <v>0</v>
      </c>
      <c r="N991" s="132" t="str">
        <f t="shared" si="92"/>
        <v/>
      </c>
      <c r="O991" s="176" t="str">
        <f t="shared" si="93"/>
        <v>否</v>
      </c>
      <c r="P991" s="176" t="str">
        <f t="shared" si="96"/>
        <v>否</v>
      </c>
    </row>
    <row r="992" hidden="1" customHeight="1" spans="1:16">
      <c r="A992" s="171" t="s">
        <v>135</v>
      </c>
      <c r="B992" s="172" t="s">
        <v>135</v>
      </c>
      <c r="C992" s="465" t="s">
        <v>1868</v>
      </c>
      <c r="D992" s="173" t="s">
        <v>1881</v>
      </c>
      <c r="E992" s="172" t="s">
        <v>147</v>
      </c>
      <c r="F992" s="49" t="s">
        <v>1882</v>
      </c>
      <c r="G992" s="36">
        <f>VLOOKUP(D992,全省上年决算数!$D$4:$G$1301,4)</f>
        <v>0</v>
      </c>
      <c r="H992" s="36">
        <f>IFERROR(VLOOKUP(D992,全省预算!D:I,5,0),)</f>
        <v>0</v>
      </c>
      <c r="I992" s="36"/>
      <c r="J992" s="36">
        <f>SUMIF(全省决算数!A991:A2371,D992:D2288,全省决算数!C991:C2371)</f>
        <v>0</v>
      </c>
      <c r="K992" s="175"/>
      <c r="L992" s="175"/>
      <c r="M992" s="175">
        <f t="shared" si="95"/>
        <v>0</v>
      </c>
      <c r="N992" s="132" t="str">
        <f t="shared" si="92"/>
        <v/>
      </c>
      <c r="O992" s="176" t="str">
        <f t="shared" si="93"/>
        <v>否</v>
      </c>
      <c r="P992" s="176" t="str">
        <f t="shared" si="96"/>
        <v>否</v>
      </c>
    </row>
    <row r="993" hidden="1" customHeight="1" spans="1:16">
      <c r="A993" s="171"/>
      <c r="B993" s="172"/>
      <c r="C993" s="465" t="s">
        <v>1868</v>
      </c>
      <c r="D993" s="464" t="s">
        <v>1883</v>
      </c>
      <c r="E993" s="172" t="s">
        <v>147</v>
      </c>
      <c r="F993" s="49" t="s">
        <v>1884</v>
      </c>
      <c r="G993" s="36">
        <f>VLOOKUP(D993,全省上年决算数!$D$4:$G$1301,4)</f>
        <v>72946</v>
      </c>
      <c r="H993" s="36">
        <f>IFERROR(VLOOKUP(D993,全省预算!D:I,5,0),)</f>
        <v>72696</v>
      </c>
      <c r="I993" s="36"/>
      <c r="J993" s="36">
        <f>SUMIF(全省决算数!A992:A2372,D993:D2289,全省决算数!C992:C2372)</f>
        <v>31974</v>
      </c>
      <c r="K993" s="175">
        <f t="shared" si="94"/>
        <v>0.44</v>
      </c>
      <c r="L993" s="175">
        <f t="shared" si="97"/>
        <v>0.44</v>
      </c>
      <c r="M993" s="175">
        <f t="shared" si="95"/>
        <v>0</v>
      </c>
      <c r="N993" s="132">
        <f t="shared" si="92"/>
        <v>-0.562</v>
      </c>
      <c r="O993" s="176" t="str">
        <f t="shared" si="93"/>
        <v>是</v>
      </c>
      <c r="P993" s="176" t="str">
        <f t="shared" si="96"/>
        <v>否</v>
      </c>
    </row>
    <row r="994" ht="21.95" customHeight="1" spans="1:16">
      <c r="A994" s="171" t="s">
        <v>135</v>
      </c>
      <c r="B994" s="465" t="s">
        <v>1809</v>
      </c>
      <c r="C994" s="172"/>
      <c r="D994" s="173" t="s">
        <v>1885</v>
      </c>
      <c r="E994" s="172"/>
      <c r="F994" s="49" t="s">
        <v>1886</v>
      </c>
      <c r="G994" s="36">
        <f>SUMIF($C995:$C$1301,$D994,$G995:$G$1301)</f>
        <v>76244</v>
      </c>
      <c r="H994" s="36">
        <f>VLOOKUP(F994,全省预算!$F:$H,3,0)</f>
        <v>77500</v>
      </c>
      <c r="I994" s="36">
        <f>IFERROR(VLOOKUP(D994,全省调整!A:I,3,0),)</f>
        <v>44868</v>
      </c>
      <c r="J994" s="36">
        <f>VLOOKUP(F994,全省决算数!$B:$C,2,0)</f>
        <v>43906</v>
      </c>
      <c r="K994" s="418">
        <f t="shared" si="94"/>
        <v>0.576</v>
      </c>
      <c r="L994" s="418">
        <f t="shared" si="97"/>
        <v>0.567</v>
      </c>
      <c r="M994" s="418">
        <f t="shared" si="95"/>
        <v>0.979</v>
      </c>
      <c r="N994" s="132">
        <f t="shared" si="92"/>
        <v>-0.424</v>
      </c>
      <c r="O994" s="176" t="str">
        <f t="shared" si="93"/>
        <v>是</v>
      </c>
      <c r="P994" s="176" t="str">
        <f t="shared" si="96"/>
        <v>是</v>
      </c>
    </row>
    <row r="995" hidden="1" customHeight="1" spans="1:16">
      <c r="A995" s="171" t="s">
        <v>135</v>
      </c>
      <c r="B995" s="172" t="s">
        <v>135</v>
      </c>
      <c r="C995" s="465" t="s">
        <v>1885</v>
      </c>
      <c r="D995" s="173" t="s">
        <v>1887</v>
      </c>
      <c r="E995" s="172" t="s">
        <v>147</v>
      </c>
      <c r="F995" s="49" t="s">
        <v>141</v>
      </c>
      <c r="G995" s="36">
        <f>VLOOKUP(D995,全省上年决算数!$D$4:$G$1301,4)</f>
        <v>177</v>
      </c>
      <c r="H995" s="36">
        <f>IFERROR(VLOOKUP(D995,全省预算!D:I,5,0),)</f>
        <v>186</v>
      </c>
      <c r="I995" s="36"/>
      <c r="J995" s="36">
        <f>SUMIF(全省决算数!A994:A2374,D995:D2291,全省决算数!C994:C2374)</f>
        <v>165</v>
      </c>
      <c r="K995" s="175">
        <f t="shared" si="94"/>
        <v>0.93</v>
      </c>
      <c r="L995" s="175">
        <f t="shared" si="97"/>
        <v>0.89</v>
      </c>
      <c r="M995" s="175">
        <f t="shared" si="95"/>
        <v>0</v>
      </c>
      <c r="N995" s="132">
        <f t="shared" si="92"/>
        <v>-0.068</v>
      </c>
      <c r="O995" s="176" t="str">
        <f t="shared" si="93"/>
        <v>是</v>
      </c>
      <c r="P995" s="176" t="str">
        <f t="shared" si="96"/>
        <v>否</v>
      </c>
    </row>
    <row r="996" hidden="1" customHeight="1" spans="1:16">
      <c r="A996" s="171" t="s">
        <v>135</v>
      </c>
      <c r="B996" s="172" t="s">
        <v>135</v>
      </c>
      <c r="C996" s="465" t="s">
        <v>1885</v>
      </c>
      <c r="D996" s="173" t="s">
        <v>1888</v>
      </c>
      <c r="E996" s="172" t="s">
        <v>147</v>
      </c>
      <c r="F996" s="49" t="s">
        <v>143</v>
      </c>
      <c r="G996" s="36">
        <f>VLOOKUP(D996,全省上年决算数!$D$4:$G$1301,4)</f>
        <v>139</v>
      </c>
      <c r="H996" s="36">
        <f>IFERROR(VLOOKUP(D996,全省预算!D:I,5,0),)</f>
        <v>141</v>
      </c>
      <c r="I996" s="36"/>
      <c r="J996" s="36">
        <f>SUMIF(全省决算数!A995:A2375,D996:D2292,全省决算数!C995:C2375)</f>
        <v>240</v>
      </c>
      <c r="K996" s="175">
        <f t="shared" si="94"/>
        <v>1.73</v>
      </c>
      <c r="L996" s="175">
        <f t="shared" si="97"/>
        <v>1.7</v>
      </c>
      <c r="M996" s="175">
        <f t="shared" si="95"/>
        <v>0</v>
      </c>
      <c r="N996" s="132">
        <f t="shared" si="92"/>
        <v>0.727</v>
      </c>
      <c r="O996" s="176" t="str">
        <f t="shared" si="93"/>
        <v>是</v>
      </c>
      <c r="P996" s="176" t="str">
        <f t="shared" si="96"/>
        <v>否</v>
      </c>
    </row>
    <row r="997" hidden="1" customHeight="1" spans="1:16">
      <c r="A997" s="171" t="s">
        <v>135</v>
      </c>
      <c r="B997" s="172" t="s">
        <v>135</v>
      </c>
      <c r="C997" s="465" t="s">
        <v>1885</v>
      </c>
      <c r="D997" s="173" t="s">
        <v>1889</v>
      </c>
      <c r="E997" s="172" t="s">
        <v>147</v>
      </c>
      <c r="F997" s="49" t="s">
        <v>145</v>
      </c>
      <c r="G997" s="36">
        <f>VLOOKUP(D997,全省上年决算数!$D$4:$G$1301,4)</f>
        <v>0</v>
      </c>
      <c r="H997" s="36">
        <f>IFERROR(VLOOKUP(D997,全省预算!D:I,5,0),)</f>
        <v>0</v>
      </c>
      <c r="I997" s="36"/>
      <c r="J997" s="36">
        <f>SUMIF(全省决算数!A996:A2376,D997:D2293,全省决算数!C996:C2376)</f>
        <v>0</v>
      </c>
      <c r="K997" s="175"/>
      <c r="L997" s="175"/>
      <c r="M997" s="175">
        <f t="shared" si="95"/>
        <v>0</v>
      </c>
      <c r="N997" s="132" t="str">
        <f t="shared" si="92"/>
        <v/>
      </c>
      <c r="O997" s="176" t="str">
        <f t="shared" si="93"/>
        <v>否</v>
      </c>
      <c r="P997" s="176" t="str">
        <f t="shared" si="96"/>
        <v>否</v>
      </c>
    </row>
    <row r="998" hidden="1" customHeight="1" spans="1:16">
      <c r="A998" s="171" t="s">
        <v>135</v>
      </c>
      <c r="B998" s="172" t="s">
        <v>135</v>
      </c>
      <c r="C998" s="465" t="s">
        <v>1885</v>
      </c>
      <c r="D998" s="173" t="s">
        <v>1890</v>
      </c>
      <c r="E998" s="172" t="s">
        <v>147</v>
      </c>
      <c r="F998" s="49" t="s">
        <v>1891</v>
      </c>
      <c r="G998" s="36">
        <f>VLOOKUP(D998,全省上年决算数!$D$4:$G$1301,4)</f>
        <v>60765</v>
      </c>
      <c r="H998" s="36">
        <f>IFERROR(VLOOKUP(D998,全省预算!D:I,5,0),)</f>
        <v>62000</v>
      </c>
      <c r="I998" s="36"/>
      <c r="J998" s="36">
        <f>SUMIF(全省决算数!A997:A2377,D998:D2294,全省决算数!C997:C2377)</f>
        <v>37905</v>
      </c>
      <c r="K998" s="175">
        <f t="shared" si="94"/>
        <v>0.62</v>
      </c>
      <c r="L998" s="175">
        <f t="shared" si="97"/>
        <v>0.61</v>
      </c>
      <c r="M998" s="175">
        <f t="shared" si="95"/>
        <v>0</v>
      </c>
      <c r="N998" s="132">
        <f t="shared" si="92"/>
        <v>-0.376</v>
      </c>
      <c r="O998" s="176" t="str">
        <f t="shared" si="93"/>
        <v>是</v>
      </c>
      <c r="P998" s="176" t="str">
        <f t="shared" si="96"/>
        <v>否</v>
      </c>
    </row>
    <row r="999" hidden="1" customHeight="1" spans="1:16">
      <c r="A999" s="171" t="s">
        <v>135</v>
      </c>
      <c r="B999" s="172" t="s">
        <v>135</v>
      </c>
      <c r="C999" s="465" t="s">
        <v>1885</v>
      </c>
      <c r="D999" s="173" t="s">
        <v>1892</v>
      </c>
      <c r="E999" s="172" t="s">
        <v>147</v>
      </c>
      <c r="F999" s="49" t="s">
        <v>1893</v>
      </c>
      <c r="G999" s="36">
        <f>VLOOKUP(D999,全省上年决算数!$D$4:$G$1301,4)</f>
        <v>0</v>
      </c>
      <c r="H999" s="36">
        <f>IFERROR(VLOOKUP(D999,全省预算!D:I,5,0),)</f>
        <v>0</v>
      </c>
      <c r="I999" s="36"/>
      <c r="J999" s="36">
        <f>SUMIF(全省决算数!A998:A2378,D999:D2295,全省决算数!C998:C2378)</f>
        <v>0</v>
      </c>
      <c r="K999" s="175"/>
      <c r="L999" s="175"/>
      <c r="M999" s="175">
        <f t="shared" si="95"/>
        <v>0</v>
      </c>
      <c r="N999" s="132" t="str">
        <f t="shared" si="92"/>
        <v/>
      </c>
      <c r="O999" s="176" t="str">
        <f t="shared" si="93"/>
        <v>否</v>
      </c>
      <c r="P999" s="176" t="str">
        <f t="shared" si="96"/>
        <v>否</v>
      </c>
    </row>
    <row r="1000" hidden="1" customHeight="1" spans="1:16">
      <c r="A1000" s="171" t="s">
        <v>135</v>
      </c>
      <c r="B1000" s="172"/>
      <c r="C1000" s="465" t="s">
        <v>1885</v>
      </c>
      <c r="D1000" s="173" t="s">
        <v>1894</v>
      </c>
      <c r="E1000" s="172" t="s">
        <v>147</v>
      </c>
      <c r="F1000" s="49" t="s">
        <v>1895</v>
      </c>
      <c r="G1000" s="36">
        <f>VLOOKUP(D1000,全省上年决算数!$D$4:$G$1301,4)</f>
        <v>0</v>
      </c>
      <c r="H1000" s="36">
        <f>IFERROR(VLOOKUP(D1000,全省预算!D:I,5,0),)</f>
        <v>0</v>
      </c>
      <c r="I1000" s="36"/>
      <c r="J1000" s="36">
        <f>SUMIF(全省决算数!A999:A2379,D1000:D2296,全省决算数!C999:C2379)</f>
        <v>0</v>
      </c>
      <c r="K1000" s="175"/>
      <c r="L1000" s="175"/>
      <c r="M1000" s="175">
        <f t="shared" si="95"/>
        <v>0</v>
      </c>
      <c r="N1000" s="132" t="str">
        <f t="shared" si="92"/>
        <v/>
      </c>
      <c r="O1000" s="176" t="str">
        <f t="shared" si="93"/>
        <v>否</v>
      </c>
      <c r="P1000" s="176" t="str">
        <f t="shared" si="96"/>
        <v>否</v>
      </c>
    </row>
    <row r="1001" hidden="1" customHeight="1" spans="1:16">
      <c r="A1001" s="171" t="s">
        <v>135</v>
      </c>
      <c r="B1001" s="172" t="s">
        <v>135</v>
      </c>
      <c r="C1001" s="465" t="s">
        <v>1885</v>
      </c>
      <c r="D1001" s="173" t="s">
        <v>1896</v>
      </c>
      <c r="E1001" s="172" t="s">
        <v>147</v>
      </c>
      <c r="F1001" s="49" t="s">
        <v>1897</v>
      </c>
      <c r="G1001" s="36">
        <f>VLOOKUP(D1001,全省上年决算数!$D$4:$G$1301,4)</f>
        <v>120</v>
      </c>
      <c r="H1001" s="36">
        <f>IFERROR(VLOOKUP(D1001,全省预算!D:I,5,0),)</f>
        <v>122</v>
      </c>
      <c r="I1001" s="36"/>
      <c r="J1001" s="36">
        <f>SUMIF(全省决算数!A1000:A2380,D1001:D2297,全省决算数!C1000:C2380)</f>
        <v>120</v>
      </c>
      <c r="K1001" s="175">
        <f t="shared" si="94"/>
        <v>1</v>
      </c>
      <c r="L1001" s="175">
        <f t="shared" si="97"/>
        <v>0.98</v>
      </c>
      <c r="M1001" s="175">
        <f t="shared" si="95"/>
        <v>0</v>
      </c>
      <c r="N1001" s="132">
        <f t="shared" si="92"/>
        <v>0</v>
      </c>
      <c r="O1001" s="176" t="str">
        <f t="shared" si="93"/>
        <v>是</v>
      </c>
      <c r="P1001" s="176" t="str">
        <f t="shared" si="96"/>
        <v>否</v>
      </c>
    </row>
    <row r="1002" hidden="1" customHeight="1" spans="1:16">
      <c r="A1002" s="171" t="s">
        <v>135</v>
      </c>
      <c r="B1002" s="172" t="s">
        <v>135</v>
      </c>
      <c r="C1002" s="465" t="s">
        <v>1885</v>
      </c>
      <c r="D1002" s="173" t="s">
        <v>1898</v>
      </c>
      <c r="E1002" s="172" t="s">
        <v>147</v>
      </c>
      <c r="F1002" s="49" t="s">
        <v>1899</v>
      </c>
      <c r="G1002" s="36">
        <f>VLOOKUP(D1002,全省上年决算数!$D$4:$G$1301,4)</f>
        <v>0</v>
      </c>
      <c r="H1002" s="36">
        <f>IFERROR(VLOOKUP(D1002,全省预算!D:I,5,0),)</f>
        <v>0</v>
      </c>
      <c r="I1002" s="36"/>
      <c r="J1002" s="36">
        <f>SUMIF(全省决算数!A1001:A2381,D1002:D2298,全省决算数!C1001:C2381)</f>
        <v>0</v>
      </c>
      <c r="K1002" s="175"/>
      <c r="L1002" s="175"/>
      <c r="M1002" s="175">
        <f t="shared" si="95"/>
        <v>0</v>
      </c>
      <c r="N1002" s="132" t="str">
        <f t="shared" si="92"/>
        <v/>
      </c>
      <c r="O1002" s="176" t="str">
        <f t="shared" si="93"/>
        <v>否</v>
      </c>
      <c r="P1002" s="176" t="str">
        <f t="shared" si="96"/>
        <v>否</v>
      </c>
    </row>
    <row r="1003" hidden="1" customHeight="1" spans="1:16">
      <c r="A1003" s="171" t="s">
        <v>135</v>
      </c>
      <c r="B1003" s="172" t="s">
        <v>135</v>
      </c>
      <c r="C1003" s="465" t="s">
        <v>1885</v>
      </c>
      <c r="D1003" s="173" t="s">
        <v>1900</v>
      </c>
      <c r="E1003" s="172" t="s">
        <v>147</v>
      </c>
      <c r="F1003" s="49" t="s">
        <v>1901</v>
      </c>
      <c r="G1003" s="36">
        <f>VLOOKUP(D1003,全省上年决算数!$D$4:$G$1301,4)</f>
        <v>15043</v>
      </c>
      <c r="H1003" s="36">
        <f>IFERROR(VLOOKUP(D1003,全省预算!D:I,5,0),)</f>
        <v>15051</v>
      </c>
      <c r="I1003" s="36"/>
      <c r="J1003" s="36">
        <f>SUMIF(全省决算数!A1002:A2382,D1003:D2299,全省决算数!C1002:C2382)</f>
        <v>5476</v>
      </c>
      <c r="K1003" s="175">
        <f t="shared" si="94"/>
        <v>0.36</v>
      </c>
      <c r="L1003" s="175">
        <f t="shared" si="97"/>
        <v>0.36</v>
      </c>
      <c r="M1003" s="175">
        <f t="shared" si="95"/>
        <v>0</v>
      </c>
      <c r="N1003" s="132">
        <f t="shared" si="92"/>
        <v>-0.636</v>
      </c>
      <c r="O1003" s="176" t="str">
        <f t="shared" si="93"/>
        <v>是</v>
      </c>
      <c r="P1003" s="176" t="str">
        <f t="shared" si="96"/>
        <v>否</v>
      </c>
    </row>
    <row r="1004" ht="21.95" customHeight="1" spans="1:16">
      <c r="A1004" s="171" t="s">
        <v>135</v>
      </c>
      <c r="B1004" s="465" t="s">
        <v>1809</v>
      </c>
      <c r="C1004" s="172"/>
      <c r="D1004" s="173" t="s">
        <v>1902</v>
      </c>
      <c r="E1004" s="172"/>
      <c r="F1004" s="49" t="s">
        <v>1903</v>
      </c>
      <c r="G1004" s="36">
        <f>SUMIF($C1005:$C$1301,$D1004,$G1005:$G$1301)</f>
        <v>100642</v>
      </c>
      <c r="H1004" s="36">
        <f>VLOOKUP(F1004,全省预算!$F:$H,3,0)</f>
        <v>103600</v>
      </c>
      <c r="I1004" s="36">
        <f>IFERROR(VLOOKUP(D1004,全省调整!A:I,3,0),)</f>
        <v>137497</v>
      </c>
      <c r="J1004" s="36">
        <f>VLOOKUP(F1004,全省决算数!$B:$C,2,0)</f>
        <v>135558</v>
      </c>
      <c r="K1004" s="418">
        <f t="shared" si="94"/>
        <v>1.347</v>
      </c>
      <c r="L1004" s="418">
        <f t="shared" si="97"/>
        <v>1.308</v>
      </c>
      <c r="M1004" s="418">
        <f t="shared" si="95"/>
        <v>0.986</v>
      </c>
      <c r="N1004" s="132">
        <f t="shared" si="92"/>
        <v>0.347</v>
      </c>
      <c r="O1004" s="176" t="str">
        <f t="shared" si="93"/>
        <v>是</v>
      </c>
      <c r="P1004" s="176" t="str">
        <f t="shared" si="96"/>
        <v>是</v>
      </c>
    </row>
    <row r="1005" hidden="1" customHeight="1" spans="1:16">
      <c r="A1005" s="171" t="s">
        <v>135</v>
      </c>
      <c r="B1005" s="172" t="s">
        <v>135</v>
      </c>
      <c r="C1005" s="465" t="s">
        <v>1902</v>
      </c>
      <c r="D1005" s="173" t="s">
        <v>1904</v>
      </c>
      <c r="E1005" s="172" t="s">
        <v>147</v>
      </c>
      <c r="F1005" s="49" t="s">
        <v>1905</v>
      </c>
      <c r="G1005" s="36">
        <f>VLOOKUP(D1005,全省上年决算数!$D$4:$G$1301,4)</f>
        <v>47325</v>
      </c>
      <c r="H1005" s="36">
        <f>IFERROR(VLOOKUP(D1005,全省预算!D:I,5,0),)</f>
        <v>49000</v>
      </c>
      <c r="I1005" s="36"/>
      <c r="J1005" s="36">
        <f>SUMIF(全省决算数!A1004:A2384,D1005:D2301,全省决算数!C1004:C2384)</f>
        <v>57216</v>
      </c>
      <c r="K1005" s="175">
        <f t="shared" si="94"/>
        <v>1.21</v>
      </c>
      <c r="L1005" s="175">
        <f t="shared" si="97"/>
        <v>1.17</v>
      </c>
      <c r="M1005" s="175">
        <f t="shared" si="95"/>
        <v>0</v>
      </c>
      <c r="N1005" s="132">
        <f t="shared" si="92"/>
        <v>0.209</v>
      </c>
      <c r="O1005" s="176" t="str">
        <f t="shared" si="93"/>
        <v>是</v>
      </c>
      <c r="P1005" s="176" t="str">
        <f t="shared" si="96"/>
        <v>否</v>
      </c>
    </row>
    <row r="1006" hidden="1" customHeight="1" spans="1:16">
      <c r="A1006" s="171" t="s">
        <v>135</v>
      </c>
      <c r="B1006" s="172" t="s">
        <v>135</v>
      </c>
      <c r="C1006" s="465" t="s">
        <v>1902</v>
      </c>
      <c r="D1006" s="173" t="s">
        <v>1906</v>
      </c>
      <c r="E1006" s="172" t="s">
        <v>147</v>
      </c>
      <c r="F1006" s="49" t="s">
        <v>1907</v>
      </c>
      <c r="G1006" s="36">
        <f>VLOOKUP(D1006,全省上年决算数!$D$4:$G$1301,4)</f>
        <v>29474</v>
      </c>
      <c r="H1006" s="36">
        <f>IFERROR(VLOOKUP(D1006,全省预算!D:I,5,0),)</f>
        <v>30100</v>
      </c>
      <c r="I1006" s="36"/>
      <c r="J1006" s="36">
        <f>SUMIF(全省决算数!A1005:A2385,D1006:D2302,全省决算数!C1005:C2385)</f>
        <v>42305</v>
      </c>
      <c r="K1006" s="175">
        <f t="shared" si="94"/>
        <v>1.44</v>
      </c>
      <c r="L1006" s="175">
        <f t="shared" si="97"/>
        <v>1.41</v>
      </c>
      <c r="M1006" s="175">
        <f t="shared" si="95"/>
        <v>0</v>
      </c>
      <c r="N1006" s="132">
        <f t="shared" si="92"/>
        <v>0.435</v>
      </c>
      <c r="O1006" s="176" t="str">
        <f t="shared" si="93"/>
        <v>是</v>
      </c>
      <c r="P1006" s="176" t="str">
        <f t="shared" si="96"/>
        <v>否</v>
      </c>
    </row>
    <row r="1007" hidden="1" customHeight="1" spans="1:16">
      <c r="A1007" s="171" t="s">
        <v>135</v>
      </c>
      <c r="B1007" s="172" t="s">
        <v>135</v>
      </c>
      <c r="C1007" s="465" t="s">
        <v>1902</v>
      </c>
      <c r="D1007" s="173" t="s">
        <v>1908</v>
      </c>
      <c r="E1007" s="172" t="s">
        <v>147</v>
      </c>
      <c r="F1007" s="49" t="s">
        <v>1909</v>
      </c>
      <c r="G1007" s="36">
        <f>VLOOKUP(D1007,全省上年决算数!$D$4:$G$1301,4)</f>
        <v>23385</v>
      </c>
      <c r="H1007" s="36">
        <f>IFERROR(VLOOKUP(D1007,全省预算!D:I,5,0),)</f>
        <v>24030</v>
      </c>
      <c r="I1007" s="36"/>
      <c r="J1007" s="36">
        <f>SUMIF(全省决算数!A1006:A2386,D1007:D2303,全省决算数!C1006:C2386)</f>
        <v>35354</v>
      </c>
      <c r="K1007" s="175">
        <f t="shared" si="94"/>
        <v>1.51</v>
      </c>
      <c r="L1007" s="175">
        <f t="shared" si="97"/>
        <v>1.47</v>
      </c>
      <c r="M1007" s="175">
        <f t="shared" si="95"/>
        <v>0</v>
      </c>
      <c r="N1007" s="132">
        <f t="shared" si="92"/>
        <v>0.512</v>
      </c>
      <c r="O1007" s="176" t="str">
        <f t="shared" si="93"/>
        <v>是</v>
      </c>
      <c r="P1007" s="176" t="str">
        <f t="shared" si="96"/>
        <v>否</v>
      </c>
    </row>
    <row r="1008" hidden="1" customHeight="1" spans="1:16">
      <c r="A1008" s="171" t="s">
        <v>135</v>
      </c>
      <c r="B1008" s="172" t="s">
        <v>135</v>
      </c>
      <c r="C1008" s="465" t="s">
        <v>1902</v>
      </c>
      <c r="D1008" s="173" t="s">
        <v>1910</v>
      </c>
      <c r="E1008" s="172" t="s">
        <v>147</v>
      </c>
      <c r="F1008" s="49" t="s">
        <v>1911</v>
      </c>
      <c r="G1008" s="36">
        <f>VLOOKUP(D1008,全省上年决算数!$D$4:$G$1301,4)</f>
        <v>458</v>
      </c>
      <c r="H1008" s="36">
        <f>IFERROR(VLOOKUP(D1008,全省预算!D:I,5,0),)</f>
        <v>470</v>
      </c>
      <c r="I1008" s="36"/>
      <c r="J1008" s="36">
        <f>SUMIF(全省决算数!A1007:A2387,D1008:D2304,全省决算数!C1007:C2387)</f>
        <v>683</v>
      </c>
      <c r="K1008" s="175">
        <f t="shared" si="94"/>
        <v>1.49</v>
      </c>
      <c r="L1008" s="175">
        <f t="shared" si="97"/>
        <v>1.45</v>
      </c>
      <c r="M1008" s="175">
        <f t="shared" si="95"/>
        <v>0</v>
      </c>
      <c r="N1008" s="132">
        <f t="shared" si="92"/>
        <v>0.491</v>
      </c>
      <c r="O1008" s="176" t="str">
        <f t="shared" si="93"/>
        <v>是</v>
      </c>
      <c r="P1008" s="176" t="str">
        <f t="shared" si="96"/>
        <v>否</v>
      </c>
    </row>
    <row r="1009" ht="21.95" customHeight="1" spans="1:16">
      <c r="A1009" s="171" t="s">
        <v>135</v>
      </c>
      <c r="B1009" s="465" t="s">
        <v>1809</v>
      </c>
      <c r="C1009" s="172"/>
      <c r="D1009" s="173" t="s">
        <v>1912</v>
      </c>
      <c r="E1009" s="172"/>
      <c r="F1009" s="49" t="s">
        <v>1913</v>
      </c>
      <c r="G1009" s="36">
        <f>SUMIF($C1010:$C$1301,$D1009,$G1010:$G$1301)</f>
        <v>635</v>
      </c>
      <c r="H1009" s="36">
        <f>VLOOKUP(F1009,全省预算!$F:$H,3,0)</f>
        <v>642</v>
      </c>
      <c r="I1009" s="36">
        <f>IFERROR(VLOOKUP(D1009,全省调整!A:I,3,0),)</f>
        <v>475</v>
      </c>
      <c r="J1009" s="36">
        <f>VLOOKUP(F1009,全省决算数!$B:$C,2,0)</f>
        <v>475</v>
      </c>
      <c r="K1009" s="418">
        <f t="shared" si="94"/>
        <v>0.748</v>
      </c>
      <c r="L1009" s="418">
        <f t="shared" si="97"/>
        <v>0.74</v>
      </c>
      <c r="M1009" s="418">
        <f t="shared" si="95"/>
        <v>1</v>
      </c>
      <c r="N1009" s="132">
        <f t="shared" si="92"/>
        <v>-0.252</v>
      </c>
      <c r="O1009" s="176" t="str">
        <f t="shared" si="93"/>
        <v>是</v>
      </c>
      <c r="P1009" s="176" t="str">
        <f t="shared" si="96"/>
        <v>是</v>
      </c>
    </row>
    <row r="1010" hidden="1" customHeight="1" spans="1:16">
      <c r="A1010" s="171" t="s">
        <v>135</v>
      </c>
      <c r="B1010" s="172"/>
      <c r="C1010" s="465" t="s">
        <v>1912</v>
      </c>
      <c r="D1010" s="173" t="s">
        <v>1914</v>
      </c>
      <c r="E1010" s="172" t="s">
        <v>147</v>
      </c>
      <c r="F1010" s="49" t="s">
        <v>141</v>
      </c>
      <c r="G1010" s="36">
        <f>VLOOKUP(D1010,全省上年决算数!$D$4:$G$1301,4)</f>
        <v>1</v>
      </c>
      <c r="H1010" s="36">
        <f>IFERROR(VLOOKUP(D1010,全省预算!D:I,5,0),)</f>
        <v>1</v>
      </c>
      <c r="I1010" s="36"/>
      <c r="J1010" s="36">
        <f>SUMIF(全省决算数!A1009:A2389,D1010:D2306,全省决算数!C1009:C2389)</f>
        <v>7</v>
      </c>
      <c r="K1010" s="175">
        <f t="shared" si="94"/>
        <v>7</v>
      </c>
      <c r="L1010" s="175">
        <f t="shared" si="97"/>
        <v>7</v>
      </c>
      <c r="M1010" s="175">
        <f t="shared" si="95"/>
        <v>0</v>
      </c>
      <c r="N1010" s="132">
        <f t="shared" si="92"/>
        <v>6</v>
      </c>
      <c r="O1010" s="176" t="str">
        <f t="shared" si="93"/>
        <v>是</v>
      </c>
      <c r="P1010" s="176" t="str">
        <f t="shared" si="96"/>
        <v>否</v>
      </c>
    </row>
    <row r="1011" hidden="1" customHeight="1" spans="1:16">
      <c r="A1011" s="171" t="s">
        <v>135</v>
      </c>
      <c r="B1011" s="172" t="s">
        <v>135</v>
      </c>
      <c r="C1011" s="465" t="s">
        <v>1912</v>
      </c>
      <c r="D1011" s="173" t="s">
        <v>1915</v>
      </c>
      <c r="E1011" s="172" t="s">
        <v>147</v>
      </c>
      <c r="F1011" s="49" t="s">
        <v>143</v>
      </c>
      <c r="G1011" s="36">
        <f>VLOOKUP(D1011,全省上年决算数!$D$4:$G$1301,4)</f>
        <v>6</v>
      </c>
      <c r="H1011" s="36">
        <f>IFERROR(VLOOKUP(D1011,全省预算!D:I,5,0),)</f>
        <v>6</v>
      </c>
      <c r="I1011" s="36"/>
      <c r="J1011" s="36">
        <f>SUMIF(全省决算数!A1010:A2390,D1011:D2307,全省决算数!C1010:C2390)</f>
        <v>0</v>
      </c>
      <c r="K1011" s="175">
        <f t="shared" si="94"/>
        <v>0</v>
      </c>
      <c r="L1011" s="175">
        <f t="shared" si="97"/>
        <v>0</v>
      </c>
      <c r="M1011" s="175">
        <f t="shared" si="95"/>
        <v>0</v>
      </c>
      <c r="N1011" s="132">
        <f t="shared" si="92"/>
        <v>-1</v>
      </c>
      <c r="O1011" s="176" t="str">
        <f t="shared" si="93"/>
        <v>是</v>
      </c>
      <c r="P1011" s="176" t="str">
        <f t="shared" si="96"/>
        <v>否</v>
      </c>
    </row>
    <row r="1012" hidden="1" customHeight="1" spans="1:16">
      <c r="A1012" s="171" t="s">
        <v>135</v>
      </c>
      <c r="B1012" s="172" t="s">
        <v>135</v>
      </c>
      <c r="C1012" s="465" t="s">
        <v>1912</v>
      </c>
      <c r="D1012" s="173" t="s">
        <v>1916</v>
      </c>
      <c r="E1012" s="172" t="s">
        <v>147</v>
      </c>
      <c r="F1012" s="49" t="s">
        <v>145</v>
      </c>
      <c r="G1012" s="36">
        <f>VLOOKUP(D1012,全省上年决算数!$D$4:$G$1301,4)</f>
        <v>0</v>
      </c>
      <c r="H1012" s="36">
        <f>IFERROR(VLOOKUP(D1012,全省预算!D:I,5,0),)</f>
        <v>0</v>
      </c>
      <c r="I1012" s="36"/>
      <c r="J1012" s="36">
        <f>SUMIF(全省决算数!A1011:A2391,D1012:D2308,全省决算数!C1011:C2391)</f>
        <v>0</v>
      </c>
      <c r="K1012" s="175"/>
      <c r="L1012" s="175"/>
      <c r="M1012" s="175">
        <f t="shared" si="95"/>
        <v>0</v>
      </c>
      <c r="N1012" s="132" t="str">
        <f t="shared" si="92"/>
        <v/>
      </c>
      <c r="O1012" s="176" t="str">
        <f t="shared" si="93"/>
        <v>否</v>
      </c>
      <c r="P1012" s="176" t="str">
        <f t="shared" si="96"/>
        <v>否</v>
      </c>
    </row>
    <row r="1013" hidden="1" customHeight="1" spans="1:16">
      <c r="A1013" s="171" t="s">
        <v>135</v>
      </c>
      <c r="B1013" s="172" t="s">
        <v>135</v>
      </c>
      <c r="C1013" s="465" t="s">
        <v>1912</v>
      </c>
      <c r="D1013" s="173" t="s">
        <v>1917</v>
      </c>
      <c r="E1013" s="172" t="s">
        <v>147</v>
      </c>
      <c r="F1013" s="49" t="s">
        <v>1882</v>
      </c>
      <c r="G1013" s="36">
        <f>VLOOKUP(D1013,全省上年决算数!$D$4:$G$1301,4)</f>
        <v>15</v>
      </c>
      <c r="H1013" s="36">
        <f>IFERROR(VLOOKUP(D1013,全省预算!D:I,5,0),)</f>
        <v>15</v>
      </c>
      <c r="I1013" s="36"/>
      <c r="J1013" s="36">
        <f>SUMIF(全省决算数!A1012:A2392,D1013:D2309,全省决算数!C1012:C2392)</f>
        <v>41</v>
      </c>
      <c r="K1013" s="175">
        <f t="shared" si="94"/>
        <v>2.73</v>
      </c>
      <c r="L1013" s="175">
        <f t="shared" si="97"/>
        <v>2.73</v>
      </c>
      <c r="M1013" s="175">
        <f t="shared" si="95"/>
        <v>0</v>
      </c>
      <c r="N1013" s="132">
        <f t="shared" si="92"/>
        <v>1.733</v>
      </c>
      <c r="O1013" s="176" t="str">
        <f t="shared" si="93"/>
        <v>是</v>
      </c>
      <c r="P1013" s="176" t="str">
        <f t="shared" si="96"/>
        <v>否</v>
      </c>
    </row>
    <row r="1014" hidden="1" customHeight="1" spans="1:16">
      <c r="A1014" s="171" t="s">
        <v>135</v>
      </c>
      <c r="B1014" s="172" t="s">
        <v>135</v>
      </c>
      <c r="C1014" s="465" t="s">
        <v>1912</v>
      </c>
      <c r="D1014" s="173" t="s">
        <v>1918</v>
      </c>
      <c r="E1014" s="172" t="s">
        <v>147</v>
      </c>
      <c r="F1014" s="49" t="s">
        <v>1919</v>
      </c>
      <c r="G1014" s="36">
        <f>VLOOKUP(D1014,全省上年决算数!$D$4:$G$1301,4)</f>
        <v>307</v>
      </c>
      <c r="H1014" s="36">
        <f>IFERROR(VLOOKUP(D1014,全省预算!D:I,5,0),)</f>
        <v>310</v>
      </c>
      <c r="I1014" s="36"/>
      <c r="J1014" s="36">
        <f>SUMIF(全省决算数!A1013:A2393,D1014:D2310,全省决算数!C1013:C2393)</f>
        <v>350</v>
      </c>
      <c r="K1014" s="175">
        <f t="shared" si="94"/>
        <v>1.14</v>
      </c>
      <c r="L1014" s="175">
        <f t="shared" si="97"/>
        <v>1.13</v>
      </c>
      <c r="M1014" s="175">
        <f t="shared" si="95"/>
        <v>0</v>
      </c>
      <c r="N1014" s="132">
        <f t="shared" si="92"/>
        <v>0.14</v>
      </c>
      <c r="O1014" s="176" t="str">
        <f t="shared" si="93"/>
        <v>是</v>
      </c>
      <c r="P1014" s="176" t="str">
        <f t="shared" si="96"/>
        <v>否</v>
      </c>
    </row>
    <row r="1015" hidden="1" customHeight="1" spans="1:16">
      <c r="A1015" s="171" t="s">
        <v>135</v>
      </c>
      <c r="B1015" s="172"/>
      <c r="C1015" s="465" t="s">
        <v>1912</v>
      </c>
      <c r="D1015" s="173" t="s">
        <v>1920</v>
      </c>
      <c r="E1015" s="172" t="s">
        <v>147</v>
      </c>
      <c r="F1015" s="49" t="s">
        <v>1921</v>
      </c>
      <c r="G1015" s="36">
        <f>VLOOKUP(D1015,全省上年决算数!$D$4:$G$1301,4)</f>
        <v>306</v>
      </c>
      <c r="H1015" s="36">
        <f>IFERROR(VLOOKUP(D1015,全省预算!D:I,5,0),)</f>
        <v>310</v>
      </c>
      <c r="I1015" s="36"/>
      <c r="J1015" s="36">
        <f>SUMIF(全省决算数!A1014:A2394,D1015:D2311,全省决算数!C1014:C2394)</f>
        <v>77</v>
      </c>
      <c r="K1015" s="175">
        <f t="shared" si="94"/>
        <v>0.25</v>
      </c>
      <c r="L1015" s="175">
        <f t="shared" si="97"/>
        <v>0.25</v>
      </c>
      <c r="M1015" s="175">
        <f t="shared" si="95"/>
        <v>0</v>
      </c>
      <c r="N1015" s="132">
        <f t="shared" si="92"/>
        <v>-0.748</v>
      </c>
      <c r="O1015" s="176" t="str">
        <f t="shared" si="93"/>
        <v>是</v>
      </c>
      <c r="P1015" s="176" t="str">
        <f t="shared" si="96"/>
        <v>否</v>
      </c>
    </row>
    <row r="1016" ht="21.95" customHeight="1" spans="1:16">
      <c r="A1016" s="171" t="s">
        <v>135</v>
      </c>
      <c r="B1016" s="465" t="s">
        <v>1809</v>
      </c>
      <c r="C1016" s="172"/>
      <c r="D1016" s="173" t="s">
        <v>1922</v>
      </c>
      <c r="E1016" s="172"/>
      <c r="F1016" s="51" t="s">
        <v>1923</v>
      </c>
      <c r="G1016" s="36">
        <f>SUMIF($C1017:$C$1301,$D1016,$G1017:$G$1301)</f>
        <v>2752390</v>
      </c>
      <c r="H1016" s="36">
        <f>VLOOKUP(F1016,全省预算!$F:$H,3,0)</f>
        <v>2830000</v>
      </c>
      <c r="I1016" s="36">
        <f>IFERROR(VLOOKUP(D1016,全省调整!A:I,3,0),)</f>
        <v>2793129</v>
      </c>
      <c r="J1016" s="36">
        <f>VLOOKUP(F1016,全省决算数!$B:$C,2,0)</f>
        <v>2762691</v>
      </c>
      <c r="K1016" s="418">
        <f t="shared" si="94"/>
        <v>1.004</v>
      </c>
      <c r="L1016" s="418">
        <f t="shared" si="97"/>
        <v>0.976</v>
      </c>
      <c r="M1016" s="418">
        <f t="shared" si="95"/>
        <v>0.989</v>
      </c>
      <c r="N1016" s="132">
        <f t="shared" ref="N1016:N1079" si="98">IF(ISERROR(J1016/G1016-1),"",J1016/G1016-1)</f>
        <v>0.004</v>
      </c>
      <c r="O1016" s="176" t="str">
        <f t="shared" si="93"/>
        <v>是</v>
      </c>
      <c r="P1016" s="176" t="str">
        <f t="shared" si="96"/>
        <v>是</v>
      </c>
    </row>
    <row r="1017" hidden="1" customHeight="1" spans="1:16">
      <c r="A1017" s="171" t="s">
        <v>135</v>
      </c>
      <c r="B1017" s="172" t="s">
        <v>135</v>
      </c>
      <c r="C1017" s="465" t="s">
        <v>1922</v>
      </c>
      <c r="D1017" s="173" t="s">
        <v>1924</v>
      </c>
      <c r="E1017" s="172" t="s">
        <v>147</v>
      </c>
      <c r="F1017" s="51" t="s">
        <v>1925</v>
      </c>
      <c r="G1017" s="36">
        <f>VLOOKUP(D1017,全省上年决算数!$D$4:$G$1301,4)</f>
        <v>1801848</v>
      </c>
      <c r="H1017" s="36">
        <f>IFERROR(VLOOKUP(D1017,全省预算!D:I,5,0),)</f>
        <v>1853800</v>
      </c>
      <c r="I1017" s="36"/>
      <c r="J1017" s="36">
        <f>SUMIF(全省决算数!A1016:A2396,D1017:D2313,全省决算数!C1016:C2396)</f>
        <v>1632835</v>
      </c>
      <c r="K1017" s="175">
        <f t="shared" si="94"/>
        <v>0.91</v>
      </c>
      <c r="L1017" s="175">
        <f t="shared" si="97"/>
        <v>0.88</v>
      </c>
      <c r="M1017" s="175">
        <f t="shared" si="95"/>
        <v>0</v>
      </c>
      <c r="N1017" s="132">
        <f t="shared" si="98"/>
        <v>-0.094</v>
      </c>
      <c r="O1017" s="176" t="str">
        <f t="shared" si="93"/>
        <v>是</v>
      </c>
      <c r="P1017" s="176" t="str">
        <f t="shared" si="96"/>
        <v>否</v>
      </c>
    </row>
    <row r="1018" hidden="1" customHeight="1" spans="1:16">
      <c r="A1018" s="171" t="s">
        <v>135</v>
      </c>
      <c r="B1018" s="172" t="s">
        <v>135</v>
      </c>
      <c r="C1018" s="465" t="s">
        <v>1922</v>
      </c>
      <c r="D1018" s="173" t="s">
        <v>1926</v>
      </c>
      <c r="E1018" s="172" t="s">
        <v>147</v>
      </c>
      <c r="F1018" s="51" t="s">
        <v>1927</v>
      </c>
      <c r="G1018" s="36">
        <f>VLOOKUP(D1018,全省上年决算数!$D$4:$G$1301,4)</f>
        <v>949379</v>
      </c>
      <c r="H1018" s="36">
        <f>IFERROR(VLOOKUP(D1018,全省预算!D:I,5,0),)</f>
        <v>975000</v>
      </c>
      <c r="I1018" s="36"/>
      <c r="J1018" s="36">
        <f>SUMIF(全省决算数!A1017:A2397,D1018:D2314,全省决算数!C1017:C2397)</f>
        <v>1053446</v>
      </c>
      <c r="K1018" s="175">
        <f t="shared" si="94"/>
        <v>1.11</v>
      </c>
      <c r="L1018" s="175">
        <f t="shared" si="97"/>
        <v>1.08</v>
      </c>
      <c r="M1018" s="175">
        <f t="shared" si="95"/>
        <v>0</v>
      </c>
      <c r="N1018" s="132">
        <f t="shared" si="98"/>
        <v>0.11</v>
      </c>
      <c r="O1018" s="176" t="str">
        <f t="shared" si="93"/>
        <v>是</v>
      </c>
      <c r="P1018" s="176" t="str">
        <f t="shared" si="96"/>
        <v>否</v>
      </c>
    </row>
    <row r="1019" hidden="1" customHeight="1" spans="1:16">
      <c r="A1019" s="171" t="s">
        <v>135</v>
      </c>
      <c r="B1019" s="172" t="s">
        <v>135</v>
      </c>
      <c r="C1019" s="465" t="s">
        <v>1922</v>
      </c>
      <c r="D1019" s="173" t="s">
        <v>1928</v>
      </c>
      <c r="E1019" s="172" t="s">
        <v>147</v>
      </c>
      <c r="F1019" s="51" t="s">
        <v>1929</v>
      </c>
      <c r="G1019" s="36">
        <f>VLOOKUP(D1019,全省上年决算数!$D$4:$G$1301,4)</f>
        <v>351</v>
      </c>
      <c r="H1019" s="36">
        <f>IFERROR(VLOOKUP(D1019,全省预算!D:I,5,0),)</f>
        <v>360</v>
      </c>
      <c r="I1019" s="36"/>
      <c r="J1019" s="36">
        <f>SUMIF(全省决算数!A1018:A2398,D1019:D2315,全省决算数!C1018:C2398)</f>
        <v>64</v>
      </c>
      <c r="K1019" s="175">
        <f t="shared" si="94"/>
        <v>0.18</v>
      </c>
      <c r="L1019" s="175">
        <f t="shared" si="97"/>
        <v>0.18</v>
      </c>
      <c r="M1019" s="175">
        <f t="shared" si="95"/>
        <v>0</v>
      </c>
      <c r="N1019" s="132">
        <f t="shared" si="98"/>
        <v>-0.818</v>
      </c>
      <c r="O1019" s="176" t="str">
        <f t="shared" si="93"/>
        <v>是</v>
      </c>
      <c r="P1019" s="176" t="str">
        <f t="shared" si="96"/>
        <v>否</v>
      </c>
    </row>
    <row r="1020" hidden="1" customHeight="1" spans="1:16">
      <c r="A1020" s="171" t="s">
        <v>135</v>
      </c>
      <c r="B1020" s="172" t="s">
        <v>135</v>
      </c>
      <c r="C1020" s="465" t="s">
        <v>1922</v>
      </c>
      <c r="D1020" s="173" t="s">
        <v>1930</v>
      </c>
      <c r="E1020" s="172" t="s">
        <v>147</v>
      </c>
      <c r="F1020" s="51" t="s">
        <v>1931</v>
      </c>
      <c r="G1020" s="36">
        <f>VLOOKUP(D1020,全省上年决算数!$D$4:$G$1301,4)</f>
        <v>812</v>
      </c>
      <c r="H1020" s="36">
        <f>IFERROR(VLOOKUP(D1020,全省预算!D:I,5,0),)</f>
        <v>840</v>
      </c>
      <c r="I1020" s="36"/>
      <c r="J1020" s="36">
        <f>SUMIF(全省决算数!A1019:A2399,D1020:D2316,全省决算数!C1019:C2399)</f>
        <v>76346</v>
      </c>
      <c r="K1020" s="175">
        <f t="shared" si="94"/>
        <v>94.02</v>
      </c>
      <c r="L1020" s="175">
        <f t="shared" si="97"/>
        <v>90.89</v>
      </c>
      <c r="M1020" s="175">
        <f t="shared" si="95"/>
        <v>0</v>
      </c>
      <c r="N1020" s="132">
        <f t="shared" si="98"/>
        <v>93.022</v>
      </c>
      <c r="O1020" s="176" t="str">
        <f t="shared" si="93"/>
        <v>是</v>
      </c>
      <c r="P1020" s="176" t="str">
        <f t="shared" si="96"/>
        <v>否</v>
      </c>
    </row>
    <row r="1021" ht="21.95" customHeight="1" spans="1:16">
      <c r="A1021" s="171" t="s">
        <v>135</v>
      </c>
      <c r="B1021" s="465" t="s">
        <v>1809</v>
      </c>
      <c r="C1021" s="172"/>
      <c r="D1021" s="173" t="s">
        <v>1932</v>
      </c>
      <c r="E1021" s="172"/>
      <c r="F1021" s="49" t="s">
        <v>1933</v>
      </c>
      <c r="G1021" s="36">
        <f>SUMIF($C1022:$C$1301,$D1021,$G1022:$G$1301)</f>
        <v>50827</v>
      </c>
      <c r="H1021" s="36">
        <f>VLOOKUP(F1021,全省预算!$F:$H,3,0)</f>
        <v>52258</v>
      </c>
      <c r="I1021" s="36">
        <f>IFERROR(VLOOKUP(D1021,全省调整!A:I,3,0),)</f>
        <v>202364</v>
      </c>
      <c r="J1021" s="36">
        <f>VLOOKUP(F1021,全省决算数!$B:$C,2,0)</f>
        <v>202221</v>
      </c>
      <c r="K1021" s="418">
        <f t="shared" si="94"/>
        <v>3.979</v>
      </c>
      <c r="L1021" s="418">
        <f t="shared" si="97"/>
        <v>3.87</v>
      </c>
      <c r="M1021" s="418">
        <f t="shared" si="95"/>
        <v>0.999</v>
      </c>
      <c r="N1021" s="132">
        <f t="shared" si="98"/>
        <v>2.979</v>
      </c>
      <c r="O1021" s="176" t="str">
        <f t="shared" si="93"/>
        <v>是</v>
      </c>
      <c r="P1021" s="176" t="str">
        <f t="shared" si="96"/>
        <v>是</v>
      </c>
    </row>
    <row r="1022" hidden="1" customHeight="1" spans="1:16">
      <c r="A1022" s="171" t="s">
        <v>135</v>
      </c>
      <c r="B1022" s="172"/>
      <c r="C1022" s="465" t="s">
        <v>1932</v>
      </c>
      <c r="D1022" s="173" t="s">
        <v>1934</v>
      </c>
      <c r="E1022" s="172" t="s">
        <v>147</v>
      </c>
      <c r="F1022" s="49" t="s">
        <v>1935</v>
      </c>
      <c r="G1022" s="36">
        <f>VLOOKUP(D1022,全省上年决算数!$D$4:$G$1301,4)</f>
        <v>1230</v>
      </c>
      <c r="H1022" s="36">
        <f>IFERROR(VLOOKUP(D1022,全省预算!D:I,5,0),)</f>
        <v>1280</v>
      </c>
      <c r="I1022" s="36"/>
      <c r="J1022" s="36">
        <f>SUMIF(全省决算数!A1021:A2401,D1022:D2318,全省决算数!C1021:C2401)</f>
        <v>2841</v>
      </c>
      <c r="K1022" s="175">
        <f t="shared" si="94"/>
        <v>2.31</v>
      </c>
      <c r="L1022" s="175">
        <f t="shared" si="97"/>
        <v>2.22</v>
      </c>
      <c r="M1022" s="175">
        <f t="shared" si="95"/>
        <v>0</v>
      </c>
      <c r="N1022" s="132">
        <f t="shared" si="98"/>
        <v>1.31</v>
      </c>
      <c r="O1022" s="176" t="str">
        <f t="shared" si="93"/>
        <v>是</v>
      </c>
      <c r="P1022" s="176" t="str">
        <f t="shared" si="96"/>
        <v>否</v>
      </c>
    </row>
    <row r="1023" hidden="1" customHeight="1" spans="1:16">
      <c r="A1023" s="171" t="s">
        <v>135</v>
      </c>
      <c r="B1023" s="172" t="s">
        <v>135</v>
      </c>
      <c r="C1023" s="465" t="s">
        <v>1932</v>
      </c>
      <c r="D1023" s="173" t="s">
        <v>1936</v>
      </c>
      <c r="E1023" s="172" t="s">
        <v>147</v>
      </c>
      <c r="F1023" s="49" t="s">
        <v>1937</v>
      </c>
      <c r="G1023" s="36">
        <f>VLOOKUP(D1023,全省上年决算数!$D$4:$G$1301,4)</f>
        <v>49597</v>
      </c>
      <c r="H1023" s="36">
        <f>IFERROR(VLOOKUP(D1023,全省预算!D:I,5,0),)</f>
        <v>50978</v>
      </c>
      <c r="I1023" s="36"/>
      <c r="J1023" s="36">
        <f>SUMIF(全省决算数!A1022:A2402,D1023:D2319,全省决算数!C1022:C2402)</f>
        <v>199380</v>
      </c>
      <c r="K1023" s="175">
        <f t="shared" si="94"/>
        <v>4.02</v>
      </c>
      <c r="L1023" s="175">
        <f t="shared" si="97"/>
        <v>3.91</v>
      </c>
      <c r="M1023" s="175">
        <f t="shared" si="95"/>
        <v>0</v>
      </c>
      <c r="N1023" s="132">
        <f t="shared" si="98"/>
        <v>3.02</v>
      </c>
      <c r="O1023" s="176" t="str">
        <f t="shared" si="93"/>
        <v>是</v>
      </c>
      <c r="P1023" s="176" t="str">
        <f t="shared" si="96"/>
        <v>否</v>
      </c>
    </row>
    <row r="1024" ht="21.95" customHeight="1" spans="1:16">
      <c r="A1024" s="171" t="s">
        <v>134</v>
      </c>
      <c r="B1024" s="172" t="s">
        <v>135</v>
      </c>
      <c r="C1024" s="172"/>
      <c r="D1024" s="173" t="s">
        <v>1938</v>
      </c>
      <c r="E1024" s="172"/>
      <c r="F1024" s="48" t="s">
        <v>1939</v>
      </c>
      <c r="G1024" s="174">
        <f>SUMIF($B1025:$B$1301,$D1024,$G1025:$G$1301)</f>
        <v>789173</v>
      </c>
      <c r="H1024" s="174">
        <f>VLOOKUP(F1024,全省预算!$F:$H,3,0)</f>
        <v>857000</v>
      </c>
      <c r="I1024" s="174">
        <f>SUMIF($B1025:$B$1301,$D1024,$I1025:$I$1301)</f>
        <v>1186459</v>
      </c>
      <c r="J1024" s="174">
        <f>VLOOKUP(F1024,全省决算数!$B:$C,2,0)</f>
        <v>1101852</v>
      </c>
      <c r="K1024" s="416">
        <f t="shared" si="94"/>
        <v>1.396</v>
      </c>
      <c r="L1024" s="416">
        <f t="shared" si="97"/>
        <v>1.286</v>
      </c>
      <c r="M1024" s="416">
        <f t="shared" si="95"/>
        <v>0.929</v>
      </c>
      <c r="N1024" s="129">
        <f t="shared" si="98"/>
        <v>0.396</v>
      </c>
      <c r="O1024" s="176" t="str">
        <f t="shared" si="93"/>
        <v>是</v>
      </c>
      <c r="P1024" s="176" t="str">
        <f t="shared" si="96"/>
        <v>是</v>
      </c>
    </row>
    <row r="1025" ht="21.95" customHeight="1" spans="1:16">
      <c r="A1025" s="171" t="s">
        <v>135</v>
      </c>
      <c r="B1025" s="465" t="s">
        <v>1938</v>
      </c>
      <c r="C1025" s="172"/>
      <c r="D1025" s="173" t="s">
        <v>1940</v>
      </c>
      <c r="E1025" s="172"/>
      <c r="F1025" s="37" t="s">
        <v>1941</v>
      </c>
      <c r="G1025" s="36">
        <f>SUMIF($C1026:$C$1301,$D1025,$G1026:$G$1301)</f>
        <v>41462</v>
      </c>
      <c r="H1025" s="36">
        <f>VLOOKUP(F1025,全省预算!$F:$H,3,0)</f>
        <v>43600</v>
      </c>
      <c r="I1025" s="36">
        <f>IFERROR(VLOOKUP(D1025,全省调整!A:I,3,0),)</f>
        <v>46868</v>
      </c>
      <c r="J1025" s="36">
        <f>VLOOKUP(F1025,全省决算数!$B:$C,2,0)</f>
        <v>46828</v>
      </c>
      <c r="K1025" s="418">
        <f t="shared" si="94"/>
        <v>1.129</v>
      </c>
      <c r="L1025" s="418">
        <f t="shared" si="97"/>
        <v>1.074</v>
      </c>
      <c r="M1025" s="418">
        <f t="shared" si="95"/>
        <v>0.999</v>
      </c>
      <c r="N1025" s="132">
        <f t="shared" si="98"/>
        <v>0.129</v>
      </c>
      <c r="O1025" s="176" t="str">
        <f t="shared" si="93"/>
        <v>是</v>
      </c>
      <c r="P1025" s="176" t="str">
        <f t="shared" si="96"/>
        <v>是</v>
      </c>
    </row>
    <row r="1026" hidden="1" customHeight="1" spans="1:16">
      <c r="A1026" s="171" t="s">
        <v>135</v>
      </c>
      <c r="B1026" s="172" t="s">
        <v>135</v>
      </c>
      <c r="C1026" s="465" t="s">
        <v>1940</v>
      </c>
      <c r="D1026" s="173" t="s">
        <v>1942</v>
      </c>
      <c r="E1026" s="172" t="s">
        <v>147</v>
      </c>
      <c r="F1026" s="49" t="s">
        <v>141</v>
      </c>
      <c r="G1026" s="36">
        <f>VLOOKUP(D1026,全省上年决算数!$D$4:$G$1301,4)</f>
        <v>3905</v>
      </c>
      <c r="H1026" s="36">
        <f>IFERROR(VLOOKUP(D1026,全省预算!D:I,5,0),)</f>
        <v>5100</v>
      </c>
      <c r="I1026" s="36"/>
      <c r="J1026" s="36">
        <f>SUMIF(全省决算数!A1025:A2405,D1026:D2322,全省决算数!C1025:C2405)</f>
        <v>7928</v>
      </c>
      <c r="K1026" s="175">
        <f t="shared" si="94"/>
        <v>2.03</v>
      </c>
      <c r="L1026" s="175">
        <f t="shared" si="97"/>
        <v>1.55</v>
      </c>
      <c r="M1026" s="175">
        <f t="shared" si="95"/>
        <v>0</v>
      </c>
      <c r="N1026" s="132">
        <f t="shared" si="98"/>
        <v>1.03</v>
      </c>
      <c r="O1026" s="176" t="str">
        <f t="shared" si="93"/>
        <v>是</v>
      </c>
      <c r="P1026" s="176" t="str">
        <f t="shared" si="96"/>
        <v>否</v>
      </c>
    </row>
    <row r="1027" hidden="1" customHeight="1" spans="1:16">
      <c r="A1027" s="171" t="s">
        <v>135</v>
      </c>
      <c r="B1027" s="172" t="s">
        <v>135</v>
      </c>
      <c r="C1027" s="465" t="s">
        <v>1940</v>
      </c>
      <c r="D1027" s="173" t="s">
        <v>1943</v>
      </c>
      <c r="E1027" s="172" t="s">
        <v>147</v>
      </c>
      <c r="F1027" s="49" t="s">
        <v>143</v>
      </c>
      <c r="G1027" s="36">
        <f>VLOOKUP(D1027,全省上年决算数!$D$4:$G$1301,4)</f>
        <v>1158</v>
      </c>
      <c r="H1027" s="36">
        <f>IFERROR(VLOOKUP(D1027,全省预算!D:I,5,0),)</f>
        <v>1190</v>
      </c>
      <c r="I1027" s="36"/>
      <c r="J1027" s="36">
        <f>SUMIF(全省决算数!A1026:A2406,D1027:D2323,全省决算数!C1026:C2406)</f>
        <v>1421</v>
      </c>
      <c r="K1027" s="175">
        <f t="shared" si="94"/>
        <v>1.23</v>
      </c>
      <c r="L1027" s="175">
        <f t="shared" si="97"/>
        <v>1.19</v>
      </c>
      <c r="M1027" s="175">
        <f t="shared" si="95"/>
        <v>0</v>
      </c>
      <c r="N1027" s="132">
        <f t="shared" si="98"/>
        <v>0.227</v>
      </c>
      <c r="O1027" s="176" t="str">
        <f t="shared" si="93"/>
        <v>是</v>
      </c>
      <c r="P1027" s="176" t="str">
        <f t="shared" si="96"/>
        <v>否</v>
      </c>
    </row>
    <row r="1028" hidden="1" customHeight="1" spans="1:16">
      <c r="A1028" s="171" t="s">
        <v>135</v>
      </c>
      <c r="B1028" s="172"/>
      <c r="C1028" s="465" t="s">
        <v>1940</v>
      </c>
      <c r="D1028" s="173" t="s">
        <v>1944</v>
      </c>
      <c r="E1028" s="172" t="s">
        <v>147</v>
      </c>
      <c r="F1028" s="49" t="s">
        <v>145</v>
      </c>
      <c r="G1028" s="36">
        <f>VLOOKUP(D1028,全省上年决算数!$D$4:$G$1301,4)</f>
        <v>0</v>
      </c>
      <c r="H1028" s="36">
        <f>IFERROR(VLOOKUP(D1028,全省预算!D:I,5,0),)</f>
        <v>0</v>
      </c>
      <c r="I1028" s="36"/>
      <c r="J1028" s="36">
        <f>SUMIF(全省决算数!A1027:A2407,D1028:D2324,全省决算数!C1027:C2407)</f>
        <v>0</v>
      </c>
      <c r="K1028" s="175"/>
      <c r="L1028" s="175"/>
      <c r="M1028" s="175">
        <f t="shared" si="95"/>
        <v>0</v>
      </c>
      <c r="N1028" s="132" t="str">
        <f t="shared" si="98"/>
        <v/>
      </c>
      <c r="O1028" s="176" t="str">
        <f t="shared" ref="O1028:O1091" si="99">IF(F1028&lt;&gt;"",IF(SUM(G1028:J1028)&lt;&gt;0,"是","否"),"空")</f>
        <v>否</v>
      </c>
      <c r="P1028" s="176" t="str">
        <f t="shared" si="96"/>
        <v>否</v>
      </c>
    </row>
    <row r="1029" hidden="1" customHeight="1" spans="1:16">
      <c r="A1029" s="171" t="s">
        <v>135</v>
      </c>
      <c r="B1029" s="172" t="s">
        <v>135</v>
      </c>
      <c r="C1029" s="465" t="s">
        <v>1940</v>
      </c>
      <c r="D1029" s="173" t="s">
        <v>1945</v>
      </c>
      <c r="E1029" s="172" t="s">
        <v>147</v>
      </c>
      <c r="F1029" s="49" t="s">
        <v>1946</v>
      </c>
      <c r="G1029" s="36">
        <f>VLOOKUP(D1029,全省上年决算数!$D$4:$G$1301,4)</f>
        <v>3238</v>
      </c>
      <c r="H1029" s="36">
        <f>IFERROR(VLOOKUP(D1029,全省预算!D:I,5,0),)</f>
        <v>3300</v>
      </c>
      <c r="I1029" s="36"/>
      <c r="J1029" s="36">
        <f>SUMIF(全省决算数!A1028:A2408,D1029:D2325,全省决算数!C1028:C2408)</f>
        <v>2225</v>
      </c>
      <c r="K1029" s="175">
        <f t="shared" ref="K1029:K1091" si="100">J1029/G1029</f>
        <v>0.69</v>
      </c>
      <c r="L1029" s="175">
        <f t="shared" si="97"/>
        <v>0.67</v>
      </c>
      <c r="M1029" s="175">
        <f t="shared" ref="M1029:M1092" si="101">IFERROR(J1029/I1029,0)</f>
        <v>0</v>
      </c>
      <c r="N1029" s="132">
        <f t="shared" si="98"/>
        <v>-0.313</v>
      </c>
      <c r="O1029" s="176" t="str">
        <f t="shared" si="99"/>
        <v>是</v>
      </c>
      <c r="P1029" s="176" t="str">
        <f t="shared" ref="P1029:P1092" si="102">IF(C1029&lt;&gt;"","否","是")</f>
        <v>否</v>
      </c>
    </row>
    <row r="1030" hidden="1" customHeight="1" spans="1:16">
      <c r="A1030" s="171" t="s">
        <v>135</v>
      </c>
      <c r="B1030" s="172" t="s">
        <v>135</v>
      </c>
      <c r="C1030" s="465" t="s">
        <v>1940</v>
      </c>
      <c r="D1030" s="173" t="s">
        <v>1947</v>
      </c>
      <c r="E1030" s="172" t="s">
        <v>147</v>
      </c>
      <c r="F1030" s="49" t="s">
        <v>1948</v>
      </c>
      <c r="G1030" s="36">
        <f>VLOOKUP(D1030,全省上年决算数!$D$4:$G$1301,4)</f>
        <v>0</v>
      </c>
      <c r="H1030" s="36">
        <f>IFERROR(VLOOKUP(D1030,全省预算!D:I,5,0),)</f>
        <v>0</v>
      </c>
      <c r="I1030" s="36"/>
      <c r="J1030" s="36">
        <f>SUMIF(全省决算数!A1029:A2409,D1030:D2326,全省决算数!C1029:C2409)</f>
        <v>0</v>
      </c>
      <c r="K1030" s="175"/>
      <c r="L1030" s="175"/>
      <c r="M1030" s="175">
        <f t="shared" si="101"/>
        <v>0</v>
      </c>
      <c r="N1030" s="132" t="str">
        <f t="shared" si="98"/>
        <v/>
      </c>
      <c r="O1030" s="176" t="str">
        <f t="shared" si="99"/>
        <v>否</v>
      </c>
      <c r="P1030" s="176" t="str">
        <f t="shared" si="102"/>
        <v>否</v>
      </c>
    </row>
    <row r="1031" hidden="1" customHeight="1" spans="1:16">
      <c r="A1031" s="171"/>
      <c r="B1031" s="172" t="s">
        <v>135</v>
      </c>
      <c r="C1031" s="465" t="s">
        <v>1940</v>
      </c>
      <c r="D1031" s="173" t="s">
        <v>1949</v>
      </c>
      <c r="E1031" s="172" t="s">
        <v>147</v>
      </c>
      <c r="F1031" s="49" t="s">
        <v>1950</v>
      </c>
      <c r="G1031" s="36">
        <f>VLOOKUP(D1031,全省上年决算数!$D$4:$G$1301,4)</f>
        <v>0</v>
      </c>
      <c r="H1031" s="36">
        <f>IFERROR(VLOOKUP(D1031,全省预算!D:I,5,0),)</f>
        <v>0</v>
      </c>
      <c r="I1031" s="36"/>
      <c r="J1031" s="36">
        <f>SUMIF(全省决算数!A1030:A2410,D1031:D2327,全省决算数!C1030:C2410)</f>
        <v>10</v>
      </c>
      <c r="K1031" s="175"/>
      <c r="L1031" s="175"/>
      <c r="M1031" s="175">
        <f t="shared" si="101"/>
        <v>0</v>
      </c>
      <c r="N1031" s="132" t="str">
        <f t="shared" si="98"/>
        <v/>
      </c>
      <c r="O1031" s="176" t="str">
        <f t="shared" si="99"/>
        <v>是</v>
      </c>
      <c r="P1031" s="176" t="str">
        <f t="shared" si="102"/>
        <v>否</v>
      </c>
    </row>
    <row r="1032" hidden="1" customHeight="1" spans="1:16">
      <c r="A1032" s="171" t="s">
        <v>135</v>
      </c>
      <c r="B1032" s="172"/>
      <c r="C1032" s="465" t="s">
        <v>1940</v>
      </c>
      <c r="D1032" s="173" t="s">
        <v>1951</v>
      </c>
      <c r="E1032" s="172" t="s">
        <v>147</v>
      </c>
      <c r="F1032" s="49" t="s">
        <v>1952</v>
      </c>
      <c r="G1032" s="36">
        <f>VLOOKUP(D1032,全省上年决算数!$D$4:$G$1301,4)</f>
        <v>10629</v>
      </c>
      <c r="H1032" s="36">
        <f>IFERROR(VLOOKUP(D1032,全省预算!D:I,5,0),)</f>
        <v>11000</v>
      </c>
      <c r="I1032" s="36"/>
      <c r="J1032" s="36">
        <f>SUMIF(全省决算数!A1031:A2411,D1032:D2328,全省决算数!C1031:C2411)</f>
        <v>10823</v>
      </c>
      <c r="K1032" s="175">
        <f t="shared" si="100"/>
        <v>1.02</v>
      </c>
      <c r="L1032" s="175">
        <f t="shared" ref="L1032:L1093" si="103">J1032/H1032</f>
        <v>0.98</v>
      </c>
      <c r="M1032" s="175">
        <f t="shared" si="101"/>
        <v>0</v>
      </c>
      <c r="N1032" s="132">
        <f t="shared" si="98"/>
        <v>0.018</v>
      </c>
      <c r="O1032" s="176" t="str">
        <f t="shared" si="99"/>
        <v>是</v>
      </c>
      <c r="P1032" s="176" t="str">
        <f t="shared" si="102"/>
        <v>否</v>
      </c>
    </row>
    <row r="1033" hidden="1" customHeight="1" spans="1:16">
      <c r="A1033" s="171" t="s">
        <v>135</v>
      </c>
      <c r="B1033" s="172" t="s">
        <v>135</v>
      </c>
      <c r="C1033" s="465" t="s">
        <v>1940</v>
      </c>
      <c r="D1033" s="173" t="s">
        <v>1953</v>
      </c>
      <c r="E1033" s="172" t="s">
        <v>147</v>
      </c>
      <c r="F1033" s="49" t="s">
        <v>1954</v>
      </c>
      <c r="G1033" s="36">
        <f>VLOOKUP(D1033,全省上年决算数!$D$4:$G$1301,4)</f>
        <v>0</v>
      </c>
      <c r="H1033" s="36">
        <f>IFERROR(VLOOKUP(D1033,全省预算!D:I,5,0),)</f>
        <v>10</v>
      </c>
      <c r="I1033" s="36"/>
      <c r="J1033" s="36">
        <f>SUMIF(全省决算数!A1032:A2412,D1033:D2329,全省决算数!C1032:C2412)</f>
        <v>0</v>
      </c>
      <c r="K1033" s="175"/>
      <c r="L1033" s="175"/>
      <c r="M1033" s="175">
        <f t="shared" si="101"/>
        <v>0</v>
      </c>
      <c r="N1033" s="132" t="str">
        <f t="shared" si="98"/>
        <v/>
      </c>
      <c r="O1033" s="176" t="str">
        <f t="shared" si="99"/>
        <v>是</v>
      </c>
      <c r="P1033" s="176" t="str">
        <f t="shared" si="102"/>
        <v>否</v>
      </c>
    </row>
    <row r="1034" hidden="1" customHeight="1" spans="1:16">
      <c r="A1034" s="171" t="s">
        <v>135</v>
      </c>
      <c r="B1034" s="172" t="s">
        <v>135</v>
      </c>
      <c r="C1034" s="465" t="s">
        <v>1940</v>
      </c>
      <c r="D1034" s="173" t="s">
        <v>1955</v>
      </c>
      <c r="E1034" s="172" t="s">
        <v>147</v>
      </c>
      <c r="F1034" s="49" t="s">
        <v>1956</v>
      </c>
      <c r="G1034" s="36">
        <f>VLOOKUP(D1034,全省上年决算数!$D$4:$G$1301,4)</f>
        <v>22532</v>
      </c>
      <c r="H1034" s="36">
        <f>IFERROR(VLOOKUP(D1034,全省预算!D:I,5,0),)</f>
        <v>23000</v>
      </c>
      <c r="I1034" s="36"/>
      <c r="J1034" s="36">
        <f>SUMIF(全省决算数!A1033:A2413,D1034:D2330,全省决算数!C1033:C2413)</f>
        <v>24421</v>
      </c>
      <c r="K1034" s="175">
        <f t="shared" si="100"/>
        <v>1.08</v>
      </c>
      <c r="L1034" s="175">
        <f t="shared" si="103"/>
        <v>1.06</v>
      </c>
      <c r="M1034" s="175">
        <f t="shared" si="101"/>
        <v>0</v>
      </c>
      <c r="N1034" s="132">
        <f t="shared" si="98"/>
        <v>0.084</v>
      </c>
      <c r="O1034" s="176" t="str">
        <f t="shared" si="99"/>
        <v>是</v>
      </c>
      <c r="P1034" s="176" t="str">
        <f t="shared" si="102"/>
        <v>否</v>
      </c>
    </row>
    <row r="1035" ht="21.95" customHeight="1" spans="1:16">
      <c r="A1035" s="171" t="s">
        <v>135</v>
      </c>
      <c r="B1035" s="465" t="s">
        <v>1938</v>
      </c>
      <c r="C1035" s="172"/>
      <c r="D1035" s="173" t="s">
        <v>1957</v>
      </c>
      <c r="E1035" s="172"/>
      <c r="F1035" s="49" t="s">
        <v>1958</v>
      </c>
      <c r="G1035" s="36">
        <f>SUMIF($C1036:$C$1301,$D1035,$G1036:$G$1301)</f>
        <v>55372</v>
      </c>
      <c r="H1035" s="36">
        <f>VLOOKUP(F1035,全省预算!$F:$H,3,0)</f>
        <v>56000</v>
      </c>
      <c r="I1035" s="36">
        <f>IFERROR(VLOOKUP(D1035,全省调整!A:I,3,0),)</f>
        <v>60091</v>
      </c>
      <c r="J1035" s="36">
        <f>VLOOKUP(F1035,全省决算数!$B:$C,2,0)</f>
        <v>48467</v>
      </c>
      <c r="K1035" s="418">
        <f t="shared" si="100"/>
        <v>0.875</v>
      </c>
      <c r="L1035" s="418">
        <f t="shared" si="103"/>
        <v>0.865</v>
      </c>
      <c r="M1035" s="418">
        <f t="shared" si="101"/>
        <v>0.807</v>
      </c>
      <c r="N1035" s="132">
        <f t="shared" si="98"/>
        <v>-0.125</v>
      </c>
      <c r="O1035" s="176" t="str">
        <f t="shared" si="99"/>
        <v>是</v>
      </c>
      <c r="P1035" s="176" t="str">
        <f t="shared" si="102"/>
        <v>是</v>
      </c>
    </row>
    <row r="1036" hidden="1" customHeight="1" spans="1:16">
      <c r="A1036" s="171" t="s">
        <v>135</v>
      </c>
      <c r="B1036" s="172" t="s">
        <v>135</v>
      </c>
      <c r="C1036" s="465" t="s">
        <v>1957</v>
      </c>
      <c r="D1036" s="173" t="s">
        <v>1959</v>
      </c>
      <c r="E1036" s="172" t="s">
        <v>147</v>
      </c>
      <c r="F1036" s="49" t="s">
        <v>141</v>
      </c>
      <c r="G1036" s="36">
        <f>VLOOKUP(D1036,全省上年决算数!$D$4:$G$1301,4)</f>
        <v>1482</v>
      </c>
      <c r="H1036" s="36">
        <f>IFERROR(VLOOKUP(D1036,全省预算!D:I,5,0),)</f>
        <v>1560</v>
      </c>
      <c r="I1036" s="36"/>
      <c r="J1036" s="36">
        <f>SUMIF(全省决算数!A1035:A2415,D1036:D2332,全省决算数!C1035:C2415)</f>
        <v>2051</v>
      </c>
      <c r="K1036" s="175">
        <f t="shared" si="100"/>
        <v>1.38</v>
      </c>
      <c r="L1036" s="175">
        <f t="shared" si="103"/>
        <v>1.31</v>
      </c>
      <c r="M1036" s="175">
        <f t="shared" si="101"/>
        <v>0</v>
      </c>
      <c r="N1036" s="132">
        <f t="shared" si="98"/>
        <v>0.384</v>
      </c>
      <c r="O1036" s="176" t="str">
        <f t="shared" si="99"/>
        <v>是</v>
      </c>
      <c r="P1036" s="176" t="str">
        <f t="shared" si="102"/>
        <v>否</v>
      </c>
    </row>
    <row r="1037" hidden="1" customHeight="1" spans="1:16">
      <c r="A1037" s="171" t="s">
        <v>135</v>
      </c>
      <c r="B1037" s="172" t="s">
        <v>135</v>
      </c>
      <c r="C1037" s="465" t="s">
        <v>1957</v>
      </c>
      <c r="D1037" s="173" t="s">
        <v>1960</v>
      </c>
      <c r="E1037" s="172" t="s">
        <v>147</v>
      </c>
      <c r="F1037" s="49" t="s">
        <v>143</v>
      </c>
      <c r="G1037" s="36">
        <f>VLOOKUP(D1037,全省上年决算数!$D$4:$G$1301,4)</f>
        <v>387</v>
      </c>
      <c r="H1037" s="36">
        <f>IFERROR(VLOOKUP(D1037,全省预算!D:I,5,0),)</f>
        <v>390</v>
      </c>
      <c r="I1037" s="36"/>
      <c r="J1037" s="36">
        <f>SUMIF(全省决算数!A1036:A2416,D1037:D2333,全省决算数!C1036:C2416)</f>
        <v>191</v>
      </c>
      <c r="K1037" s="175">
        <f t="shared" si="100"/>
        <v>0.49</v>
      </c>
      <c r="L1037" s="175">
        <f t="shared" si="103"/>
        <v>0.49</v>
      </c>
      <c r="M1037" s="175">
        <f t="shared" si="101"/>
        <v>0</v>
      </c>
      <c r="N1037" s="132">
        <f t="shared" si="98"/>
        <v>-0.506</v>
      </c>
      <c r="O1037" s="176" t="str">
        <f t="shared" si="99"/>
        <v>是</v>
      </c>
      <c r="P1037" s="176" t="str">
        <f t="shared" si="102"/>
        <v>否</v>
      </c>
    </row>
    <row r="1038" hidden="1" customHeight="1" spans="1:16">
      <c r="A1038" s="171" t="s">
        <v>135</v>
      </c>
      <c r="B1038" s="172" t="s">
        <v>135</v>
      </c>
      <c r="C1038" s="465" t="s">
        <v>1957</v>
      </c>
      <c r="D1038" s="173" t="s">
        <v>1961</v>
      </c>
      <c r="E1038" s="172" t="s">
        <v>147</v>
      </c>
      <c r="F1038" s="49" t="s">
        <v>145</v>
      </c>
      <c r="G1038" s="36">
        <f>VLOOKUP(D1038,全省上年决算数!$D$4:$G$1301,4)</f>
        <v>59</v>
      </c>
      <c r="H1038" s="36">
        <f>IFERROR(VLOOKUP(D1038,全省预算!D:I,5,0),)</f>
        <v>63</v>
      </c>
      <c r="I1038" s="36"/>
      <c r="J1038" s="36">
        <f>SUMIF(全省决算数!A1037:A2417,D1038:D2334,全省决算数!C1037:C2417)</f>
        <v>74</v>
      </c>
      <c r="K1038" s="175">
        <f t="shared" si="100"/>
        <v>1.25</v>
      </c>
      <c r="L1038" s="175">
        <f t="shared" si="103"/>
        <v>1.17</v>
      </c>
      <c r="M1038" s="175">
        <f t="shared" si="101"/>
        <v>0</v>
      </c>
      <c r="N1038" s="132">
        <f t="shared" si="98"/>
        <v>0.254</v>
      </c>
      <c r="O1038" s="176" t="str">
        <f t="shared" si="99"/>
        <v>是</v>
      </c>
      <c r="P1038" s="176" t="str">
        <f t="shared" si="102"/>
        <v>否</v>
      </c>
    </row>
    <row r="1039" hidden="1" customHeight="1" spans="1:16">
      <c r="A1039" s="171" t="s">
        <v>135</v>
      </c>
      <c r="B1039" s="172" t="s">
        <v>135</v>
      </c>
      <c r="C1039" s="465" t="s">
        <v>1957</v>
      </c>
      <c r="D1039" s="173" t="s">
        <v>1962</v>
      </c>
      <c r="E1039" s="172" t="s">
        <v>147</v>
      </c>
      <c r="F1039" s="49" t="s">
        <v>1963</v>
      </c>
      <c r="G1039" s="36">
        <f>VLOOKUP(D1039,全省上年决算数!$D$4:$G$1301,4)</f>
        <v>85</v>
      </c>
      <c r="H1039" s="36">
        <f>IFERROR(VLOOKUP(D1039,全省预算!D:I,5,0),)</f>
        <v>94</v>
      </c>
      <c r="I1039" s="36"/>
      <c r="J1039" s="36">
        <f>SUMIF(全省决算数!A1038:A2418,D1039:D2335,全省决算数!C1038:C2418)</f>
        <v>110</v>
      </c>
      <c r="K1039" s="175">
        <f t="shared" si="100"/>
        <v>1.29</v>
      </c>
      <c r="L1039" s="175">
        <f t="shared" si="103"/>
        <v>1.17</v>
      </c>
      <c r="M1039" s="175">
        <f t="shared" si="101"/>
        <v>0</v>
      </c>
      <c r="N1039" s="132">
        <f t="shared" si="98"/>
        <v>0.294</v>
      </c>
      <c r="O1039" s="176" t="str">
        <f t="shared" si="99"/>
        <v>是</v>
      </c>
      <c r="P1039" s="176" t="str">
        <f t="shared" si="102"/>
        <v>否</v>
      </c>
    </row>
    <row r="1040" hidden="1" customHeight="1" spans="1:16">
      <c r="A1040" s="171" t="s">
        <v>135</v>
      </c>
      <c r="B1040" s="172" t="s">
        <v>135</v>
      </c>
      <c r="C1040" s="465" t="s">
        <v>1957</v>
      </c>
      <c r="D1040" s="173" t="s">
        <v>1964</v>
      </c>
      <c r="E1040" s="172" t="s">
        <v>147</v>
      </c>
      <c r="F1040" s="49" t="s">
        <v>1965</v>
      </c>
      <c r="G1040" s="36">
        <f>VLOOKUP(D1040,全省上年决算数!$D$4:$G$1301,4)</f>
        <v>0</v>
      </c>
      <c r="H1040" s="36">
        <f>IFERROR(VLOOKUP(D1040,全省预算!D:I,5,0),)</f>
        <v>0</v>
      </c>
      <c r="I1040" s="36"/>
      <c r="J1040" s="36">
        <f>SUMIF(全省决算数!A1039:A2419,D1040:D2336,全省决算数!C1039:C2419)</f>
        <v>8250</v>
      </c>
      <c r="K1040" s="175"/>
      <c r="L1040" s="175"/>
      <c r="M1040" s="175">
        <f t="shared" si="101"/>
        <v>0</v>
      </c>
      <c r="N1040" s="132" t="str">
        <f t="shared" si="98"/>
        <v/>
      </c>
      <c r="O1040" s="176" t="str">
        <f t="shared" si="99"/>
        <v>是</v>
      </c>
      <c r="P1040" s="176" t="str">
        <f t="shared" si="102"/>
        <v>否</v>
      </c>
    </row>
    <row r="1041" hidden="1" customHeight="1" spans="1:16">
      <c r="A1041" s="171" t="s">
        <v>135</v>
      </c>
      <c r="B1041" s="172" t="s">
        <v>135</v>
      </c>
      <c r="C1041" s="465" t="s">
        <v>1957</v>
      </c>
      <c r="D1041" s="173" t="s">
        <v>1966</v>
      </c>
      <c r="E1041" s="172" t="s">
        <v>147</v>
      </c>
      <c r="F1041" s="49" t="s">
        <v>1967</v>
      </c>
      <c r="G1041" s="36">
        <f>VLOOKUP(D1041,全省上年决算数!$D$4:$G$1301,4)</f>
        <v>0</v>
      </c>
      <c r="H1041" s="36">
        <f>IFERROR(VLOOKUP(D1041,全省预算!D:I,5,0),)</f>
        <v>0</v>
      </c>
      <c r="I1041" s="36"/>
      <c r="J1041" s="36">
        <f>SUMIF(全省决算数!A1040:A2420,D1041:D2337,全省决算数!C1040:C2420)</f>
        <v>0</v>
      </c>
      <c r="K1041" s="175"/>
      <c r="L1041" s="175"/>
      <c r="M1041" s="175">
        <f t="shared" si="101"/>
        <v>0</v>
      </c>
      <c r="N1041" s="132" t="str">
        <f t="shared" si="98"/>
        <v/>
      </c>
      <c r="O1041" s="176" t="str">
        <f t="shared" si="99"/>
        <v>否</v>
      </c>
      <c r="P1041" s="176" t="str">
        <f t="shared" si="102"/>
        <v>否</v>
      </c>
    </row>
    <row r="1042" hidden="1" customHeight="1" spans="1:16">
      <c r="A1042" s="171" t="s">
        <v>135</v>
      </c>
      <c r="B1042" s="172"/>
      <c r="C1042" s="465" t="s">
        <v>1957</v>
      </c>
      <c r="D1042" s="173" t="s">
        <v>1968</v>
      </c>
      <c r="E1042" s="172" t="s">
        <v>147</v>
      </c>
      <c r="F1042" s="49" t="s">
        <v>1969</v>
      </c>
      <c r="G1042" s="36">
        <f>VLOOKUP(D1042,全省上年决算数!$D$4:$G$1301,4)</f>
        <v>2923</v>
      </c>
      <c r="H1042" s="36">
        <f>IFERROR(VLOOKUP(D1042,全省预算!D:I,5,0),)</f>
        <v>2990</v>
      </c>
      <c r="I1042" s="36"/>
      <c r="J1042" s="36">
        <f>SUMIF(全省决算数!A1041:A2421,D1042:D2338,全省决算数!C1041:C2421)</f>
        <v>640</v>
      </c>
      <c r="K1042" s="175">
        <f t="shared" si="100"/>
        <v>0.22</v>
      </c>
      <c r="L1042" s="175">
        <f t="shared" si="103"/>
        <v>0.21</v>
      </c>
      <c r="M1042" s="175">
        <f t="shared" si="101"/>
        <v>0</v>
      </c>
      <c r="N1042" s="132">
        <f t="shared" si="98"/>
        <v>-0.781</v>
      </c>
      <c r="O1042" s="176" t="str">
        <f t="shared" si="99"/>
        <v>是</v>
      </c>
      <c r="P1042" s="176" t="str">
        <f t="shared" si="102"/>
        <v>否</v>
      </c>
    </row>
    <row r="1043" hidden="1" customHeight="1" spans="1:16">
      <c r="A1043" s="171" t="s">
        <v>135</v>
      </c>
      <c r="B1043" s="172" t="s">
        <v>135</v>
      </c>
      <c r="C1043" s="465" t="s">
        <v>1957</v>
      </c>
      <c r="D1043" s="173" t="s">
        <v>1970</v>
      </c>
      <c r="E1043" s="172" t="s">
        <v>147</v>
      </c>
      <c r="F1043" s="49" t="s">
        <v>1971</v>
      </c>
      <c r="G1043" s="36">
        <f>VLOOKUP(D1043,全省上年决算数!$D$4:$G$1301,4)</f>
        <v>13518</v>
      </c>
      <c r="H1043" s="36">
        <f>IFERROR(VLOOKUP(D1043,全省预算!D:I,5,0),)</f>
        <v>13900</v>
      </c>
      <c r="I1043" s="36"/>
      <c r="J1043" s="36">
        <f>SUMIF(全省决算数!A1042:A2422,D1043:D2339,全省决算数!C1042:C2422)</f>
        <v>6674</v>
      </c>
      <c r="K1043" s="175">
        <f t="shared" si="100"/>
        <v>0.49</v>
      </c>
      <c r="L1043" s="175">
        <f t="shared" si="103"/>
        <v>0.48</v>
      </c>
      <c r="M1043" s="175">
        <f t="shared" si="101"/>
        <v>0</v>
      </c>
      <c r="N1043" s="132">
        <f t="shared" si="98"/>
        <v>-0.506</v>
      </c>
      <c r="O1043" s="176" t="str">
        <f t="shared" si="99"/>
        <v>是</v>
      </c>
      <c r="P1043" s="176" t="str">
        <f t="shared" si="102"/>
        <v>否</v>
      </c>
    </row>
    <row r="1044" hidden="1" customHeight="1" spans="1:16">
      <c r="A1044" s="171" t="s">
        <v>135</v>
      </c>
      <c r="B1044" s="172" t="s">
        <v>135</v>
      </c>
      <c r="C1044" s="465" t="s">
        <v>1957</v>
      </c>
      <c r="D1044" s="173" t="s">
        <v>1972</v>
      </c>
      <c r="E1044" s="172" t="s">
        <v>147</v>
      </c>
      <c r="F1044" s="49" t="s">
        <v>1973</v>
      </c>
      <c r="G1044" s="36">
        <f>VLOOKUP(D1044,全省上年决算数!$D$4:$G$1301,4)</f>
        <v>240</v>
      </c>
      <c r="H1044" s="36">
        <f>IFERROR(VLOOKUP(D1044,全省预算!D:I,5,0),)</f>
        <v>240</v>
      </c>
      <c r="I1044" s="36"/>
      <c r="J1044" s="36">
        <f>SUMIF(全省决算数!A1043:A2423,D1044:D2340,全省决算数!C1043:C2423)</f>
        <v>0</v>
      </c>
      <c r="K1044" s="175">
        <f t="shared" si="100"/>
        <v>0</v>
      </c>
      <c r="L1044" s="175">
        <f t="shared" si="103"/>
        <v>0</v>
      </c>
      <c r="M1044" s="175">
        <f t="shared" si="101"/>
        <v>0</v>
      </c>
      <c r="N1044" s="132">
        <f t="shared" si="98"/>
        <v>-1</v>
      </c>
      <c r="O1044" s="176" t="str">
        <f t="shared" si="99"/>
        <v>是</v>
      </c>
      <c r="P1044" s="176" t="str">
        <f t="shared" si="102"/>
        <v>否</v>
      </c>
    </row>
    <row r="1045" hidden="1" customHeight="1" spans="1:16">
      <c r="A1045" s="171" t="s">
        <v>135</v>
      </c>
      <c r="B1045" s="172" t="s">
        <v>135</v>
      </c>
      <c r="C1045" s="465" t="s">
        <v>1957</v>
      </c>
      <c r="D1045" s="173" t="s">
        <v>1974</v>
      </c>
      <c r="E1045" s="172" t="s">
        <v>147</v>
      </c>
      <c r="F1045" s="49" t="s">
        <v>1975</v>
      </c>
      <c r="G1045" s="36">
        <f>VLOOKUP(D1045,全省上年决算数!$D$4:$G$1301,4)</f>
        <v>5</v>
      </c>
      <c r="H1045" s="36">
        <f>IFERROR(VLOOKUP(D1045,全省预算!D:I,5,0),)</f>
        <v>5</v>
      </c>
      <c r="I1045" s="36"/>
      <c r="J1045" s="36">
        <f>SUMIF(全省决算数!A1044:A2424,D1045:D2341,全省决算数!C1044:C2424)</f>
        <v>0</v>
      </c>
      <c r="K1045" s="175">
        <f t="shared" si="100"/>
        <v>0</v>
      </c>
      <c r="L1045" s="175">
        <f t="shared" si="103"/>
        <v>0</v>
      </c>
      <c r="M1045" s="175">
        <f t="shared" si="101"/>
        <v>0</v>
      </c>
      <c r="N1045" s="132">
        <f t="shared" si="98"/>
        <v>-1</v>
      </c>
      <c r="O1045" s="176" t="str">
        <f t="shared" si="99"/>
        <v>是</v>
      </c>
      <c r="P1045" s="176" t="str">
        <f t="shared" si="102"/>
        <v>否</v>
      </c>
    </row>
    <row r="1046" hidden="1" customHeight="1" spans="1:16">
      <c r="A1046" s="171" t="s">
        <v>135</v>
      </c>
      <c r="B1046" s="172" t="s">
        <v>135</v>
      </c>
      <c r="C1046" s="465" t="s">
        <v>1957</v>
      </c>
      <c r="D1046" s="173" t="s">
        <v>1976</v>
      </c>
      <c r="E1046" s="172" t="s">
        <v>147</v>
      </c>
      <c r="F1046" s="49" t="s">
        <v>1977</v>
      </c>
      <c r="G1046" s="36">
        <f>VLOOKUP(D1046,全省上年决算数!$D$4:$G$1301,4)</f>
        <v>0</v>
      </c>
      <c r="H1046" s="36">
        <f>IFERROR(VLOOKUP(D1046,全省预算!D:I,5,0),)</f>
        <v>0</v>
      </c>
      <c r="I1046" s="36"/>
      <c r="J1046" s="36">
        <f>SUMIF(全省决算数!A1045:A2425,D1046:D2342,全省决算数!C1045:C2425)</f>
        <v>0</v>
      </c>
      <c r="K1046" s="175"/>
      <c r="L1046" s="175"/>
      <c r="M1046" s="175">
        <f t="shared" si="101"/>
        <v>0</v>
      </c>
      <c r="N1046" s="132" t="str">
        <f t="shared" si="98"/>
        <v/>
      </c>
      <c r="O1046" s="176" t="str">
        <f t="shared" si="99"/>
        <v>否</v>
      </c>
      <c r="P1046" s="176" t="str">
        <f t="shared" si="102"/>
        <v>否</v>
      </c>
    </row>
    <row r="1047" hidden="1" customHeight="1" spans="1:16">
      <c r="A1047" s="171" t="s">
        <v>135</v>
      </c>
      <c r="B1047" s="172" t="s">
        <v>135</v>
      </c>
      <c r="C1047" s="465" t="s">
        <v>1957</v>
      </c>
      <c r="D1047" s="173" t="s">
        <v>1978</v>
      </c>
      <c r="E1047" s="172" t="s">
        <v>147</v>
      </c>
      <c r="F1047" s="49" t="s">
        <v>1979</v>
      </c>
      <c r="G1047" s="36">
        <f>VLOOKUP(D1047,全省上年决算数!$D$4:$G$1301,4)</f>
        <v>270</v>
      </c>
      <c r="H1047" s="36">
        <f>IFERROR(VLOOKUP(D1047,全省预算!D:I,5,0),)</f>
        <v>270</v>
      </c>
      <c r="I1047" s="36"/>
      <c r="J1047" s="36">
        <f>SUMIF(全省决算数!A1046:A2426,D1047:D2343,全省决算数!C1046:C2426)</f>
        <v>0</v>
      </c>
      <c r="K1047" s="175">
        <f t="shared" si="100"/>
        <v>0</v>
      </c>
      <c r="L1047" s="175">
        <f t="shared" si="103"/>
        <v>0</v>
      </c>
      <c r="M1047" s="175">
        <f t="shared" si="101"/>
        <v>0</v>
      </c>
      <c r="N1047" s="132">
        <f t="shared" si="98"/>
        <v>-1</v>
      </c>
      <c r="O1047" s="176" t="str">
        <f t="shared" si="99"/>
        <v>是</v>
      </c>
      <c r="P1047" s="176" t="str">
        <f t="shared" si="102"/>
        <v>否</v>
      </c>
    </row>
    <row r="1048" hidden="1" customHeight="1" spans="1:16">
      <c r="A1048" s="171" t="s">
        <v>135</v>
      </c>
      <c r="B1048" s="172" t="s">
        <v>135</v>
      </c>
      <c r="C1048" s="465" t="s">
        <v>1957</v>
      </c>
      <c r="D1048" s="173" t="s">
        <v>1980</v>
      </c>
      <c r="E1048" s="172" t="s">
        <v>147</v>
      </c>
      <c r="F1048" s="49" t="s">
        <v>1981</v>
      </c>
      <c r="G1048" s="36">
        <f>VLOOKUP(D1048,全省上年决算数!$D$4:$G$1301,4)</f>
        <v>0</v>
      </c>
      <c r="H1048" s="36">
        <f>IFERROR(VLOOKUP(D1048,全省预算!D:I,5,0),)</f>
        <v>0</v>
      </c>
      <c r="I1048" s="36"/>
      <c r="J1048" s="36">
        <f>SUMIF(全省决算数!A1047:A2427,D1048:D2344,全省决算数!C1047:C2427)</f>
        <v>0</v>
      </c>
      <c r="K1048" s="175"/>
      <c r="L1048" s="175"/>
      <c r="M1048" s="175">
        <f t="shared" si="101"/>
        <v>0</v>
      </c>
      <c r="N1048" s="132" t="str">
        <f t="shared" si="98"/>
        <v/>
      </c>
      <c r="O1048" s="176" t="str">
        <f t="shared" si="99"/>
        <v>否</v>
      </c>
      <c r="P1048" s="176" t="str">
        <f t="shared" si="102"/>
        <v>否</v>
      </c>
    </row>
    <row r="1049" hidden="1" customHeight="1" spans="1:16">
      <c r="A1049" s="171" t="s">
        <v>135</v>
      </c>
      <c r="B1049" s="172" t="s">
        <v>135</v>
      </c>
      <c r="C1049" s="465" t="s">
        <v>1957</v>
      </c>
      <c r="D1049" s="173" t="s">
        <v>1982</v>
      </c>
      <c r="E1049" s="172" t="s">
        <v>147</v>
      </c>
      <c r="F1049" s="49" t="s">
        <v>1983</v>
      </c>
      <c r="G1049" s="36">
        <f>VLOOKUP(D1049,全省上年决算数!$D$4:$G$1301,4)</f>
        <v>599</v>
      </c>
      <c r="H1049" s="36">
        <f>IFERROR(VLOOKUP(D1049,全省预算!D:I,5,0),)</f>
        <v>600</v>
      </c>
      <c r="I1049" s="36"/>
      <c r="J1049" s="36">
        <f>SUMIF(全省决算数!A1048:A2428,D1049:D2345,全省决算数!C1048:C2428)</f>
        <v>412</v>
      </c>
      <c r="K1049" s="175">
        <f t="shared" si="100"/>
        <v>0.69</v>
      </c>
      <c r="L1049" s="175">
        <f t="shared" si="103"/>
        <v>0.69</v>
      </c>
      <c r="M1049" s="175">
        <f t="shared" si="101"/>
        <v>0</v>
      </c>
      <c r="N1049" s="132">
        <f t="shared" si="98"/>
        <v>-0.312</v>
      </c>
      <c r="O1049" s="176" t="str">
        <f t="shared" si="99"/>
        <v>是</v>
      </c>
      <c r="P1049" s="176" t="str">
        <f t="shared" si="102"/>
        <v>否</v>
      </c>
    </row>
    <row r="1050" hidden="1" customHeight="1" spans="1:16">
      <c r="A1050" s="171" t="s">
        <v>135</v>
      </c>
      <c r="B1050" s="172" t="s">
        <v>135</v>
      </c>
      <c r="C1050" s="465" t="s">
        <v>1957</v>
      </c>
      <c r="D1050" s="173" t="s">
        <v>1984</v>
      </c>
      <c r="E1050" s="172" t="s">
        <v>147</v>
      </c>
      <c r="F1050" s="49" t="s">
        <v>1985</v>
      </c>
      <c r="G1050" s="36">
        <f>VLOOKUP(D1050,全省上年决算数!$D$4:$G$1301,4)</f>
        <v>35804</v>
      </c>
      <c r="H1050" s="36">
        <f>IFERROR(VLOOKUP(D1050,全省预算!D:I,5,0),)</f>
        <v>35888</v>
      </c>
      <c r="I1050" s="36"/>
      <c r="J1050" s="36">
        <f>SUMIF(全省决算数!A1049:A2429,D1050:D2346,全省决算数!C1049:C2429)</f>
        <v>30065</v>
      </c>
      <c r="K1050" s="175">
        <f t="shared" si="100"/>
        <v>0.84</v>
      </c>
      <c r="L1050" s="175">
        <f t="shared" si="103"/>
        <v>0.84</v>
      </c>
      <c r="M1050" s="175">
        <f t="shared" si="101"/>
        <v>0</v>
      </c>
      <c r="N1050" s="132">
        <f t="shared" si="98"/>
        <v>-0.16</v>
      </c>
      <c r="O1050" s="176" t="str">
        <f t="shared" si="99"/>
        <v>是</v>
      </c>
      <c r="P1050" s="176" t="str">
        <f t="shared" si="102"/>
        <v>否</v>
      </c>
    </row>
    <row r="1051" ht="21.95" customHeight="1" spans="1:16">
      <c r="A1051" s="171" t="s">
        <v>135</v>
      </c>
      <c r="B1051" s="465" t="s">
        <v>1938</v>
      </c>
      <c r="C1051" s="172"/>
      <c r="D1051" s="173" t="s">
        <v>1986</v>
      </c>
      <c r="E1051" s="172"/>
      <c r="F1051" s="49" t="s">
        <v>1987</v>
      </c>
      <c r="G1051" s="36">
        <f>SUMIF($C1052:$C$1301,$D1051,$G1052:$G$1301)</f>
        <v>71</v>
      </c>
      <c r="H1051" s="36">
        <f>VLOOKUP(F1051,全省预算!$F:$H,3,0)</f>
        <v>101</v>
      </c>
      <c r="I1051" s="36">
        <f>IFERROR(VLOOKUP(D1051,全省调整!A:I,3,0),)</f>
        <v>92</v>
      </c>
      <c r="J1051" s="36">
        <f>VLOOKUP(F1051,全省决算数!$B:$C,2,0)</f>
        <v>90</v>
      </c>
      <c r="K1051" s="418">
        <f t="shared" si="100"/>
        <v>1.268</v>
      </c>
      <c r="L1051" s="418">
        <f t="shared" si="103"/>
        <v>0.891</v>
      </c>
      <c r="M1051" s="418">
        <f t="shared" si="101"/>
        <v>0.978</v>
      </c>
      <c r="N1051" s="132">
        <f t="shared" si="98"/>
        <v>0.268</v>
      </c>
      <c r="O1051" s="176" t="str">
        <f t="shared" si="99"/>
        <v>是</v>
      </c>
      <c r="P1051" s="176" t="str">
        <f t="shared" si="102"/>
        <v>是</v>
      </c>
    </row>
    <row r="1052" hidden="1" customHeight="1" spans="1:16">
      <c r="A1052" s="171" t="s">
        <v>135</v>
      </c>
      <c r="B1052" s="172" t="s">
        <v>135</v>
      </c>
      <c r="C1052" s="465" t="s">
        <v>1986</v>
      </c>
      <c r="D1052" s="173" t="s">
        <v>1988</v>
      </c>
      <c r="E1052" s="172" t="s">
        <v>147</v>
      </c>
      <c r="F1052" s="49" t="s">
        <v>141</v>
      </c>
      <c r="G1052" s="36">
        <f>VLOOKUP(D1052,全省上年决算数!$D$4:$G$1301,4)</f>
        <v>56</v>
      </c>
      <c r="H1052" s="36">
        <f>IFERROR(VLOOKUP(D1052,全省预算!D:I,5,0),)</f>
        <v>56</v>
      </c>
      <c r="I1052" s="36"/>
      <c r="J1052" s="36">
        <f>SUMIF(全省决算数!A1051:A2431,D1052:D2348,全省决算数!C1051:C2431)</f>
        <v>60</v>
      </c>
      <c r="K1052" s="175">
        <f t="shared" si="100"/>
        <v>1.07</v>
      </c>
      <c r="L1052" s="175">
        <f t="shared" si="103"/>
        <v>1.07</v>
      </c>
      <c r="M1052" s="175">
        <f t="shared" si="101"/>
        <v>0</v>
      </c>
      <c r="N1052" s="132">
        <f t="shared" si="98"/>
        <v>0.071</v>
      </c>
      <c r="O1052" s="176" t="str">
        <f t="shared" si="99"/>
        <v>是</v>
      </c>
      <c r="P1052" s="176" t="str">
        <f t="shared" si="102"/>
        <v>否</v>
      </c>
    </row>
    <row r="1053" hidden="1" customHeight="1" spans="1:16">
      <c r="A1053" s="171" t="s">
        <v>135</v>
      </c>
      <c r="B1053" s="172" t="s">
        <v>135</v>
      </c>
      <c r="C1053" s="465" t="s">
        <v>1986</v>
      </c>
      <c r="D1053" s="173" t="s">
        <v>1989</v>
      </c>
      <c r="E1053" s="172" t="s">
        <v>147</v>
      </c>
      <c r="F1053" s="49" t="s">
        <v>143</v>
      </c>
      <c r="G1053" s="36">
        <f>VLOOKUP(D1053,全省上年决算数!$D$4:$G$1301,4)</f>
        <v>0</v>
      </c>
      <c r="H1053" s="36">
        <f>IFERROR(VLOOKUP(D1053,全省预算!D:I,5,0),)</f>
        <v>0</v>
      </c>
      <c r="I1053" s="36"/>
      <c r="J1053" s="36">
        <f>SUMIF(全省决算数!A1052:A2432,D1053:D2349,全省决算数!C1052:C2432)</f>
        <v>0</v>
      </c>
      <c r="K1053" s="175"/>
      <c r="L1053" s="175"/>
      <c r="M1053" s="175">
        <f t="shared" si="101"/>
        <v>0</v>
      </c>
      <c r="N1053" s="132" t="str">
        <f t="shared" si="98"/>
        <v/>
      </c>
      <c r="O1053" s="176" t="str">
        <f t="shared" si="99"/>
        <v>否</v>
      </c>
      <c r="P1053" s="176" t="str">
        <f t="shared" si="102"/>
        <v>否</v>
      </c>
    </row>
    <row r="1054" hidden="1" customHeight="1" spans="1:16">
      <c r="A1054" s="171" t="s">
        <v>135</v>
      </c>
      <c r="B1054" s="172" t="s">
        <v>135</v>
      </c>
      <c r="C1054" s="465" t="s">
        <v>1986</v>
      </c>
      <c r="D1054" s="173" t="s">
        <v>1990</v>
      </c>
      <c r="E1054" s="172" t="s">
        <v>147</v>
      </c>
      <c r="F1054" s="49" t="s">
        <v>145</v>
      </c>
      <c r="G1054" s="36">
        <f>VLOOKUP(D1054,全省上年决算数!$D$4:$G$1301,4)</f>
        <v>0</v>
      </c>
      <c r="H1054" s="36">
        <f>IFERROR(VLOOKUP(D1054,全省预算!D:I,5,0),)</f>
        <v>30</v>
      </c>
      <c r="I1054" s="36"/>
      <c r="J1054" s="36">
        <f>SUMIF(全省决算数!A1053:A2433,D1054:D2350,全省决算数!C1053:C2433)</f>
        <v>30</v>
      </c>
      <c r="K1054" s="175"/>
      <c r="L1054" s="175"/>
      <c r="M1054" s="175">
        <f t="shared" si="101"/>
        <v>0</v>
      </c>
      <c r="N1054" s="132" t="str">
        <f t="shared" si="98"/>
        <v/>
      </c>
      <c r="O1054" s="176" t="str">
        <f t="shared" si="99"/>
        <v>是</v>
      </c>
      <c r="P1054" s="176" t="str">
        <f t="shared" si="102"/>
        <v>否</v>
      </c>
    </row>
    <row r="1055" hidden="1" customHeight="1" spans="1:16">
      <c r="A1055" s="171" t="s">
        <v>135</v>
      </c>
      <c r="B1055" s="172" t="s">
        <v>135</v>
      </c>
      <c r="C1055" s="465" t="s">
        <v>1986</v>
      </c>
      <c r="D1055" s="173" t="s">
        <v>1991</v>
      </c>
      <c r="E1055" s="172" t="s">
        <v>147</v>
      </c>
      <c r="F1055" s="49" t="s">
        <v>1992</v>
      </c>
      <c r="G1055" s="36">
        <f>VLOOKUP(D1055,全省上年决算数!$D$4:$G$1301,4)</f>
        <v>15</v>
      </c>
      <c r="H1055" s="36">
        <f>IFERROR(VLOOKUP(D1055,全省预算!D:I,5,0),)</f>
        <v>15</v>
      </c>
      <c r="I1055" s="36"/>
      <c r="J1055" s="36">
        <f>SUMIF(全省决算数!A1054:A2434,D1055:D2351,全省决算数!C1054:C2434)</f>
        <v>0</v>
      </c>
      <c r="K1055" s="175">
        <f t="shared" si="100"/>
        <v>0</v>
      </c>
      <c r="L1055" s="175">
        <f t="shared" si="103"/>
        <v>0</v>
      </c>
      <c r="M1055" s="175">
        <f t="shared" si="101"/>
        <v>0</v>
      </c>
      <c r="N1055" s="132">
        <f t="shared" si="98"/>
        <v>-1</v>
      </c>
      <c r="O1055" s="176" t="str">
        <f t="shared" si="99"/>
        <v>是</v>
      </c>
      <c r="P1055" s="176" t="str">
        <f t="shared" si="102"/>
        <v>否</v>
      </c>
    </row>
    <row r="1056" ht="21.95" customHeight="1" spans="1:16">
      <c r="A1056" s="171" t="s">
        <v>135</v>
      </c>
      <c r="B1056" s="465" t="s">
        <v>1938</v>
      </c>
      <c r="C1056" s="172"/>
      <c r="D1056" s="464" t="s">
        <v>1993</v>
      </c>
      <c r="E1056" s="172"/>
      <c r="F1056" s="37" t="s">
        <v>1994</v>
      </c>
      <c r="G1056" s="36">
        <f>SUMIF($C1057:$C$1301,$D1056,$G1057:$G$1301)</f>
        <v>193743</v>
      </c>
      <c r="H1056" s="36">
        <f>VLOOKUP(F1056,全省预算!$F:$H,3,0)</f>
        <v>201000</v>
      </c>
      <c r="I1056" s="36">
        <f>IFERROR(VLOOKUP(D1056,全省调整!A:I,3,0),)</f>
        <v>211661</v>
      </c>
      <c r="J1056" s="36">
        <f>VLOOKUP(F1056,全省决算数!$B:$C,2,0)</f>
        <v>198316</v>
      </c>
      <c r="K1056" s="418">
        <f t="shared" si="100"/>
        <v>1.024</v>
      </c>
      <c r="L1056" s="418">
        <f t="shared" si="103"/>
        <v>0.987</v>
      </c>
      <c r="M1056" s="418">
        <f t="shared" si="101"/>
        <v>0.937</v>
      </c>
      <c r="N1056" s="132">
        <f t="shared" si="98"/>
        <v>0.024</v>
      </c>
      <c r="O1056" s="176" t="str">
        <f t="shared" si="99"/>
        <v>是</v>
      </c>
      <c r="P1056" s="176" t="str">
        <f t="shared" si="102"/>
        <v>是</v>
      </c>
    </row>
    <row r="1057" hidden="1" customHeight="1" spans="1:16">
      <c r="A1057" s="171" t="s">
        <v>135</v>
      </c>
      <c r="B1057" s="172" t="s">
        <v>135</v>
      </c>
      <c r="C1057" s="465" t="s">
        <v>1993</v>
      </c>
      <c r="D1057" s="464" t="s">
        <v>1995</v>
      </c>
      <c r="E1057" s="172" t="s">
        <v>147</v>
      </c>
      <c r="F1057" s="49" t="s">
        <v>141</v>
      </c>
      <c r="G1057" s="36">
        <f>VLOOKUP(D1057,全省上年决算数!$D$4:$G$1301,4)</f>
        <v>13184</v>
      </c>
      <c r="H1057" s="36">
        <f>IFERROR(VLOOKUP(D1057,全省预算!D:I,5,0),)</f>
        <v>13000</v>
      </c>
      <c r="I1057" s="36"/>
      <c r="J1057" s="36">
        <f>SUMIF(全省决算数!A1056:A2436,D1057:D2353,全省决算数!C1056:C2436)</f>
        <v>15949</v>
      </c>
      <c r="K1057" s="175">
        <f t="shared" si="100"/>
        <v>1.21</v>
      </c>
      <c r="L1057" s="175">
        <f t="shared" si="103"/>
        <v>1.23</v>
      </c>
      <c r="M1057" s="175">
        <f t="shared" si="101"/>
        <v>0</v>
      </c>
      <c r="N1057" s="132">
        <f t="shared" si="98"/>
        <v>0.21</v>
      </c>
      <c r="O1057" s="176" t="str">
        <f t="shared" si="99"/>
        <v>是</v>
      </c>
      <c r="P1057" s="176" t="str">
        <f t="shared" si="102"/>
        <v>否</v>
      </c>
    </row>
    <row r="1058" hidden="1" customHeight="1" spans="1:16">
      <c r="A1058" s="171" t="s">
        <v>135</v>
      </c>
      <c r="B1058" s="172"/>
      <c r="C1058" s="465" t="s">
        <v>1993</v>
      </c>
      <c r="D1058" s="464" t="s">
        <v>1996</v>
      </c>
      <c r="E1058" s="172" t="s">
        <v>147</v>
      </c>
      <c r="F1058" s="49" t="s">
        <v>143</v>
      </c>
      <c r="G1058" s="36">
        <f>VLOOKUP(D1058,全省上年决算数!$D$4:$G$1301,4)</f>
        <v>2684</v>
      </c>
      <c r="H1058" s="36">
        <f>IFERROR(VLOOKUP(D1058,全省预算!D:I,5,0),)</f>
        <v>2750</v>
      </c>
      <c r="I1058" s="36"/>
      <c r="J1058" s="36">
        <f>SUMIF(全省决算数!A1057:A2437,D1058:D2354,全省决算数!C1057:C2437)</f>
        <v>2214</v>
      </c>
      <c r="K1058" s="175">
        <f t="shared" si="100"/>
        <v>0.82</v>
      </c>
      <c r="L1058" s="175">
        <f t="shared" si="103"/>
        <v>0.81</v>
      </c>
      <c r="M1058" s="175">
        <f t="shared" si="101"/>
        <v>0</v>
      </c>
      <c r="N1058" s="132">
        <f t="shared" si="98"/>
        <v>-0.175</v>
      </c>
      <c r="O1058" s="176" t="str">
        <f t="shared" si="99"/>
        <v>是</v>
      </c>
      <c r="P1058" s="176" t="str">
        <f t="shared" si="102"/>
        <v>否</v>
      </c>
    </row>
    <row r="1059" hidden="1" customHeight="1" spans="1:16">
      <c r="A1059" s="171" t="s">
        <v>135</v>
      </c>
      <c r="B1059" s="172"/>
      <c r="C1059" s="465" t="s">
        <v>1993</v>
      </c>
      <c r="D1059" s="464" t="s">
        <v>1997</v>
      </c>
      <c r="E1059" s="172" t="s">
        <v>147</v>
      </c>
      <c r="F1059" s="49" t="s">
        <v>145</v>
      </c>
      <c r="G1059" s="36">
        <f>VLOOKUP(D1059,全省上年决算数!$D$4:$G$1301,4)</f>
        <v>298</v>
      </c>
      <c r="H1059" s="36">
        <f>IFERROR(VLOOKUP(D1059,全省预算!D:I,5,0),)</f>
        <v>300</v>
      </c>
      <c r="I1059" s="36"/>
      <c r="J1059" s="36">
        <f>SUMIF(全省决算数!A1058:A2438,D1059:D2355,全省决算数!C1058:C2438)</f>
        <v>330</v>
      </c>
      <c r="K1059" s="175">
        <f t="shared" si="100"/>
        <v>1.11</v>
      </c>
      <c r="L1059" s="175">
        <f t="shared" si="103"/>
        <v>1.1</v>
      </c>
      <c r="M1059" s="175">
        <f t="shared" si="101"/>
        <v>0</v>
      </c>
      <c r="N1059" s="132">
        <f t="shared" si="98"/>
        <v>0.107</v>
      </c>
      <c r="O1059" s="176" t="str">
        <f t="shared" si="99"/>
        <v>是</v>
      </c>
      <c r="P1059" s="176" t="str">
        <f t="shared" si="102"/>
        <v>否</v>
      </c>
    </row>
    <row r="1060" hidden="1" customHeight="1" spans="1:16">
      <c r="A1060" s="171" t="s">
        <v>135</v>
      </c>
      <c r="B1060" s="172"/>
      <c r="C1060" s="465" t="s">
        <v>1993</v>
      </c>
      <c r="D1060" s="464" t="s">
        <v>1998</v>
      </c>
      <c r="E1060" s="172" t="s">
        <v>147</v>
      </c>
      <c r="F1060" s="49" t="s">
        <v>1999</v>
      </c>
      <c r="G1060" s="36">
        <f>VLOOKUP(D1060,全省上年决算数!$D$4:$G$1301,4)</f>
        <v>25</v>
      </c>
      <c r="H1060" s="36">
        <f>IFERROR(VLOOKUP(D1060,全省预算!D:I,5,0),)</f>
        <v>25</v>
      </c>
      <c r="I1060" s="36"/>
      <c r="J1060" s="36">
        <f>SUMIF(全省决算数!A1059:A2439,D1060:D2356,全省决算数!C1059:C2439)</f>
        <v>0</v>
      </c>
      <c r="K1060" s="175">
        <f t="shared" si="100"/>
        <v>0</v>
      </c>
      <c r="L1060" s="175">
        <f t="shared" si="103"/>
        <v>0</v>
      </c>
      <c r="M1060" s="175">
        <f t="shared" si="101"/>
        <v>0</v>
      </c>
      <c r="N1060" s="132">
        <f t="shared" si="98"/>
        <v>-1</v>
      </c>
      <c r="O1060" s="176" t="str">
        <f t="shared" si="99"/>
        <v>是</v>
      </c>
      <c r="P1060" s="176" t="str">
        <f t="shared" si="102"/>
        <v>否</v>
      </c>
    </row>
    <row r="1061" hidden="1" customHeight="1" spans="1:16">
      <c r="A1061" s="171" t="s">
        <v>135</v>
      </c>
      <c r="B1061" s="172"/>
      <c r="C1061" s="465" t="s">
        <v>1993</v>
      </c>
      <c r="D1061" s="464" t="s">
        <v>2000</v>
      </c>
      <c r="E1061" s="172" t="s">
        <v>147</v>
      </c>
      <c r="F1061" s="49" t="s">
        <v>2001</v>
      </c>
      <c r="G1061" s="36">
        <f>VLOOKUP(D1061,全省上年决算数!$D$4:$G$1301,4)</f>
        <v>1529</v>
      </c>
      <c r="H1061" s="36">
        <f>IFERROR(VLOOKUP(D1061,全省预算!D:I,5,0),)</f>
        <v>1600</v>
      </c>
      <c r="I1061" s="36"/>
      <c r="J1061" s="36">
        <f>SUMIF(全省决算数!A1060:A2440,D1061:D2357,全省决算数!C1060:C2440)</f>
        <v>291</v>
      </c>
      <c r="K1061" s="175">
        <f t="shared" si="100"/>
        <v>0.19</v>
      </c>
      <c r="L1061" s="175">
        <f t="shared" si="103"/>
        <v>0.18</v>
      </c>
      <c r="M1061" s="175">
        <f t="shared" si="101"/>
        <v>0</v>
      </c>
      <c r="N1061" s="132">
        <f t="shared" si="98"/>
        <v>-0.81</v>
      </c>
      <c r="O1061" s="176" t="str">
        <f t="shared" si="99"/>
        <v>是</v>
      </c>
      <c r="P1061" s="176" t="str">
        <f t="shared" si="102"/>
        <v>否</v>
      </c>
    </row>
    <row r="1062" hidden="1" customHeight="1" spans="1:16">
      <c r="A1062" s="171" t="s">
        <v>135</v>
      </c>
      <c r="B1062" s="172"/>
      <c r="C1062" s="465" t="s">
        <v>1993</v>
      </c>
      <c r="D1062" s="464" t="s">
        <v>2002</v>
      </c>
      <c r="E1062" s="172" t="s">
        <v>147</v>
      </c>
      <c r="F1062" s="49" t="s">
        <v>2003</v>
      </c>
      <c r="G1062" s="36">
        <f>VLOOKUP(D1062,全省上年决算数!$D$4:$G$1301,4)</f>
        <v>765</v>
      </c>
      <c r="H1062" s="36">
        <f>IFERROR(VLOOKUP(D1062,全省预算!D:I,5,0),)</f>
        <v>1330</v>
      </c>
      <c r="I1062" s="36"/>
      <c r="J1062" s="36">
        <f>SUMIF(全省决算数!A1061:A2441,D1062:D2358,全省决算数!C1061:C2441)</f>
        <v>1395</v>
      </c>
      <c r="K1062" s="175">
        <f t="shared" si="100"/>
        <v>1.82</v>
      </c>
      <c r="L1062" s="175">
        <f t="shared" si="103"/>
        <v>1.05</v>
      </c>
      <c r="M1062" s="175">
        <f t="shared" si="101"/>
        <v>0</v>
      </c>
      <c r="N1062" s="132">
        <f t="shared" si="98"/>
        <v>0.824</v>
      </c>
      <c r="O1062" s="176" t="str">
        <f t="shared" si="99"/>
        <v>是</v>
      </c>
      <c r="P1062" s="176" t="str">
        <f t="shared" si="102"/>
        <v>否</v>
      </c>
    </row>
    <row r="1063" hidden="1" customHeight="1" spans="1:16">
      <c r="A1063" s="171" t="s">
        <v>135</v>
      </c>
      <c r="B1063" s="172"/>
      <c r="C1063" s="465" t="s">
        <v>1993</v>
      </c>
      <c r="D1063" s="464" t="s">
        <v>2004</v>
      </c>
      <c r="E1063" s="172" t="s">
        <v>147</v>
      </c>
      <c r="F1063" s="49" t="s">
        <v>2005</v>
      </c>
      <c r="G1063" s="36">
        <f>VLOOKUP(D1063,全省上年决算数!$D$4:$G$1301,4)</f>
        <v>313</v>
      </c>
      <c r="H1063" s="36">
        <f>IFERROR(VLOOKUP(D1063,全省预算!D:I,5,0),)</f>
        <v>315</v>
      </c>
      <c r="I1063" s="36"/>
      <c r="J1063" s="36">
        <f>SUMIF(全省决算数!A1062:A2442,D1063:D2359,全省决算数!C1062:C2442)</f>
        <v>258</v>
      </c>
      <c r="K1063" s="175">
        <f t="shared" si="100"/>
        <v>0.82</v>
      </c>
      <c r="L1063" s="175">
        <f t="shared" si="103"/>
        <v>0.82</v>
      </c>
      <c r="M1063" s="175">
        <f t="shared" si="101"/>
        <v>0</v>
      </c>
      <c r="N1063" s="132">
        <f t="shared" si="98"/>
        <v>-0.176</v>
      </c>
      <c r="O1063" s="176" t="str">
        <f t="shared" si="99"/>
        <v>是</v>
      </c>
      <c r="P1063" s="176" t="str">
        <f t="shared" si="102"/>
        <v>否</v>
      </c>
    </row>
    <row r="1064" hidden="1" customHeight="1" spans="1:16">
      <c r="A1064" s="171" t="s">
        <v>135</v>
      </c>
      <c r="B1064" s="172" t="s">
        <v>135</v>
      </c>
      <c r="C1064" s="465" t="s">
        <v>1993</v>
      </c>
      <c r="D1064" s="464" t="s">
        <v>2006</v>
      </c>
      <c r="E1064" s="172" t="s">
        <v>147</v>
      </c>
      <c r="F1064" s="49" t="s">
        <v>2007</v>
      </c>
      <c r="G1064" s="36">
        <f>VLOOKUP(D1064,全省上年决算数!$D$4:$G$1301,4)</f>
        <v>0</v>
      </c>
      <c r="H1064" s="36">
        <f>IFERROR(VLOOKUP(D1064,全省预算!D:I,5,0),)</f>
        <v>0</v>
      </c>
      <c r="I1064" s="36"/>
      <c r="J1064" s="36">
        <f>SUMIF(全省决算数!A1063:A2443,D1064:D2360,全省决算数!C1063:C2443)</f>
        <v>0</v>
      </c>
      <c r="K1064" s="175"/>
      <c r="L1064" s="175"/>
      <c r="M1064" s="175">
        <f t="shared" si="101"/>
        <v>0</v>
      </c>
      <c r="N1064" s="132" t="str">
        <f t="shared" si="98"/>
        <v/>
      </c>
      <c r="O1064" s="176" t="str">
        <f t="shared" si="99"/>
        <v>否</v>
      </c>
      <c r="P1064" s="176" t="str">
        <f t="shared" si="102"/>
        <v>否</v>
      </c>
    </row>
    <row r="1065" hidden="1" customHeight="1" spans="1:16">
      <c r="A1065" s="171" t="s">
        <v>135</v>
      </c>
      <c r="B1065" s="172" t="s">
        <v>135</v>
      </c>
      <c r="C1065" s="465" t="s">
        <v>1993</v>
      </c>
      <c r="D1065" s="464" t="s">
        <v>2008</v>
      </c>
      <c r="E1065" s="172" t="s">
        <v>147</v>
      </c>
      <c r="F1065" s="49" t="s">
        <v>2009</v>
      </c>
      <c r="G1065" s="36">
        <f>VLOOKUP(D1065,全省上年决算数!$D$4:$G$1301,4)</f>
        <v>151731</v>
      </c>
      <c r="H1065" s="36">
        <f>IFERROR(VLOOKUP(D1065,全省预算!D:I,5,0),)</f>
        <v>158000</v>
      </c>
      <c r="I1065" s="36"/>
      <c r="J1065" s="36">
        <f>SUMIF(全省决算数!A1064:A2444,D1065:D2361,全省决算数!C1064:C2444)</f>
        <v>161611</v>
      </c>
      <c r="K1065" s="175">
        <f t="shared" si="100"/>
        <v>1.07</v>
      </c>
      <c r="L1065" s="175">
        <f t="shared" si="103"/>
        <v>1.02</v>
      </c>
      <c r="M1065" s="175">
        <f t="shared" si="101"/>
        <v>0</v>
      </c>
      <c r="N1065" s="132">
        <f t="shared" si="98"/>
        <v>0.065</v>
      </c>
      <c r="O1065" s="176" t="str">
        <f t="shared" si="99"/>
        <v>是</v>
      </c>
      <c r="P1065" s="176" t="str">
        <f t="shared" si="102"/>
        <v>否</v>
      </c>
    </row>
    <row r="1066" hidden="1" customHeight="1" spans="1:16">
      <c r="A1066" s="171" t="s">
        <v>135</v>
      </c>
      <c r="B1066" s="172" t="s">
        <v>135</v>
      </c>
      <c r="C1066" s="465" t="s">
        <v>1993</v>
      </c>
      <c r="D1066" s="464" t="s">
        <v>2010</v>
      </c>
      <c r="E1066" s="172" t="s">
        <v>147</v>
      </c>
      <c r="F1066" s="49" t="s">
        <v>2011</v>
      </c>
      <c r="G1066" s="36">
        <f>VLOOKUP(D1066,全省上年决算数!$D$4:$G$1301,4)</f>
        <v>1328</v>
      </c>
      <c r="H1066" s="36">
        <f>IFERROR(VLOOKUP(D1066,全省预算!D:I,5,0),)</f>
        <v>15200</v>
      </c>
      <c r="I1066" s="36"/>
      <c r="J1066" s="36">
        <f>SUMIF(全省决算数!A1065:A2445,D1066:D2362,全省决算数!C1065:C2445)</f>
        <v>2986</v>
      </c>
      <c r="K1066" s="175">
        <f t="shared" si="100"/>
        <v>2.25</v>
      </c>
      <c r="L1066" s="175">
        <f t="shared" si="103"/>
        <v>0.2</v>
      </c>
      <c r="M1066" s="175">
        <f t="shared" si="101"/>
        <v>0</v>
      </c>
      <c r="N1066" s="132">
        <f t="shared" si="98"/>
        <v>1.248</v>
      </c>
      <c r="O1066" s="176" t="str">
        <f t="shared" si="99"/>
        <v>是</v>
      </c>
      <c r="P1066" s="176" t="str">
        <f t="shared" si="102"/>
        <v>否</v>
      </c>
    </row>
    <row r="1067" hidden="1" customHeight="1" spans="1:16">
      <c r="A1067" s="171" t="s">
        <v>135</v>
      </c>
      <c r="B1067" s="172" t="s">
        <v>135</v>
      </c>
      <c r="C1067" s="465" t="s">
        <v>1993</v>
      </c>
      <c r="D1067" s="464" t="s">
        <v>2012</v>
      </c>
      <c r="E1067" s="172" t="s">
        <v>147</v>
      </c>
      <c r="F1067" s="49" t="s">
        <v>1882</v>
      </c>
      <c r="G1067" s="36">
        <f>VLOOKUP(D1067,全省上年决算数!$D$4:$G$1301,4)</f>
        <v>25</v>
      </c>
      <c r="H1067" s="36">
        <f>IFERROR(VLOOKUP(D1067,全省预算!D:I,5,0),)</f>
        <v>25</v>
      </c>
      <c r="I1067" s="36"/>
      <c r="J1067" s="36">
        <f>SUMIF(全省决算数!A1066:A2446,D1067:D2363,全省决算数!C1066:C2446)</f>
        <v>2</v>
      </c>
      <c r="K1067" s="175">
        <f t="shared" si="100"/>
        <v>0.08</v>
      </c>
      <c r="L1067" s="175">
        <f t="shared" si="103"/>
        <v>0.08</v>
      </c>
      <c r="M1067" s="175">
        <f t="shared" si="101"/>
        <v>0</v>
      </c>
      <c r="N1067" s="132">
        <f t="shared" si="98"/>
        <v>-0.92</v>
      </c>
      <c r="O1067" s="176" t="str">
        <f t="shared" si="99"/>
        <v>是</v>
      </c>
      <c r="P1067" s="176" t="str">
        <f t="shared" si="102"/>
        <v>否</v>
      </c>
    </row>
    <row r="1068" hidden="1" customHeight="1" spans="1:16">
      <c r="A1068" s="171" t="s">
        <v>135</v>
      </c>
      <c r="B1068" s="172" t="s">
        <v>135</v>
      </c>
      <c r="C1068" s="465" t="s">
        <v>1993</v>
      </c>
      <c r="D1068" s="464" t="s">
        <v>2013</v>
      </c>
      <c r="E1068" s="172" t="s">
        <v>147</v>
      </c>
      <c r="F1068" s="49" t="s">
        <v>2014</v>
      </c>
      <c r="G1068" s="36">
        <f>VLOOKUP(D1068,全省上年决算数!$D$4:$G$1301,4)</f>
        <v>0</v>
      </c>
      <c r="H1068" s="36">
        <f>IFERROR(VLOOKUP(D1068,全省预算!D:I,5,0),)</f>
        <v>0</v>
      </c>
      <c r="I1068" s="36"/>
      <c r="J1068" s="36">
        <f>SUMIF(全省决算数!A1067:A2447,D1068:D2364,全省决算数!C1067:C2447)</f>
        <v>0</v>
      </c>
      <c r="K1068" s="175"/>
      <c r="L1068" s="175"/>
      <c r="M1068" s="175">
        <f t="shared" si="101"/>
        <v>0</v>
      </c>
      <c r="N1068" s="132" t="str">
        <f t="shared" si="98"/>
        <v/>
      </c>
      <c r="O1068" s="176" t="str">
        <f t="shared" si="99"/>
        <v>否</v>
      </c>
      <c r="P1068" s="176" t="str">
        <f t="shared" si="102"/>
        <v>否</v>
      </c>
    </row>
    <row r="1069" hidden="1" customHeight="1" spans="1:16">
      <c r="A1069" s="171" t="s">
        <v>135</v>
      </c>
      <c r="B1069" s="172" t="s">
        <v>135</v>
      </c>
      <c r="C1069" s="465" t="s">
        <v>1993</v>
      </c>
      <c r="D1069" s="464" t="s">
        <v>2015</v>
      </c>
      <c r="E1069" s="172" t="s">
        <v>147</v>
      </c>
      <c r="F1069" s="49" t="s">
        <v>2016</v>
      </c>
      <c r="G1069" s="36">
        <f>VLOOKUP(D1069,全省上年决算数!$D$4:$G$1301,4)</f>
        <v>21861</v>
      </c>
      <c r="H1069" s="36">
        <f>IFERROR(VLOOKUP(D1069,全省预算!D:I,5,0),)</f>
        <v>8455</v>
      </c>
      <c r="I1069" s="36"/>
      <c r="J1069" s="36">
        <f>SUMIF(全省决算数!A1068:A2448,D1069:D2365,全省决算数!C1068:C2448)</f>
        <v>13280</v>
      </c>
      <c r="K1069" s="175">
        <f t="shared" si="100"/>
        <v>0.61</v>
      </c>
      <c r="L1069" s="175">
        <f t="shared" si="103"/>
        <v>1.57</v>
      </c>
      <c r="M1069" s="175">
        <f t="shared" si="101"/>
        <v>0</v>
      </c>
      <c r="N1069" s="132">
        <f t="shared" si="98"/>
        <v>-0.393</v>
      </c>
      <c r="O1069" s="176" t="str">
        <f t="shared" si="99"/>
        <v>是</v>
      </c>
      <c r="P1069" s="176" t="str">
        <f t="shared" si="102"/>
        <v>否</v>
      </c>
    </row>
    <row r="1070" ht="21.95" customHeight="1" spans="1:16">
      <c r="A1070" s="171" t="s">
        <v>135</v>
      </c>
      <c r="B1070" s="465" t="s">
        <v>1938</v>
      </c>
      <c r="C1070" s="172"/>
      <c r="D1070" s="173" t="s">
        <v>2017</v>
      </c>
      <c r="E1070" s="172"/>
      <c r="F1070" s="49" t="s">
        <v>2018</v>
      </c>
      <c r="G1070" s="36">
        <f>SUMIF($C1071:$C$1301,$D1070,$G1071:$G$1301)</f>
        <v>78676</v>
      </c>
      <c r="H1070" s="36">
        <f>VLOOKUP(F1070,全省预算!$F:$H,3,0)</f>
        <v>81700</v>
      </c>
      <c r="I1070" s="36">
        <f>IFERROR(VLOOKUP(D1070,全省调整!A:I,3,0),)</f>
        <v>109099</v>
      </c>
      <c r="J1070" s="36">
        <f>VLOOKUP(F1070,全省决算数!$B:$C,2,0)</f>
        <v>95048</v>
      </c>
      <c r="K1070" s="418">
        <f t="shared" si="100"/>
        <v>1.208</v>
      </c>
      <c r="L1070" s="418">
        <f t="shared" si="103"/>
        <v>1.163</v>
      </c>
      <c r="M1070" s="418">
        <f t="shared" si="101"/>
        <v>0.871</v>
      </c>
      <c r="N1070" s="132">
        <f t="shared" si="98"/>
        <v>0.208</v>
      </c>
      <c r="O1070" s="176" t="str">
        <f t="shared" si="99"/>
        <v>是</v>
      </c>
      <c r="P1070" s="176" t="str">
        <f t="shared" si="102"/>
        <v>是</v>
      </c>
    </row>
    <row r="1071" hidden="1" customHeight="1" spans="1:16">
      <c r="A1071" s="171" t="s">
        <v>135</v>
      </c>
      <c r="B1071" s="172" t="s">
        <v>135</v>
      </c>
      <c r="C1071" s="465" t="s">
        <v>2017</v>
      </c>
      <c r="D1071" s="173" t="s">
        <v>2019</v>
      </c>
      <c r="E1071" s="172" t="s">
        <v>147</v>
      </c>
      <c r="F1071" s="37" t="s">
        <v>141</v>
      </c>
      <c r="G1071" s="36">
        <f>VLOOKUP(D1071,全省上年决算数!$D$4:$G$1301,4)</f>
        <v>21079</v>
      </c>
      <c r="H1071" s="36">
        <f>IFERROR(VLOOKUP(D1071,全省预算!D:I,5,0),)</f>
        <v>22000</v>
      </c>
      <c r="I1071" s="36"/>
      <c r="J1071" s="36">
        <f>SUMIF(全省决算数!A1070:A2450,D1071:D2367,全省决算数!C1070:C2450)</f>
        <v>26908</v>
      </c>
      <c r="K1071" s="175">
        <f t="shared" si="100"/>
        <v>1.28</v>
      </c>
      <c r="L1071" s="175">
        <f t="shared" si="103"/>
        <v>1.22</v>
      </c>
      <c r="M1071" s="175">
        <f t="shared" si="101"/>
        <v>0</v>
      </c>
      <c r="N1071" s="132">
        <f t="shared" si="98"/>
        <v>0.277</v>
      </c>
      <c r="O1071" s="176" t="str">
        <f t="shared" si="99"/>
        <v>是</v>
      </c>
      <c r="P1071" s="176" t="str">
        <f t="shared" si="102"/>
        <v>否</v>
      </c>
    </row>
    <row r="1072" hidden="1" customHeight="1" spans="1:16">
      <c r="A1072" s="171" t="s">
        <v>135</v>
      </c>
      <c r="B1072" s="172" t="s">
        <v>135</v>
      </c>
      <c r="C1072" s="465" t="s">
        <v>2017</v>
      </c>
      <c r="D1072" s="173" t="s">
        <v>2020</v>
      </c>
      <c r="E1072" s="172" t="s">
        <v>147</v>
      </c>
      <c r="F1072" s="49" t="s">
        <v>143</v>
      </c>
      <c r="G1072" s="36">
        <f>VLOOKUP(D1072,全省上年决算数!$D$4:$G$1301,4)</f>
        <v>3997</v>
      </c>
      <c r="H1072" s="36">
        <f>IFERROR(VLOOKUP(D1072,全省预算!D:I,5,0),)</f>
        <v>4000</v>
      </c>
      <c r="I1072" s="36"/>
      <c r="J1072" s="36">
        <f>SUMIF(全省决算数!A1071:A2451,D1072:D2368,全省决算数!C1071:C2451)</f>
        <v>4825</v>
      </c>
      <c r="K1072" s="175">
        <f t="shared" si="100"/>
        <v>1.21</v>
      </c>
      <c r="L1072" s="175">
        <f t="shared" si="103"/>
        <v>1.21</v>
      </c>
      <c r="M1072" s="175">
        <f t="shared" si="101"/>
        <v>0</v>
      </c>
      <c r="N1072" s="132">
        <f t="shared" si="98"/>
        <v>0.207</v>
      </c>
      <c r="O1072" s="176" t="str">
        <f t="shared" si="99"/>
        <v>是</v>
      </c>
      <c r="P1072" s="176" t="str">
        <f t="shared" si="102"/>
        <v>否</v>
      </c>
    </row>
    <row r="1073" hidden="1" customHeight="1" spans="1:16">
      <c r="A1073" s="171" t="s">
        <v>135</v>
      </c>
      <c r="B1073" s="172" t="s">
        <v>135</v>
      </c>
      <c r="C1073" s="465" t="s">
        <v>2017</v>
      </c>
      <c r="D1073" s="173" t="s">
        <v>2021</v>
      </c>
      <c r="E1073" s="172" t="s">
        <v>147</v>
      </c>
      <c r="F1073" s="49" t="s">
        <v>145</v>
      </c>
      <c r="G1073" s="36">
        <f>VLOOKUP(D1073,全省上年决算数!$D$4:$G$1301,4)</f>
        <v>179</v>
      </c>
      <c r="H1073" s="36">
        <f>IFERROR(VLOOKUP(D1073,全省预算!D:I,5,0),)</f>
        <v>180</v>
      </c>
      <c r="I1073" s="36"/>
      <c r="J1073" s="36">
        <f>SUMIF(全省决算数!A1072:A2452,D1073:D2369,全省决算数!C1072:C2452)</f>
        <v>309</v>
      </c>
      <c r="K1073" s="175">
        <f t="shared" si="100"/>
        <v>1.73</v>
      </c>
      <c r="L1073" s="175">
        <f t="shared" si="103"/>
        <v>1.72</v>
      </c>
      <c r="M1073" s="175">
        <f t="shared" si="101"/>
        <v>0</v>
      </c>
      <c r="N1073" s="132">
        <f t="shared" si="98"/>
        <v>0.726</v>
      </c>
      <c r="O1073" s="176" t="str">
        <f t="shared" si="99"/>
        <v>是</v>
      </c>
      <c r="P1073" s="176" t="str">
        <f t="shared" si="102"/>
        <v>否</v>
      </c>
    </row>
    <row r="1074" hidden="1" customHeight="1" spans="1:16">
      <c r="A1074" s="171" t="s">
        <v>135</v>
      </c>
      <c r="B1074" s="172" t="s">
        <v>135</v>
      </c>
      <c r="C1074" s="465" t="s">
        <v>2017</v>
      </c>
      <c r="D1074" s="464" t="s">
        <v>2022</v>
      </c>
      <c r="E1074" s="172" t="s">
        <v>147</v>
      </c>
      <c r="F1074" s="49" t="s">
        <v>2023</v>
      </c>
      <c r="G1074" s="36">
        <f>VLOOKUP(D1074,全省上年决算数!$D$4:$G$1301,4)</f>
        <v>21848</v>
      </c>
      <c r="H1074" s="36">
        <f>IFERROR(VLOOKUP(D1074,全省预算!D:I,5,0),)</f>
        <v>22000</v>
      </c>
      <c r="I1074" s="36"/>
      <c r="J1074" s="36">
        <f>SUMIF(全省决算数!A1073:A2453,D1074:D2370,全省决算数!C1073:C2453)</f>
        <v>12908</v>
      </c>
      <c r="K1074" s="175">
        <f t="shared" si="100"/>
        <v>0.59</v>
      </c>
      <c r="L1074" s="175">
        <f t="shared" si="103"/>
        <v>0.59</v>
      </c>
      <c r="M1074" s="175">
        <f t="shared" si="101"/>
        <v>0</v>
      </c>
      <c r="N1074" s="132">
        <f t="shared" si="98"/>
        <v>-0.409</v>
      </c>
      <c r="O1074" s="176" t="str">
        <f t="shared" si="99"/>
        <v>是</v>
      </c>
      <c r="P1074" s="176" t="str">
        <f t="shared" si="102"/>
        <v>否</v>
      </c>
    </row>
    <row r="1075" hidden="1" customHeight="1" spans="1:16">
      <c r="A1075" s="171" t="s">
        <v>135</v>
      </c>
      <c r="B1075" s="172" t="s">
        <v>135</v>
      </c>
      <c r="C1075" s="465" t="s">
        <v>2017</v>
      </c>
      <c r="D1075" s="464" t="s">
        <v>2024</v>
      </c>
      <c r="E1075" s="172" t="s">
        <v>147</v>
      </c>
      <c r="F1075" s="49" t="s">
        <v>2025</v>
      </c>
      <c r="G1075" s="36">
        <f>VLOOKUP(D1075,全省上年决算数!$D$4:$G$1301,4)</f>
        <v>782</v>
      </c>
      <c r="H1075" s="36">
        <f>IFERROR(VLOOKUP(D1075,全省预算!D:I,5,0),)</f>
        <v>800</v>
      </c>
      <c r="I1075" s="36"/>
      <c r="J1075" s="36">
        <f>SUMIF(全省决算数!A1074:A2454,D1075:D2371,全省决算数!C1074:C2454)</f>
        <v>1986</v>
      </c>
      <c r="K1075" s="175">
        <f t="shared" si="100"/>
        <v>2.54</v>
      </c>
      <c r="L1075" s="175">
        <f t="shared" si="103"/>
        <v>2.48</v>
      </c>
      <c r="M1075" s="175">
        <f t="shared" si="101"/>
        <v>0</v>
      </c>
      <c r="N1075" s="132">
        <f t="shared" si="98"/>
        <v>1.54</v>
      </c>
      <c r="O1075" s="176" t="str">
        <f t="shared" si="99"/>
        <v>是</v>
      </c>
      <c r="P1075" s="176" t="str">
        <f t="shared" si="102"/>
        <v>否</v>
      </c>
    </row>
    <row r="1076" hidden="1" customHeight="1" spans="1:16">
      <c r="A1076" s="171" t="s">
        <v>135</v>
      </c>
      <c r="B1076" s="172" t="s">
        <v>135</v>
      </c>
      <c r="C1076" s="465" t="s">
        <v>2017</v>
      </c>
      <c r="D1076" s="464" t="s">
        <v>2026</v>
      </c>
      <c r="E1076" s="172" t="s">
        <v>147</v>
      </c>
      <c r="F1076" s="49" t="s">
        <v>2027</v>
      </c>
      <c r="G1076" s="36">
        <f>VLOOKUP(D1076,全省上年决算数!$D$4:$G$1301,4)</f>
        <v>20381</v>
      </c>
      <c r="H1076" s="36">
        <f>IFERROR(VLOOKUP(D1076,全省预算!D:I,5,0),)</f>
        <v>22220</v>
      </c>
      <c r="I1076" s="36"/>
      <c r="J1076" s="36">
        <f>SUMIF(全省决算数!A1075:A2455,D1076:D2372,全省决算数!C1075:C2455)</f>
        <v>36644</v>
      </c>
      <c r="K1076" s="175">
        <f t="shared" si="100"/>
        <v>1.8</v>
      </c>
      <c r="L1076" s="175">
        <f t="shared" si="103"/>
        <v>1.65</v>
      </c>
      <c r="M1076" s="175">
        <f t="shared" si="101"/>
        <v>0</v>
      </c>
      <c r="N1076" s="132">
        <f t="shared" si="98"/>
        <v>0.798</v>
      </c>
      <c r="O1076" s="176" t="str">
        <f t="shared" si="99"/>
        <v>是</v>
      </c>
      <c r="P1076" s="176" t="str">
        <f t="shared" si="102"/>
        <v>否</v>
      </c>
    </row>
    <row r="1077" hidden="1" customHeight="1" spans="1:16">
      <c r="A1077" s="171" t="s">
        <v>135</v>
      </c>
      <c r="B1077" s="172" t="s">
        <v>135</v>
      </c>
      <c r="C1077" s="465" t="s">
        <v>2017</v>
      </c>
      <c r="D1077" s="173" t="s">
        <v>2028</v>
      </c>
      <c r="E1077" s="172" t="s">
        <v>147</v>
      </c>
      <c r="F1077" s="49" t="s">
        <v>2029</v>
      </c>
      <c r="G1077" s="36">
        <f>VLOOKUP(D1077,全省上年决算数!$D$4:$G$1301,4)</f>
        <v>10410</v>
      </c>
      <c r="H1077" s="36">
        <f>IFERROR(VLOOKUP(D1077,全省预算!D:I,5,0),)</f>
        <v>10500</v>
      </c>
      <c r="I1077" s="36"/>
      <c r="J1077" s="36">
        <f>SUMIF(全省决算数!A1076:A2456,D1077:D2373,全省决算数!C1076:C2456)</f>
        <v>11468</v>
      </c>
      <c r="K1077" s="175">
        <f t="shared" si="100"/>
        <v>1.1</v>
      </c>
      <c r="L1077" s="175">
        <f t="shared" si="103"/>
        <v>1.09</v>
      </c>
      <c r="M1077" s="175">
        <f t="shared" si="101"/>
        <v>0</v>
      </c>
      <c r="N1077" s="132">
        <f t="shared" si="98"/>
        <v>0.102</v>
      </c>
      <c r="O1077" s="176" t="str">
        <f t="shared" si="99"/>
        <v>是</v>
      </c>
      <c r="P1077" s="176" t="str">
        <f t="shared" si="102"/>
        <v>否</v>
      </c>
    </row>
    <row r="1078" ht="21.95" customHeight="1" spans="1:16">
      <c r="A1078" s="171" t="s">
        <v>135</v>
      </c>
      <c r="B1078" s="465" t="s">
        <v>1938</v>
      </c>
      <c r="C1078" s="172"/>
      <c r="D1078" s="173" t="s">
        <v>2030</v>
      </c>
      <c r="E1078" s="172"/>
      <c r="F1078" s="49" t="s">
        <v>2031</v>
      </c>
      <c r="G1078" s="36">
        <f>SUMIF($C1079:$C$1301,$D1078,$G1079:$G$1301)</f>
        <v>7198</v>
      </c>
      <c r="H1078" s="36">
        <f>VLOOKUP(F1078,全省预算!$F:$H,3,0)</f>
        <v>7550</v>
      </c>
      <c r="I1078" s="36">
        <f>IFERROR(VLOOKUP(D1078,全省调整!A:I,3,0),)</f>
        <v>13537</v>
      </c>
      <c r="J1078" s="36">
        <f>VLOOKUP(F1078,全省决算数!$B:$C,2,0)</f>
        <v>13498</v>
      </c>
      <c r="K1078" s="418">
        <f t="shared" si="100"/>
        <v>1.875</v>
      </c>
      <c r="L1078" s="418">
        <f t="shared" si="103"/>
        <v>1.788</v>
      </c>
      <c r="M1078" s="418">
        <f t="shared" si="101"/>
        <v>0.997</v>
      </c>
      <c r="N1078" s="132">
        <f t="shared" si="98"/>
        <v>0.875</v>
      </c>
      <c r="O1078" s="176" t="str">
        <f t="shared" si="99"/>
        <v>是</v>
      </c>
      <c r="P1078" s="176" t="str">
        <f t="shared" si="102"/>
        <v>是</v>
      </c>
    </row>
    <row r="1079" hidden="1" customHeight="1" spans="1:16">
      <c r="A1079" s="171" t="s">
        <v>135</v>
      </c>
      <c r="B1079" s="172" t="s">
        <v>135</v>
      </c>
      <c r="C1079" s="465" t="s">
        <v>2030</v>
      </c>
      <c r="D1079" s="173" t="s">
        <v>2032</v>
      </c>
      <c r="E1079" s="172" t="s">
        <v>147</v>
      </c>
      <c r="F1079" s="49" t="s">
        <v>141</v>
      </c>
      <c r="G1079" s="36">
        <f>VLOOKUP(D1079,全省上年决算数!$D$4:$G$1301,4)</f>
        <v>4775</v>
      </c>
      <c r="H1079" s="36">
        <f>IFERROR(VLOOKUP(D1079,全省预算!D:I,5,0),)</f>
        <v>5000</v>
      </c>
      <c r="I1079" s="36"/>
      <c r="J1079" s="36">
        <f>SUMIF(全省决算数!A1078:A2458,D1079:D2375,全省决算数!C1078:C2458)</f>
        <v>5675</v>
      </c>
      <c r="K1079" s="175">
        <f t="shared" si="100"/>
        <v>1.19</v>
      </c>
      <c r="L1079" s="175">
        <f t="shared" si="103"/>
        <v>1.14</v>
      </c>
      <c r="M1079" s="175">
        <f t="shared" si="101"/>
        <v>0</v>
      </c>
      <c r="N1079" s="132">
        <f t="shared" si="98"/>
        <v>0.188</v>
      </c>
      <c r="O1079" s="176" t="str">
        <f t="shared" si="99"/>
        <v>是</v>
      </c>
      <c r="P1079" s="176" t="str">
        <f t="shared" si="102"/>
        <v>否</v>
      </c>
    </row>
    <row r="1080" hidden="1" customHeight="1" spans="1:16">
      <c r="A1080" s="171" t="s">
        <v>135</v>
      </c>
      <c r="B1080" s="172" t="s">
        <v>135</v>
      </c>
      <c r="C1080" s="465" t="s">
        <v>2030</v>
      </c>
      <c r="D1080" s="173" t="s">
        <v>2033</v>
      </c>
      <c r="E1080" s="172" t="s">
        <v>147</v>
      </c>
      <c r="F1080" s="49" t="s">
        <v>143</v>
      </c>
      <c r="G1080" s="36">
        <f>VLOOKUP(D1080,全省上年决算数!$D$4:$G$1301,4)</f>
        <v>1083</v>
      </c>
      <c r="H1080" s="36">
        <f>IFERROR(VLOOKUP(D1080,全省预算!D:I,5,0),)</f>
        <v>1100</v>
      </c>
      <c r="I1080" s="36"/>
      <c r="J1080" s="36">
        <f>SUMIF(全省决算数!A1079:A2459,D1080:D2376,全省决算数!C1079:C2459)</f>
        <v>828</v>
      </c>
      <c r="K1080" s="175">
        <f t="shared" si="100"/>
        <v>0.76</v>
      </c>
      <c r="L1080" s="175">
        <f t="shared" si="103"/>
        <v>0.75</v>
      </c>
      <c r="M1080" s="175">
        <f t="shared" si="101"/>
        <v>0</v>
      </c>
      <c r="N1080" s="132">
        <f t="shared" ref="N1080:N1143" si="104">IF(ISERROR(J1080/G1080-1),"",J1080/G1080-1)</f>
        <v>-0.235</v>
      </c>
      <c r="O1080" s="176" t="str">
        <f t="shared" si="99"/>
        <v>是</v>
      </c>
      <c r="P1080" s="176" t="str">
        <f t="shared" si="102"/>
        <v>否</v>
      </c>
    </row>
    <row r="1081" hidden="1" customHeight="1" spans="1:16">
      <c r="A1081" s="171" t="s">
        <v>135</v>
      </c>
      <c r="B1081" s="172" t="s">
        <v>135</v>
      </c>
      <c r="C1081" s="465" t="s">
        <v>2030</v>
      </c>
      <c r="D1081" s="173" t="s">
        <v>2034</v>
      </c>
      <c r="E1081" s="172" t="s">
        <v>147</v>
      </c>
      <c r="F1081" s="49" t="s">
        <v>145</v>
      </c>
      <c r="G1081" s="36">
        <f>VLOOKUP(D1081,全省上年决算数!$D$4:$G$1301,4)</f>
        <v>56</v>
      </c>
      <c r="H1081" s="36">
        <f>IFERROR(VLOOKUP(D1081,全省预算!D:I,5,0),)</f>
        <v>56</v>
      </c>
      <c r="I1081" s="36"/>
      <c r="J1081" s="36">
        <f>SUMIF(全省决算数!A1080:A2460,D1081:D2377,全省决算数!C1080:C2460)</f>
        <v>92</v>
      </c>
      <c r="K1081" s="175">
        <f t="shared" si="100"/>
        <v>1.64</v>
      </c>
      <c r="L1081" s="175">
        <f t="shared" si="103"/>
        <v>1.64</v>
      </c>
      <c r="M1081" s="175">
        <f t="shared" si="101"/>
        <v>0</v>
      </c>
      <c r="N1081" s="132">
        <f t="shared" si="104"/>
        <v>0.643</v>
      </c>
      <c r="O1081" s="176" t="str">
        <f t="shared" si="99"/>
        <v>是</v>
      </c>
      <c r="P1081" s="176" t="str">
        <f t="shared" si="102"/>
        <v>否</v>
      </c>
    </row>
    <row r="1082" hidden="1" customHeight="1" spans="1:16">
      <c r="A1082" s="171" t="s">
        <v>135</v>
      </c>
      <c r="B1082" s="172" t="s">
        <v>135</v>
      </c>
      <c r="C1082" s="465" t="s">
        <v>2030</v>
      </c>
      <c r="D1082" s="173" t="s">
        <v>2035</v>
      </c>
      <c r="E1082" s="172" t="s">
        <v>147</v>
      </c>
      <c r="F1082" s="49" t="s">
        <v>2036</v>
      </c>
      <c r="G1082" s="36">
        <f>VLOOKUP(D1082,全省上年决算数!$D$4:$G$1301,4)</f>
        <v>0</v>
      </c>
      <c r="H1082" s="36">
        <f>IFERROR(VLOOKUP(D1082,全省预算!D:I,5,0),)</f>
        <v>0</v>
      </c>
      <c r="I1082" s="36"/>
      <c r="J1082" s="36">
        <f>SUMIF(全省决算数!A1081:A2461,D1082:D2378,全省决算数!C1081:C2461)</f>
        <v>0</v>
      </c>
      <c r="K1082" s="175"/>
      <c r="L1082" s="175"/>
      <c r="M1082" s="175">
        <f t="shared" si="101"/>
        <v>0</v>
      </c>
      <c r="N1082" s="132" t="str">
        <f t="shared" si="104"/>
        <v/>
      </c>
      <c r="O1082" s="176" t="str">
        <f t="shared" si="99"/>
        <v>否</v>
      </c>
      <c r="P1082" s="176" t="str">
        <f t="shared" si="102"/>
        <v>否</v>
      </c>
    </row>
    <row r="1083" hidden="1" customHeight="1" spans="1:16">
      <c r="A1083" s="171" t="s">
        <v>135</v>
      </c>
      <c r="B1083" s="172" t="s">
        <v>135</v>
      </c>
      <c r="C1083" s="465" t="s">
        <v>2030</v>
      </c>
      <c r="D1083" s="173" t="s">
        <v>2037</v>
      </c>
      <c r="E1083" s="172" t="s">
        <v>147</v>
      </c>
      <c r="F1083" s="49" t="s">
        <v>2038</v>
      </c>
      <c r="G1083" s="36">
        <f>VLOOKUP(D1083,全省上年决算数!$D$4:$G$1301,4)</f>
        <v>1284</v>
      </c>
      <c r="H1083" s="36">
        <f>IFERROR(VLOOKUP(D1083,全省预算!D:I,5,0),)</f>
        <v>1394</v>
      </c>
      <c r="I1083" s="36"/>
      <c r="J1083" s="36">
        <f>SUMIF(全省决算数!A1082:A2462,D1083:D2379,全省决算数!C1082:C2462)</f>
        <v>6903</v>
      </c>
      <c r="K1083" s="175">
        <f t="shared" si="100"/>
        <v>5.38</v>
      </c>
      <c r="L1083" s="175">
        <f t="shared" si="103"/>
        <v>4.95</v>
      </c>
      <c r="M1083" s="175">
        <f t="shared" si="101"/>
        <v>0</v>
      </c>
      <c r="N1083" s="132">
        <f t="shared" si="104"/>
        <v>4.376</v>
      </c>
      <c r="O1083" s="176" t="str">
        <f t="shared" si="99"/>
        <v>是</v>
      </c>
      <c r="P1083" s="176" t="str">
        <f t="shared" si="102"/>
        <v>否</v>
      </c>
    </row>
    <row r="1084" ht="21.95" customHeight="1" spans="1:16">
      <c r="A1084" s="171" t="s">
        <v>135</v>
      </c>
      <c r="B1084" s="465" t="s">
        <v>1938</v>
      </c>
      <c r="C1084" s="172"/>
      <c r="D1084" s="173" t="s">
        <v>2039</v>
      </c>
      <c r="E1084" s="172"/>
      <c r="F1084" s="49" t="s">
        <v>2040</v>
      </c>
      <c r="G1084" s="36">
        <f>SUMIF($C1085:$C$1301,$D1084,$G1085:$G$1301)</f>
        <v>280039</v>
      </c>
      <c r="H1084" s="36">
        <f>VLOOKUP(F1084,全省预算!$F:$H,3,0)</f>
        <v>289000</v>
      </c>
      <c r="I1084" s="36">
        <f>IFERROR(VLOOKUP(D1084,全省调整!A:I,3,0),)</f>
        <v>498111</v>
      </c>
      <c r="J1084" s="36">
        <f>VLOOKUP(F1084,全省决算数!$B:$C,2,0)</f>
        <v>456713</v>
      </c>
      <c r="K1084" s="418">
        <f t="shared" si="100"/>
        <v>1.631</v>
      </c>
      <c r="L1084" s="418">
        <f t="shared" si="103"/>
        <v>1.58</v>
      </c>
      <c r="M1084" s="418">
        <f t="shared" si="101"/>
        <v>0.917</v>
      </c>
      <c r="N1084" s="132">
        <f t="shared" si="104"/>
        <v>0.631</v>
      </c>
      <c r="O1084" s="176" t="str">
        <f t="shared" si="99"/>
        <v>是</v>
      </c>
      <c r="P1084" s="176" t="str">
        <f t="shared" si="102"/>
        <v>是</v>
      </c>
    </row>
    <row r="1085" hidden="1" customHeight="1" spans="1:16">
      <c r="A1085" s="171" t="s">
        <v>135</v>
      </c>
      <c r="B1085" s="172"/>
      <c r="C1085" s="465" t="s">
        <v>2039</v>
      </c>
      <c r="D1085" s="173" t="s">
        <v>2041</v>
      </c>
      <c r="E1085" s="172" t="s">
        <v>147</v>
      </c>
      <c r="F1085" s="49" t="s">
        <v>141</v>
      </c>
      <c r="G1085" s="36">
        <f>VLOOKUP(D1085,全省上年决算数!$D$4:$G$1301,4)</f>
        <v>1702</v>
      </c>
      <c r="H1085" s="36">
        <f>IFERROR(VLOOKUP(D1085,全省预算!D:I,5,0),)</f>
        <v>1770</v>
      </c>
      <c r="I1085" s="36"/>
      <c r="J1085" s="36">
        <f>SUMIF(全省决算数!A1084:A2464,D1085:D2381,全省决算数!C1084:C2464)</f>
        <v>2202</v>
      </c>
      <c r="K1085" s="175">
        <f t="shared" si="100"/>
        <v>1.29</v>
      </c>
      <c r="L1085" s="175">
        <f t="shared" si="103"/>
        <v>1.24</v>
      </c>
      <c r="M1085" s="175">
        <f t="shared" si="101"/>
        <v>0</v>
      </c>
      <c r="N1085" s="132">
        <f t="shared" si="104"/>
        <v>0.294</v>
      </c>
      <c r="O1085" s="176" t="str">
        <f t="shared" si="99"/>
        <v>是</v>
      </c>
      <c r="P1085" s="176" t="str">
        <f t="shared" si="102"/>
        <v>否</v>
      </c>
    </row>
    <row r="1086" hidden="1" customHeight="1" spans="1:16">
      <c r="A1086" s="171" t="s">
        <v>135</v>
      </c>
      <c r="B1086" s="172" t="s">
        <v>135</v>
      </c>
      <c r="C1086" s="465" t="s">
        <v>2039</v>
      </c>
      <c r="D1086" s="173" t="s">
        <v>2042</v>
      </c>
      <c r="E1086" s="172" t="s">
        <v>147</v>
      </c>
      <c r="F1086" s="49" t="s">
        <v>143</v>
      </c>
      <c r="G1086" s="36">
        <f>VLOOKUP(D1086,全省上年决算数!$D$4:$G$1301,4)</f>
        <v>76</v>
      </c>
      <c r="H1086" s="36">
        <f>IFERROR(VLOOKUP(D1086,全省预算!D:I,5,0),)</f>
        <v>78</v>
      </c>
      <c r="I1086" s="36"/>
      <c r="J1086" s="36">
        <f>SUMIF(全省决算数!A1085:A2465,D1086:D2382,全省决算数!C1085:C2465)</f>
        <v>128</v>
      </c>
      <c r="K1086" s="175">
        <f t="shared" si="100"/>
        <v>1.68</v>
      </c>
      <c r="L1086" s="175">
        <f t="shared" si="103"/>
        <v>1.64</v>
      </c>
      <c r="M1086" s="175">
        <f t="shared" si="101"/>
        <v>0</v>
      </c>
      <c r="N1086" s="132">
        <f t="shared" si="104"/>
        <v>0.684</v>
      </c>
      <c r="O1086" s="176" t="str">
        <f t="shared" si="99"/>
        <v>是</v>
      </c>
      <c r="P1086" s="176" t="str">
        <f t="shared" si="102"/>
        <v>否</v>
      </c>
    </row>
    <row r="1087" hidden="1" customHeight="1" spans="1:16">
      <c r="A1087" s="171" t="s">
        <v>135</v>
      </c>
      <c r="B1087" s="172" t="s">
        <v>135</v>
      </c>
      <c r="C1087" s="465" t="s">
        <v>2039</v>
      </c>
      <c r="D1087" s="173" t="s">
        <v>2043</v>
      </c>
      <c r="E1087" s="172" t="s">
        <v>147</v>
      </c>
      <c r="F1087" s="49" t="s">
        <v>145</v>
      </c>
      <c r="G1087" s="36">
        <f>VLOOKUP(D1087,全省上年决算数!$D$4:$G$1301,4)</f>
        <v>121</v>
      </c>
      <c r="H1087" s="36">
        <f>IFERROR(VLOOKUP(D1087,全省预算!D:I,5,0),)</f>
        <v>123</v>
      </c>
      <c r="I1087" s="36"/>
      <c r="J1087" s="36">
        <f>SUMIF(全省决算数!A1086:A2466,D1087:D2383,全省决算数!C1086:C2466)</f>
        <v>151</v>
      </c>
      <c r="K1087" s="175">
        <f t="shared" si="100"/>
        <v>1.25</v>
      </c>
      <c r="L1087" s="175">
        <f t="shared" si="103"/>
        <v>1.23</v>
      </c>
      <c r="M1087" s="175">
        <f t="shared" si="101"/>
        <v>0</v>
      </c>
      <c r="N1087" s="132">
        <f t="shared" si="104"/>
        <v>0.248</v>
      </c>
      <c r="O1087" s="176" t="str">
        <f t="shared" si="99"/>
        <v>是</v>
      </c>
      <c r="P1087" s="176" t="str">
        <f t="shared" si="102"/>
        <v>否</v>
      </c>
    </row>
    <row r="1088" hidden="1" customHeight="1" spans="1:16">
      <c r="A1088" s="171" t="s">
        <v>135</v>
      </c>
      <c r="B1088" s="172" t="s">
        <v>135</v>
      </c>
      <c r="C1088" s="465" t="s">
        <v>2039</v>
      </c>
      <c r="D1088" s="173" t="s">
        <v>2044</v>
      </c>
      <c r="E1088" s="172" t="s">
        <v>147</v>
      </c>
      <c r="F1088" s="49" t="s">
        <v>2045</v>
      </c>
      <c r="G1088" s="36">
        <f>VLOOKUP(D1088,全省上年决算数!$D$4:$G$1301,4)</f>
        <v>728</v>
      </c>
      <c r="H1088" s="36">
        <f>IFERROR(VLOOKUP(D1088,全省预算!D:I,5,0),)</f>
        <v>750</v>
      </c>
      <c r="I1088" s="36"/>
      <c r="J1088" s="36">
        <f>SUMIF(全省决算数!A1087:A2467,D1088:D2384,全省决算数!C1087:C2467)</f>
        <v>2895</v>
      </c>
      <c r="K1088" s="175">
        <f t="shared" si="100"/>
        <v>3.98</v>
      </c>
      <c r="L1088" s="175">
        <f t="shared" si="103"/>
        <v>3.86</v>
      </c>
      <c r="M1088" s="175">
        <f t="shared" si="101"/>
        <v>0</v>
      </c>
      <c r="N1088" s="132">
        <f t="shared" si="104"/>
        <v>2.977</v>
      </c>
      <c r="O1088" s="176" t="str">
        <f t="shared" si="99"/>
        <v>是</v>
      </c>
      <c r="P1088" s="176" t="str">
        <f t="shared" si="102"/>
        <v>否</v>
      </c>
    </row>
    <row r="1089" hidden="1" customHeight="1" spans="1:16">
      <c r="A1089" s="171" t="s">
        <v>135</v>
      </c>
      <c r="B1089" s="172" t="s">
        <v>135</v>
      </c>
      <c r="C1089" s="465" t="s">
        <v>2039</v>
      </c>
      <c r="D1089" s="173" t="s">
        <v>2046</v>
      </c>
      <c r="E1089" s="172" t="s">
        <v>147</v>
      </c>
      <c r="F1089" s="49" t="s">
        <v>2047</v>
      </c>
      <c r="G1089" s="36">
        <f>VLOOKUP(D1089,全省上年决算数!$D$4:$G$1301,4)</f>
        <v>161192</v>
      </c>
      <c r="H1089" s="36">
        <f>IFERROR(VLOOKUP(D1089,全省预算!D:I,5,0),)</f>
        <v>170000</v>
      </c>
      <c r="I1089" s="36"/>
      <c r="J1089" s="36">
        <f>SUMIF(全省决算数!A1088:A2468,D1089:D2385,全省决算数!C1088:C2468)</f>
        <v>248853</v>
      </c>
      <c r="K1089" s="175">
        <f t="shared" si="100"/>
        <v>1.54</v>
      </c>
      <c r="L1089" s="175">
        <f t="shared" si="103"/>
        <v>1.46</v>
      </c>
      <c r="M1089" s="175">
        <f t="shared" si="101"/>
        <v>0</v>
      </c>
      <c r="N1089" s="132">
        <f t="shared" si="104"/>
        <v>0.544</v>
      </c>
      <c r="O1089" s="176" t="str">
        <f t="shared" si="99"/>
        <v>是</v>
      </c>
      <c r="P1089" s="176" t="str">
        <f t="shared" si="102"/>
        <v>否</v>
      </c>
    </row>
    <row r="1090" hidden="1" customHeight="1" spans="1:16">
      <c r="A1090" s="171" t="s">
        <v>135</v>
      </c>
      <c r="B1090" s="172" t="s">
        <v>135</v>
      </c>
      <c r="C1090" s="465" t="s">
        <v>2039</v>
      </c>
      <c r="D1090" s="173" t="s">
        <v>2048</v>
      </c>
      <c r="E1090" s="172" t="s">
        <v>147</v>
      </c>
      <c r="F1090" s="49" t="s">
        <v>2049</v>
      </c>
      <c r="G1090" s="36">
        <f>VLOOKUP(D1090,全省上年决算数!$D$4:$G$1301,4)</f>
        <v>116220</v>
      </c>
      <c r="H1090" s="36">
        <f>IFERROR(VLOOKUP(D1090,全省预算!D:I,5,0),)</f>
        <v>116279</v>
      </c>
      <c r="I1090" s="36"/>
      <c r="J1090" s="36">
        <f>SUMIF(全省决算数!A1089:A2469,D1090:D2386,全省决算数!C1089:C2469)</f>
        <v>202484</v>
      </c>
      <c r="K1090" s="175">
        <f t="shared" si="100"/>
        <v>1.74</v>
      </c>
      <c r="L1090" s="175">
        <f t="shared" si="103"/>
        <v>1.74</v>
      </c>
      <c r="M1090" s="175">
        <f t="shared" si="101"/>
        <v>0</v>
      </c>
      <c r="N1090" s="132">
        <f t="shared" si="104"/>
        <v>0.742</v>
      </c>
      <c r="O1090" s="176" t="str">
        <f t="shared" si="99"/>
        <v>是</v>
      </c>
      <c r="P1090" s="176" t="str">
        <f t="shared" si="102"/>
        <v>否</v>
      </c>
    </row>
    <row r="1091" ht="21.95" customHeight="1" spans="1:16">
      <c r="A1091" s="171" t="s">
        <v>135</v>
      </c>
      <c r="B1091" s="172" t="s">
        <v>1938</v>
      </c>
      <c r="C1091" s="172" t="s">
        <v>135</v>
      </c>
      <c r="D1091" s="173" t="s">
        <v>2050</v>
      </c>
      <c r="E1091" s="172"/>
      <c r="F1091" s="49" t="s">
        <v>2051</v>
      </c>
      <c r="G1091" s="36">
        <f>SUMIF($C1092:$C$1301,$D1091,$G1092:$G$1301)</f>
        <v>132612</v>
      </c>
      <c r="H1091" s="36">
        <f>VLOOKUP(F1091,全省预算!$F:$H,3,0)</f>
        <v>178049</v>
      </c>
      <c r="I1091" s="36">
        <f>IFERROR(VLOOKUP(D1091,全省调整!A:I,3,0),)</f>
        <v>247000</v>
      </c>
      <c r="J1091" s="36">
        <f>VLOOKUP(F1091,全省决算数!$B:$C,2,0)</f>
        <v>242892</v>
      </c>
      <c r="K1091" s="418">
        <f t="shared" si="100"/>
        <v>1.832</v>
      </c>
      <c r="L1091" s="418">
        <f t="shared" si="103"/>
        <v>1.364</v>
      </c>
      <c r="M1091" s="418">
        <f t="shared" si="101"/>
        <v>0.983</v>
      </c>
      <c r="N1091" s="132">
        <f t="shared" si="104"/>
        <v>0.832</v>
      </c>
      <c r="O1091" s="176" t="str">
        <f t="shared" si="99"/>
        <v>是</v>
      </c>
      <c r="P1091" s="176" t="str">
        <f t="shared" si="102"/>
        <v>是</v>
      </c>
    </row>
    <row r="1092" hidden="1" customHeight="1" spans="1:16">
      <c r="A1092" s="171" t="s">
        <v>135</v>
      </c>
      <c r="B1092" s="172" t="s">
        <v>135</v>
      </c>
      <c r="C1092" s="465" t="s">
        <v>2050</v>
      </c>
      <c r="D1092" s="173" t="s">
        <v>2052</v>
      </c>
      <c r="E1092" s="172" t="s">
        <v>147</v>
      </c>
      <c r="F1092" s="49" t="s">
        <v>2053</v>
      </c>
      <c r="G1092" s="36">
        <f>VLOOKUP(D1092,全省上年决算数!$D$4:$G$1301,4)</f>
        <v>0</v>
      </c>
      <c r="H1092" s="36">
        <f>IFERROR(VLOOKUP(D1092,全省预算!D:I,5,0),)</f>
        <v>0</v>
      </c>
      <c r="I1092" s="36"/>
      <c r="J1092" s="36">
        <f>SUMIF(全省决算数!A1091:A2471,D1092:D2388,全省决算数!C1091:C2471)</f>
        <v>0</v>
      </c>
      <c r="K1092" s="175"/>
      <c r="L1092" s="175"/>
      <c r="M1092" s="175">
        <f t="shared" si="101"/>
        <v>0</v>
      </c>
      <c r="N1092" s="132" t="str">
        <f t="shared" si="104"/>
        <v/>
      </c>
      <c r="O1092" s="176" t="str">
        <f t="shared" ref="O1092:O1155" si="105">IF(F1092&lt;&gt;"",IF(SUM(G1092:J1092)&lt;&gt;0,"是","否"),"空")</f>
        <v>否</v>
      </c>
      <c r="P1092" s="176" t="str">
        <f t="shared" si="102"/>
        <v>否</v>
      </c>
    </row>
    <row r="1093" hidden="1" customHeight="1" spans="1:16">
      <c r="A1093" s="171" t="s">
        <v>135</v>
      </c>
      <c r="B1093" s="172" t="s">
        <v>135</v>
      </c>
      <c r="C1093" s="465" t="s">
        <v>2050</v>
      </c>
      <c r="D1093" s="173" t="s">
        <v>2054</v>
      </c>
      <c r="E1093" s="172" t="s">
        <v>147</v>
      </c>
      <c r="F1093" s="49" t="s">
        <v>2055</v>
      </c>
      <c r="G1093" s="36">
        <f>VLOOKUP(D1093,全省上年决算数!$D$4:$G$1301,4)</f>
        <v>28556</v>
      </c>
      <c r="H1093" s="36">
        <f>IFERROR(VLOOKUP(D1093,全省预算!D:I,5,0),)</f>
        <v>28800</v>
      </c>
      <c r="I1093" s="36"/>
      <c r="J1093" s="36">
        <f>SUMIF(全省决算数!A1092:A2472,D1093:D2389,全省决算数!C1092:C2472)</f>
        <v>18124</v>
      </c>
      <c r="K1093" s="175">
        <f t="shared" ref="K1093:K1154" si="106">J1093/G1093</f>
        <v>0.63</v>
      </c>
      <c r="L1093" s="175">
        <f t="shared" si="103"/>
        <v>0.63</v>
      </c>
      <c r="M1093" s="175">
        <f t="shared" ref="M1093:M1156" si="107">IFERROR(J1093/I1093,0)</f>
        <v>0</v>
      </c>
      <c r="N1093" s="132">
        <f t="shared" si="104"/>
        <v>-0.365</v>
      </c>
      <c r="O1093" s="176" t="str">
        <f t="shared" si="105"/>
        <v>是</v>
      </c>
      <c r="P1093" s="176" t="str">
        <f t="shared" ref="P1093:P1156" si="108">IF(C1093&lt;&gt;"","否","是")</f>
        <v>否</v>
      </c>
    </row>
    <row r="1094" hidden="1" customHeight="1" spans="1:16">
      <c r="A1094" s="171" t="s">
        <v>135</v>
      </c>
      <c r="B1094" s="172" t="s">
        <v>135</v>
      </c>
      <c r="C1094" s="465" t="s">
        <v>2050</v>
      </c>
      <c r="D1094" s="464" t="s">
        <v>2056</v>
      </c>
      <c r="E1094" s="172" t="s">
        <v>147</v>
      </c>
      <c r="F1094" s="49" t="s">
        <v>2057</v>
      </c>
      <c r="G1094" s="36">
        <f>VLOOKUP(D1094,全省上年决算数!$D$4:$G$1301,4)</f>
        <v>0</v>
      </c>
      <c r="H1094" s="36">
        <f>IFERROR(VLOOKUP(D1094,全省预算!D:I,5,0),)</f>
        <v>0</v>
      </c>
      <c r="I1094" s="36"/>
      <c r="J1094" s="36">
        <f>SUMIF(全省决算数!A1093:A2473,D1094:D2390,全省决算数!C1093:C2473)</f>
        <v>27567</v>
      </c>
      <c r="K1094" s="175"/>
      <c r="L1094" s="175"/>
      <c r="M1094" s="175">
        <f t="shared" si="107"/>
        <v>0</v>
      </c>
      <c r="N1094" s="132" t="str">
        <f t="shared" si="104"/>
        <v/>
      </c>
      <c r="O1094" s="176" t="str">
        <f t="shared" si="105"/>
        <v>是</v>
      </c>
      <c r="P1094" s="176" t="str">
        <f t="shared" si="108"/>
        <v>否</v>
      </c>
    </row>
    <row r="1095" hidden="1" customHeight="1" spans="1:16">
      <c r="A1095" s="171" t="s">
        <v>135</v>
      </c>
      <c r="B1095" s="172" t="s">
        <v>135</v>
      </c>
      <c r="C1095" s="465" t="s">
        <v>2050</v>
      </c>
      <c r="D1095" s="464" t="s">
        <v>2058</v>
      </c>
      <c r="E1095" s="172" t="s">
        <v>147</v>
      </c>
      <c r="F1095" s="49" t="s">
        <v>2059</v>
      </c>
      <c r="G1095" s="36">
        <f>VLOOKUP(D1095,全省上年决算数!$D$4:$G$1301,4)</f>
        <v>315</v>
      </c>
      <c r="H1095" s="36">
        <f>IFERROR(VLOOKUP(D1095,全省预算!D:I,5,0),)</f>
        <v>0</v>
      </c>
      <c r="I1095" s="36"/>
      <c r="J1095" s="36">
        <f>SUMIF(全省决算数!A1094:A2474,D1095:D2391,全省决算数!C1094:C2474)</f>
        <v>10</v>
      </c>
      <c r="K1095" s="175">
        <f t="shared" si="106"/>
        <v>0.03</v>
      </c>
      <c r="L1095" s="175"/>
      <c r="M1095" s="175">
        <f t="shared" si="107"/>
        <v>0</v>
      </c>
      <c r="N1095" s="132">
        <f t="shared" si="104"/>
        <v>-0.968</v>
      </c>
      <c r="O1095" s="176" t="str">
        <f t="shared" si="105"/>
        <v>是</v>
      </c>
      <c r="P1095" s="176" t="str">
        <f t="shared" si="108"/>
        <v>否</v>
      </c>
    </row>
    <row r="1096" hidden="1" customHeight="1" spans="1:16">
      <c r="A1096" s="171" t="s">
        <v>135</v>
      </c>
      <c r="B1096" s="172" t="s">
        <v>135</v>
      </c>
      <c r="C1096" s="465" t="s">
        <v>2050</v>
      </c>
      <c r="D1096" s="464" t="s">
        <v>2060</v>
      </c>
      <c r="E1096" s="172" t="s">
        <v>147</v>
      </c>
      <c r="F1096" s="49" t="s">
        <v>2061</v>
      </c>
      <c r="G1096" s="36">
        <f>VLOOKUP(D1096,全省上年决算数!$D$4:$G$1301,4)</f>
        <v>0</v>
      </c>
      <c r="H1096" s="36">
        <f>IFERROR(VLOOKUP(D1096,全省预算!D:I,5,0),)</f>
        <v>0</v>
      </c>
      <c r="I1096" s="36"/>
      <c r="J1096" s="36">
        <f>SUMIF(全省决算数!A1095:A2475,D1096:D2392,全省决算数!C1095:C2475)</f>
        <v>100</v>
      </c>
      <c r="K1096" s="175"/>
      <c r="L1096" s="175"/>
      <c r="M1096" s="175">
        <f t="shared" si="107"/>
        <v>0</v>
      </c>
      <c r="N1096" s="132" t="str">
        <f t="shared" si="104"/>
        <v/>
      </c>
      <c r="O1096" s="176" t="str">
        <f t="shared" si="105"/>
        <v>是</v>
      </c>
      <c r="P1096" s="176" t="str">
        <f t="shared" si="108"/>
        <v>否</v>
      </c>
    </row>
    <row r="1097" hidden="1" customHeight="1" spans="1:16">
      <c r="A1097" s="171" t="s">
        <v>135</v>
      </c>
      <c r="B1097" s="172" t="s">
        <v>135</v>
      </c>
      <c r="C1097" s="465" t="s">
        <v>2050</v>
      </c>
      <c r="D1097" s="173" t="s">
        <v>2062</v>
      </c>
      <c r="E1097" s="172" t="s">
        <v>147</v>
      </c>
      <c r="F1097" s="49" t="s">
        <v>2063</v>
      </c>
      <c r="G1097" s="36">
        <f>VLOOKUP(D1097,全省上年决算数!$D$4:$G$1301,4)</f>
        <v>103741</v>
      </c>
      <c r="H1097" s="36">
        <f>IFERROR(VLOOKUP(D1097,全省预算!D:I,5,0),)</f>
        <v>110649</v>
      </c>
      <c r="I1097" s="36"/>
      <c r="J1097" s="36">
        <f>SUMIF(全省决算数!A1096:A2476,D1097:D2393,全省决算数!C1096:C2476)</f>
        <v>197091</v>
      </c>
      <c r="K1097" s="175">
        <f t="shared" si="106"/>
        <v>1.9</v>
      </c>
      <c r="L1097" s="175">
        <f t="shared" ref="L1097:L1157" si="109">J1097/H1097</f>
        <v>1.78</v>
      </c>
      <c r="M1097" s="175">
        <f t="shared" si="107"/>
        <v>0</v>
      </c>
      <c r="N1097" s="132">
        <f t="shared" si="104"/>
        <v>0.9</v>
      </c>
      <c r="O1097" s="176" t="str">
        <f t="shared" si="105"/>
        <v>是</v>
      </c>
      <c r="P1097" s="176" t="str">
        <f t="shared" si="108"/>
        <v>否</v>
      </c>
    </row>
    <row r="1098" ht="21.95" customHeight="1" spans="1:16">
      <c r="A1098" s="171" t="s">
        <v>134</v>
      </c>
      <c r="B1098" s="172"/>
      <c r="C1098" s="172" t="s">
        <v>135</v>
      </c>
      <c r="D1098" s="173" t="s">
        <v>2064</v>
      </c>
      <c r="E1098" s="172"/>
      <c r="F1098" s="50" t="s">
        <v>2065</v>
      </c>
      <c r="G1098" s="174">
        <f>SUMIF($B1099:$B$1301,$D1098,$G1099:$G$1301)</f>
        <v>297382</v>
      </c>
      <c r="H1098" s="174">
        <f>VLOOKUP(F1098,全省预算!$F:$H,3,0)</f>
        <v>302000</v>
      </c>
      <c r="I1098" s="174">
        <f>SUMIF($B1099:$B$1301,$D1098,$I1099:$I$1301)</f>
        <v>373859</v>
      </c>
      <c r="J1098" s="174">
        <f>VLOOKUP(F1098,全省决算数!$B:$C,2,0)</f>
        <v>335852</v>
      </c>
      <c r="K1098" s="416">
        <f t="shared" si="106"/>
        <v>1.129</v>
      </c>
      <c r="L1098" s="416">
        <f t="shared" si="109"/>
        <v>1.112</v>
      </c>
      <c r="M1098" s="416">
        <f t="shared" si="107"/>
        <v>0.898</v>
      </c>
      <c r="N1098" s="129">
        <f t="shared" si="104"/>
        <v>0.129</v>
      </c>
      <c r="O1098" s="176" t="str">
        <f t="shared" si="105"/>
        <v>是</v>
      </c>
      <c r="P1098" s="176" t="str">
        <f t="shared" si="108"/>
        <v>是</v>
      </c>
    </row>
    <row r="1099" ht="21.95" customHeight="1" spans="1:16">
      <c r="A1099" s="171" t="s">
        <v>135</v>
      </c>
      <c r="B1099" s="465" t="s">
        <v>2064</v>
      </c>
      <c r="C1099" s="172"/>
      <c r="D1099" s="173" t="s">
        <v>2066</v>
      </c>
      <c r="E1099" s="172"/>
      <c r="F1099" s="49" t="s">
        <v>2067</v>
      </c>
      <c r="G1099" s="36">
        <f>SUMIF($C1100:$C$1301,$D1099,$G1100:$G$1301)</f>
        <v>62731</v>
      </c>
      <c r="H1099" s="36">
        <f>VLOOKUP(F1099,全省预算!$F:$H,3,0)</f>
        <v>63600</v>
      </c>
      <c r="I1099" s="36">
        <f>IFERROR(VLOOKUP(D1099,全省调整!A:I,3,0),)</f>
        <v>113218</v>
      </c>
      <c r="J1099" s="36">
        <f>VLOOKUP(F1099,全省决算数!$B:$C,2,0)</f>
        <v>103184</v>
      </c>
      <c r="K1099" s="418">
        <f t="shared" si="106"/>
        <v>1.645</v>
      </c>
      <c r="L1099" s="418">
        <f t="shared" si="109"/>
        <v>1.622</v>
      </c>
      <c r="M1099" s="418">
        <f t="shared" si="107"/>
        <v>0.911</v>
      </c>
      <c r="N1099" s="132">
        <f t="shared" si="104"/>
        <v>0.645</v>
      </c>
      <c r="O1099" s="176" t="str">
        <f t="shared" si="105"/>
        <v>是</v>
      </c>
      <c r="P1099" s="176" t="str">
        <f t="shared" si="108"/>
        <v>是</v>
      </c>
    </row>
    <row r="1100" hidden="1" customHeight="1" spans="1:16">
      <c r="A1100" s="171" t="s">
        <v>135</v>
      </c>
      <c r="B1100" s="172" t="s">
        <v>135</v>
      </c>
      <c r="C1100" s="465" t="s">
        <v>2066</v>
      </c>
      <c r="D1100" s="173" t="s">
        <v>2068</v>
      </c>
      <c r="E1100" s="172" t="s">
        <v>147</v>
      </c>
      <c r="F1100" s="49" t="s">
        <v>141</v>
      </c>
      <c r="G1100" s="36">
        <f>VLOOKUP(D1100,全省上年决算数!$D$4:$G$1301,4)</f>
        <v>12199</v>
      </c>
      <c r="H1100" s="36">
        <f>IFERROR(VLOOKUP(D1100,全省预算!D:I,5,0),)</f>
        <v>12800</v>
      </c>
      <c r="I1100" s="36"/>
      <c r="J1100" s="36">
        <f>SUMIF(全省决算数!A1099:A2479,D1100:D2396,全省决算数!C1099:C2479)</f>
        <v>14933</v>
      </c>
      <c r="K1100" s="175">
        <f t="shared" si="106"/>
        <v>1.22</v>
      </c>
      <c r="L1100" s="175">
        <f t="shared" si="109"/>
        <v>1.17</v>
      </c>
      <c r="M1100" s="175">
        <f t="shared" si="107"/>
        <v>0</v>
      </c>
      <c r="N1100" s="132">
        <f t="shared" si="104"/>
        <v>0.224</v>
      </c>
      <c r="O1100" s="176" t="str">
        <f t="shared" si="105"/>
        <v>是</v>
      </c>
      <c r="P1100" s="176" t="str">
        <f t="shared" si="108"/>
        <v>否</v>
      </c>
    </row>
    <row r="1101" hidden="1" customHeight="1" spans="1:16">
      <c r="A1101" s="171" t="s">
        <v>135</v>
      </c>
      <c r="B1101" s="172" t="s">
        <v>135</v>
      </c>
      <c r="C1101" s="465" t="s">
        <v>2066</v>
      </c>
      <c r="D1101" s="173" t="s">
        <v>2069</v>
      </c>
      <c r="E1101" s="172" t="s">
        <v>147</v>
      </c>
      <c r="F1101" s="49" t="s">
        <v>143</v>
      </c>
      <c r="G1101" s="36">
        <f>VLOOKUP(D1101,全省上年决算数!$D$4:$G$1301,4)</f>
        <v>1410</v>
      </c>
      <c r="H1101" s="36">
        <f>IFERROR(VLOOKUP(D1101,全省预算!D:I,5,0),)</f>
        <v>1450</v>
      </c>
      <c r="I1101" s="36"/>
      <c r="J1101" s="36">
        <f>SUMIF(全省决算数!A1100:A2480,D1101:D2397,全省决算数!C1100:C2480)</f>
        <v>917</v>
      </c>
      <c r="K1101" s="175">
        <f t="shared" si="106"/>
        <v>0.65</v>
      </c>
      <c r="L1101" s="175">
        <f t="shared" si="109"/>
        <v>0.63</v>
      </c>
      <c r="M1101" s="175">
        <f t="shared" si="107"/>
        <v>0</v>
      </c>
      <c r="N1101" s="132">
        <f t="shared" si="104"/>
        <v>-0.35</v>
      </c>
      <c r="O1101" s="176" t="str">
        <f t="shared" si="105"/>
        <v>是</v>
      </c>
      <c r="P1101" s="176" t="str">
        <f t="shared" si="108"/>
        <v>否</v>
      </c>
    </row>
    <row r="1102" hidden="1" customHeight="1" spans="1:16">
      <c r="A1102" s="171" t="s">
        <v>135</v>
      </c>
      <c r="B1102" s="172" t="s">
        <v>135</v>
      </c>
      <c r="C1102" s="465" t="s">
        <v>2066</v>
      </c>
      <c r="D1102" s="173" t="s">
        <v>2070</v>
      </c>
      <c r="E1102" s="172" t="s">
        <v>147</v>
      </c>
      <c r="F1102" s="49" t="s">
        <v>145</v>
      </c>
      <c r="G1102" s="36">
        <f>VLOOKUP(D1102,全省上年决算数!$D$4:$G$1301,4)</f>
        <v>0</v>
      </c>
      <c r="H1102" s="36">
        <f>IFERROR(VLOOKUP(D1102,全省预算!D:I,5,0),)</f>
        <v>0</v>
      </c>
      <c r="I1102" s="36"/>
      <c r="J1102" s="36">
        <f>SUMIF(全省决算数!A1101:A2481,D1102:D2398,全省决算数!C1101:C2481)</f>
        <v>3</v>
      </c>
      <c r="K1102" s="175"/>
      <c r="L1102" s="175"/>
      <c r="M1102" s="175">
        <f t="shared" si="107"/>
        <v>0</v>
      </c>
      <c r="N1102" s="132" t="str">
        <f t="shared" si="104"/>
        <v/>
      </c>
      <c r="O1102" s="176" t="str">
        <f t="shared" si="105"/>
        <v>是</v>
      </c>
      <c r="P1102" s="176" t="str">
        <f t="shared" si="108"/>
        <v>否</v>
      </c>
    </row>
    <row r="1103" hidden="1" customHeight="1" spans="1:16">
      <c r="A1103" s="171" t="s">
        <v>135</v>
      </c>
      <c r="B1103" s="172" t="s">
        <v>135</v>
      </c>
      <c r="C1103" s="465" t="s">
        <v>2066</v>
      </c>
      <c r="D1103" s="173" t="s">
        <v>2071</v>
      </c>
      <c r="E1103" s="172" t="s">
        <v>147</v>
      </c>
      <c r="F1103" s="49" t="s">
        <v>2072</v>
      </c>
      <c r="G1103" s="36">
        <f>VLOOKUP(D1103,全省上年决算数!$D$4:$G$1301,4)</f>
        <v>139</v>
      </c>
      <c r="H1103" s="36">
        <f>IFERROR(VLOOKUP(D1103,全省预算!D:I,5,0),)</f>
        <v>140</v>
      </c>
      <c r="I1103" s="36"/>
      <c r="J1103" s="36">
        <f>SUMIF(全省决算数!A1102:A2482,D1103:D2399,全省决算数!C1102:C2482)</f>
        <v>3</v>
      </c>
      <c r="K1103" s="175">
        <f t="shared" si="106"/>
        <v>0.02</v>
      </c>
      <c r="L1103" s="175">
        <f t="shared" si="109"/>
        <v>0.02</v>
      </c>
      <c r="M1103" s="175">
        <f t="shared" si="107"/>
        <v>0</v>
      </c>
      <c r="N1103" s="132">
        <f t="shared" si="104"/>
        <v>-0.978</v>
      </c>
      <c r="O1103" s="176" t="str">
        <f t="shared" si="105"/>
        <v>是</v>
      </c>
      <c r="P1103" s="176" t="str">
        <f t="shared" si="108"/>
        <v>否</v>
      </c>
    </row>
    <row r="1104" hidden="1" customHeight="1" spans="1:16">
      <c r="A1104" s="171" t="s">
        <v>135</v>
      </c>
      <c r="B1104" s="172" t="s">
        <v>135</v>
      </c>
      <c r="C1104" s="465" t="s">
        <v>2066</v>
      </c>
      <c r="D1104" s="173" t="s">
        <v>2073</v>
      </c>
      <c r="E1104" s="172" t="s">
        <v>147</v>
      </c>
      <c r="F1104" s="49" t="s">
        <v>2074</v>
      </c>
      <c r="G1104" s="36">
        <f>VLOOKUP(D1104,全省上年决算数!$D$4:$G$1301,4)</f>
        <v>48</v>
      </c>
      <c r="H1104" s="36">
        <f>IFERROR(VLOOKUP(D1104,全省预算!D:I,5,0),)</f>
        <v>50</v>
      </c>
      <c r="I1104" s="36"/>
      <c r="J1104" s="36">
        <f>SUMIF(全省决算数!A1103:A2483,D1104:D2400,全省决算数!C1103:C2483)</f>
        <v>486</v>
      </c>
      <c r="K1104" s="175">
        <f t="shared" si="106"/>
        <v>10.13</v>
      </c>
      <c r="L1104" s="175">
        <f t="shared" si="109"/>
        <v>9.72</v>
      </c>
      <c r="M1104" s="175">
        <f t="shared" si="107"/>
        <v>0</v>
      </c>
      <c r="N1104" s="132">
        <f t="shared" si="104"/>
        <v>9.125</v>
      </c>
      <c r="O1104" s="176" t="str">
        <f t="shared" si="105"/>
        <v>是</v>
      </c>
      <c r="P1104" s="176" t="str">
        <f t="shared" si="108"/>
        <v>否</v>
      </c>
    </row>
    <row r="1105" hidden="1" customHeight="1" spans="1:16">
      <c r="A1105" s="171"/>
      <c r="B1105" s="172" t="s">
        <v>135</v>
      </c>
      <c r="C1105" s="465" t="s">
        <v>2066</v>
      </c>
      <c r="D1105" s="173" t="s">
        <v>2075</v>
      </c>
      <c r="E1105" s="172" t="s">
        <v>147</v>
      </c>
      <c r="F1105" s="49" t="s">
        <v>2076</v>
      </c>
      <c r="G1105" s="36">
        <f>VLOOKUP(D1105,全省上年决算数!$D$4:$G$1301,4)</f>
        <v>544</v>
      </c>
      <c r="H1105" s="36">
        <f>IFERROR(VLOOKUP(D1105,全省预算!D:I,5,0),)</f>
        <v>1000</v>
      </c>
      <c r="I1105" s="36"/>
      <c r="J1105" s="36">
        <f>SUMIF(全省决算数!A1104:A2484,D1105:D2401,全省决算数!C1104:C2484)</f>
        <v>1009</v>
      </c>
      <c r="K1105" s="175">
        <f t="shared" si="106"/>
        <v>1.85</v>
      </c>
      <c r="L1105" s="175">
        <f t="shared" si="109"/>
        <v>1.01</v>
      </c>
      <c r="M1105" s="175">
        <f t="shared" si="107"/>
        <v>0</v>
      </c>
      <c r="N1105" s="132">
        <f t="shared" si="104"/>
        <v>0.855</v>
      </c>
      <c r="O1105" s="176" t="str">
        <f t="shared" si="105"/>
        <v>是</v>
      </c>
      <c r="P1105" s="176" t="str">
        <f t="shared" si="108"/>
        <v>否</v>
      </c>
    </row>
    <row r="1106" hidden="1" customHeight="1" spans="1:16">
      <c r="A1106" s="171" t="s">
        <v>135</v>
      </c>
      <c r="B1106" s="172"/>
      <c r="C1106" s="465" t="s">
        <v>2066</v>
      </c>
      <c r="D1106" s="173" t="s">
        <v>2077</v>
      </c>
      <c r="E1106" s="172" t="s">
        <v>147</v>
      </c>
      <c r="F1106" s="49" t="s">
        <v>2078</v>
      </c>
      <c r="G1106" s="36">
        <f>VLOOKUP(D1106,全省上年决算数!$D$4:$G$1301,4)</f>
        <v>633</v>
      </c>
      <c r="H1106" s="36">
        <f>IFERROR(VLOOKUP(D1106,全省预算!D:I,5,0),)</f>
        <v>640</v>
      </c>
      <c r="I1106" s="36"/>
      <c r="J1106" s="36">
        <f>SUMIF(全省决算数!A1105:A2485,D1106:D2402,全省决算数!C1105:C2485)</f>
        <v>10595</v>
      </c>
      <c r="K1106" s="175">
        <f t="shared" si="106"/>
        <v>16.74</v>
      </c>
      <c r="L1106" s="175">
        <f t="shared" si="109"/>
        <v>16.55</v>
      </c>
      <c r="M1106" s="175">
        <f t="shared" si="107"/>
        <v>0</v>
      </c>
      <c r="N1106" s="132">
        <f t="shared" si="104"/>
        <v>15.738</v>
      </c>
      <c r="O1106" s="176" t="str">
        <f t="shared" si="105"/>
        <v>是</v>
      </c>
      <c r="P1106" s="176" t="str">
        <f t="shared" si="108"/>
        <v>否</v>
      </c>
    </row>
    <row r="1107" hidden="1" customHeight="1" spans="1:16">
      <c r="A1107" s="171" t="s">
        <v>135</v>
      </c>
      <c r="B1107" s="172" t="s">
        <v>135</v>
      </c>
      <c r="C1107" s="465" t="s">
        <v>2066</v>
      </c>
      <c r="D1107" s="173" t="s">
        <v>2079</v>
      </c>
      <c r="E1107" s="172" t="s">
        <v>147</v>
      </c>
      <c r="F1107" s="49" t="s">
        <v>160</v>
      </c>
      <c r="G1107" s="36">
        <f>VLOOKUP(D1107,全省上年决算数!$D$4:$G$1301,4)</f>
        <v>440</v>
      </c>
      <c r="H1107" s="36">
        <f>IFERROR(VLOOKUP(D1107,全省预算!D:I,5,0),)</f>
        <v>450</v>
      </c>
      <c r="I1107" s="36"/>
      <c r="J1107" s="36">
        <f>SUMIF(全省决算数!A1106:A2486,D1107:D2403,全省决算数!C1106:C2486)</f>
        <v>701</v>
      </c>
      <c r="K1107" s="175">
        <f t="shared" si="106"/>
        <v>1.59</v>
      </c>
      <c r="L1107" s="175">
        <f t="shared" si="109"/>
        <v>1.56</v>
      </c>
      <c r="M1107" s="175">
        <f t="shared" si="107"/>
        <v>0</v>
      </c>
      <c r="N1107" s="132">
        <f t="shared" si="104"/>
        <v>0.593</v>
      </c>
      <c r="O1107" s="176" t="str">
        <f t="shared" si="105"/>
        <v>是</v>
      </c>
      <c r="P1107" s="176" t="str">
        <f t="shared" si="108"/>
        <v>否</v>
      </c>
    </row>
    <row r="1108" hidden="1" customHeight="1" spans="1:16">
      <c r="A1108" s="171" t="s">
        <v>135</v>
      </c>
      <c r="B1108" s="172" t="s">
        <v>135</v>
      </c>
      <c r="C1108" s="465" t="s">
        <v>2066</v>
      </c>
      <c r="D1108" s="173" t="s">
        <v>2080</v>
      </c>
      <c r="E1108" s="172" t="s">
        <v>147</v>
      </c>
      <c r="F1108" s="51" t="s">
        <v>2081</v>
      </c>
      <c r="G1108" s="36">
        <f>VLOOKUP(D1108,全省上年决算数!$D$4:$G$1301,4)</f>
        <v>47318</v>
      </c>
      <c r="H1108" s="36">
        <f>IFERROR(VLOOKUP(D1108,全省预算!D:I,5,0),)</f>
        <v>47070</v>
      </c>
      <c r="I1108" s="36"/>
      <c r="J1108" s="36">
        <f>SUMIF(全省决算数!A1107:A2487,D1108:D2404,全省决算数!C1107:C2487)</f>
        <v>74537</v>
      </c>
      <c r="K1108" s="175">
        <f t="shared" si="106"/>
        <v>1.58</v>
      </c>
      <c r="L1108" s="175">
        <f t="shared" si="109"/>
        <v>1.58</v>
      </c>
      <c r="M1108" s="175">
        <f t="shared" si="107"/>
        <v>0</v>
      </c>
      <c r="N1108" s="132">
        <f t="shared" si="104"/>
        <v>0.575</v>
      </c>
      <c r="O1108" s="176" t="str">
        <f t="shared" si="105"/>
        <v>是</v>
      </c>
      <c r="P1108" s="176" t="str">
        <f t="shared" si="108"/>
        <v>否</v>
      </c>
    </row>
    <row r="1109" ht="21.95" customHeight="1" spans="1:16">
      <c r="A1109" s="171" t="s">
        <v>135</v>
      </c>
      <c r="B1109" s="465" t="s">
        <v>2064</v>
      </c>
      <c r="C1109" s="172"/>
      <c r="D1109" s="173" t="s">
        <v>2082</v>
      </c>
      <c r="E1109" s="172"/>
      <c r="F1109" s="51" t="s">
        <v>2083</v>
      </c>
      <c r="G1109" s="36">
        <f>SUMIF($C1110:$C$1301,$D1109,$G1110:$G$1301)</f>
        <v>162661</v>
      </c>
      <c r="H1109" s="36">
        <f>VLOOKUP(F1109,全省预算!$F:$H,3,0)</f>
        <v>165200</v>
      </c>
      <c r="I1109" s="36">
        <f>IFERROR(VLOOKUP(D1109,全省调整!A:I,3,0),)</f>
        <v>166379</v>
      </c>
      <c r="J1109" s="36">
        <f>VLOOKUP(F1109,全省决算数!$B:$C,2,0)</f>
        <v>156674</v>
      </c>
      <c r="K1109" s="418">
        <f t="shared" si="106"/>
        <v>0.963</v>
      </c>
      <c r="L1109" s="418">
        <f t="shared" si="109"/>
        <v>0.948</v>
      </c>
      <c r="M1109" s="418">
        <f t="shared" si="107"/>
        <v>0.942</v>
      </c>
      <c r="N1109" s="132">
        <f t="shared" si="104"/>
        <v>-0.037</v>
      </c>
      <c r="O1109" s="176" t="str">
        <f t="shared" si="105"/>
        <v>是</v>
      </c>
      <c r="P1109" s="176" t="str">
        <f t="shared" si="108"/>
        <v>是</v>
      </c>
    </row>
    <row r="1110" hidden="1" customHeight="1" spans="1:16">
      <c r="A1110" s="171" t="s">
        <v>135</v>
      </c>
      <c r="B1110" s="172" t="s">
        <v>135</v>
      </c>
      <c r="C1110" s="465" t="s">
        <v>2082</v>
      </c>
      <c r="D1110" s="173" t="s">
        <v>2084</v>
      </c>
      <c r="E1110" s="172" t="s">
        <v>147</v>
      </c>
      <c r="F1110" s="51" t="s">
        <v>141</v>
      </c>
      <c r="G1110" s="36">
        <f>VLOOKUP(D1110,全省上年决算数!$D$4:$G$1301,4)</f>
        <v>11860</v>
      </c>
      <c r="H1110" s="36">
        <f>IFERROR(VLOOKUP(D1110,全省预算!D:I,5,0),)</f>
        <v>12400</v>
      </c>
      <c r="I1110" s="36"/>
      <c r="J1110" s="36">
        <f>SUMIF(全省决算数!A1109:A2489,D1110:D2406,全省决算数!C1109:C2489)</f>
        <v>14716</v>
      </c>
      <c r="K1110" s="175">
        <f t="shared" si="106"/>
        <v>1.24</v>
      </c>
      <c r="L1110" s="175">
        <f t="shared" si="109"/>
        <v>1.19</v>
      </c>
      <c r="M1110" s="175">
        <f t="shared" si="107"/>
        <v>0</v>
      </c>
      <c r="N1110" s="132">
        <f t="shared" si="104"/>
        <v>0.241</v>
      </c>
      <c r="O1110" s="176" t="str">
        <f t="shared" si="105"/>
        <v>是</v>
      </c>
      <c r="P1110" s="176" t="str">
        <f t="shared" si="108"/>
        <v>否</v>
      </c>
    </row>
    <row r="1111" hidden="1" customHeight="1" spans="1:16">
      <c r="A1111" s="171" t="s">
        <v>135</v>
      </c>
      <c r="B1111" s="172" t="s">
        <v>135</v>
      </c>
      <c r="C1111" s="465" t="s">
        <v>2082</v>
      </c>
      <c r="D1111" s="173" t="s">
        <v>2085</v>
      </c>
      <c r="E1111" s="172" t="s">
        <v>147</v>
      </c>
      <c r="F1111" s="51" t="s">
        <v>143</v>
      </c>
      <c r="G1111" s="36">
        <f>VLOOKUP(D1111,全省上年决算数!$D$4:$G$1301,4)</f>
        <v>3253</v>
      </c>
      <c r="H1111" s="36">
        <f>IFERROR(VLOOKUP(D1111,全省预算!D:I,5,0),)</f>
        <v>3300</v>
      </c>
      <c r="I1111" s="36"/>
      <c r="J1111" s="36">
        <f>SUMIF(全省决算数!A1110:A2490,D1111:D2407,全省决算数!C1110:C2490)</f>
        <v>1556</v>
      </c>
      <c r="K1111" s="175">
        <f t="shared" si="106"/>
        <v>0.48</v>
      </c>
      <c r="L1111" s="175">
        <f t="shared" si="109"/>
        <v>0.47</v>
      </c>
      <c r="M1111" s="175">
        <f t="shared" si="107"/>
        <v>0</v>
      </c>
      <c r="N1111" s="132">
        <f t="shared" si="104"/>
        <v>-0.522</v>
      </c>
      <c r="O1111" s="176" t="str">
        <f t="shared" si="105"/>
        <v>是</v>
      </c>
      <c r="P1111" s="176" t="str">
        <f t="shared" si="108"/>
        <v>否</v>
      </c>
    </row>
    <row r="1112" hidden="1" customHeight="1" spans="1:16">
      <c r="A1112" s="171" t="s">
        <v>135</v>
      </c>
      <c r="B1112" s="172" t="s">
        <v>135</v>
      </c>
      <c r="C1112" s="465" t="s">
        <v>2082</v>
      </c>
      <c r="D1112" s="173" t="s">
        <v>2086</v>
      </c>
      <c r="E1112" s="172" t="s">
        <v>147</v>
      </c>
      <c r="F1112" s="51" t="s">
        <v>145</v>
      </c>
      <c r="G1112" s="36">
        <f>VLOOKUP(D1112,全省上年决算数!$D$4:$G$1301,4)</f>
        <v>241</v>
      </c>
      <c r="H1112" s="36">
        <f>IFERROR(VLOOKUP(D1112,全省预算!D:I,5,0),)</f>
        <v>250</v>
      </c>
      <c r="I1112" s="36"/>
      <c r="J1112" s="36">
        <f>SUMIF(全省决算数!A1111:A2491,D1112:D2408,全省决算数!C1111:C2491)</f>
        <v>3197</v>
      </c>
      <c r="K1112" s="175">
        <f t="shared" si="106"/>
        <v>13.27</v>
      </c>
      <c r="L1112" s="175">
        <f t="shared" si="109"/>
        <v>12.79</v>
      </c>
      <c r="M1112" s="175">
        <f t="shared" si="107"/>
        <v>0</v>
      </c>
      <c r="N1112" s="132">
        <f t="shared" si="104"/>
        <v>12.266</v>
      </c>
      <c r="O1112" s="176" t="str">
        <f t="shared" si="105"/>
        <v>是</v>
      </c>
      <c r="P1112" s="176" t="str">
        <f t="shared" si="108"/>
        <v>否</v>
      </c>
    </row>
    <row r="1113" hidden="1" customHeight="1" spans="1:16">
      <c r="A1113" s="171" t="s">
        <v>135</v>
      </c>
      <c r="B1113" s="172" t="s">
        <v>135</v>
      </c>
      <c r="C1113" s="465" t="s">
        <v>2082</v>
      </c>
      <c r="D1113" s="173" t="s">
        <v>2087</v>
      </c>
      <c r="E1113" s="172" t="s">
        <v>147</v>
      </c>
      <c r="F1113" s="51" t="s">
        <v>2088</v>
      </c>
      <c r="G1113" s="36">
        <f>VLOOKUP(D1113,全省上年决算数!$D$4:$G$1301,4)</f>
        <v>29347</v>
      </c>
      <c r="H1113" s="36">
        <f>IFERROR(VLOOKUP(D1113,全省预算!D:I,5,0),)</f>
        <v>30000</v>
      </c>
      <c r="I1113" s="36"/>
      <c r="J1113" s="36">
        <f>SUMIF(全省决算数!A1112:A2492,D1113:D2409,全省决算数!C1112:C2492)</f>
        <v>27738</v>
      </c>
      <c r="K1113" s="175">
        <f t="shared" si="106"/>
        <v>0.95</v>
      </c>
      <c r="L1113" s="175">
        <f t="shared" si="109"/>
        <v>0.92</v>
      </c>
      <c r="M1113" s="175">
        <f t="shared" si="107"/>
        <v>0</v>
      </c>
      <c r="N1113" s="132">
        <f t="shared" si="104"/>
        <v>-0.055</v>
      </c>
      <c r="O1113" s="176" t="str">
        <f t="shared" si="105"/>
        <v>是</v>
      </c>
      <c r="P1113" s="176" t="str">
        <f t="shared" si="108"/>
        <v>否</v>
      </c>
    </row>
    <row r="1114" hidden="1" customHeight="1" spans="1:16">
      <c r="A1114" s="171" t="s">
        <v>135</v>
      </c>
      <c r="B1114" s="172" t="s">
        <v>135</v>
      </c>
      <c r="C1114" s="465" t="s">
        <v>2082</v>
      </c>
      <c r="D1114" s="173" t="s">
        <v>2089</v>
      </c>
      <c r="E1114" s="172" t="s">
        <v>147</v>
      </c>
      <c r="F1114" s="51" t="s">
        <v>2090</v>
      </c>
      <c r="G1114" s="36">
        <f>VLOOKUP(D1114,全省上年决算数!$D$4:$G$1301,4)</f>
        <v>4146</v>
      </c>
      <c r="H1114" s="36">
        <f>IFERROR(VLOOKUP(D1114,全省预算!D:I,5,0),)</f>
        <v>4250</v>
      </c>
      <c r="I1114" s="36"/>
      <c r="J1114" s="36">
        <f>SUMIF(全省决算数!A1113:A2493,D1114:D2410,全省决算数!C1113:C2493)</f>
        <v>3633</v>
      </c>
      <c r="K1114" s="175">
        <f t="shared" si="106"/>
        <v>0.88</v>
      </c>
      <c r="L1114" s="175">
        <f t="shared" si="109"/>
        <v>0.85</v>
      </c>
      <c r="M1114" s="175">
        <f t="shared" si="107"/>
        <v>0</v>
      </c>
      <c r="N1114" s="132">
        <f t="shared" si="104"/>
        <v>-0.124</v>
      </c>
      <c r="O1114" s="176" t="str">
        <f t="shared" si="105"/>
        <v>是</v>
      </c>
      <c r="P1114" s="176" t="str">
        <f t="shared" si="108"/>
        <v>否</v>
      </c>
    </row>
    <row r="1115" hidden="1" customHeight="1" spans="1:16">
      <c r="A1115" s="171" t="s">
        <v>135</v>
      </c>
      <c r="B1115" s="172"/>
      <c r="C1115" s="465" t="s">
        <v>2082</v>
      </c>
      <c r="D1115" s="173" t="s">
        <v>2091</v>
      </c>
      <c r="E1115" s="172" t="s">
        <v>147</v>
      </c>
      <c r="F1115" s="37" t="s">
        <v>2092</v>
      </c>
      <c r="G1115" s="36">
        <f>VLOOKUP(D1115,全省上年决算数!$D$4:$G$1301,4)</f>
        <v>113814</v>
      </c>
      <c r="H1115" s="36">
        <f>IFERROR(VLOOKUP(D1115,全省预算!D:I,5,0),)</f>
        <v>115000</v>
      </c>
      <c r="I1115" s="36"/>
      <c r="J1115" s="36">
        <f>SUMIF(全省决算数!A1114:A2494,D1115:D2411,全省决算数!C1114:C2494)</f>
        <v>105834</v>
      </c>
      <c r="K1115" s="175">
        <f t="shared" si="106"/>
        <v>0.93</v>
      </c>
      <c r="L1115" s="175">
        <f t="shared" si="109"/>
        <v>0.92</v>
      </c>
      <c r="M1115" s="175">
        <f t="shared" si="107"/>
        <v>0</v>
      </c>
      <c r="N1115" s="132">
        <f t="shared" si="104"/>
        <v>-0.07</v>
      </c>
      <c r="O1115" s="176" t="str">
        <f t="shared" si="105"/>
        <v>是</v>
      </c>
      <c r="P1115" s="176" t="str">
        <f t="shared" si="108"/>
        <v>否</v>
      </c>
    </row>
    <row r="1116" ht="21.95" customHeight="1" spans="1:16">
      <c r="A1116" s="171" t="s">
        <v>135</v>
      </c>
      <c r="B1116" s="465" t="s">
        <v>2064</v>
      </c>
      <c r="C1116" s="172"/>
      <c r="D1116" s="173" t="s">
        <v>2093</v>
      </c>
      <c r="E1116" s="172"/>
      <c r="F1116" s="49" t="s">
        <v>2094</v>
      </c>
      <c r="G1116" s="36">
        <f>SUMIF($C1117:$C$1301,$D1116,$G1117:$G$1301)</f>
        <v>54701</v>
      </c>
      <c r="H1116" s="36">
        <f>VLOOKUP(F1116,全省预算!$F:$H,3,0)</f>
        <v>55700</v>
      </c>
      <c r="I1116" s="36">
        <f>IFERROR(VLOOKUP(D1116,全省调整!A:I,3,0),)</f>
        <v>65436</v>
      </c>
      <c r="J1116" s="36">
        <f>VLOOKUP(F1116,全省决算数!$B:$C,2,0)</f>
        <v>47721</v>
      </c>
      <c r="K1116" s="418">
        <f t="shared" si="106"/>
        <v>0.872</v>
      </c>
      <c r="L1116" s="418">
        <f t="shared" si="109"/>
        <v>0.857</v>
      </c>
      <c r="M1116" s="418">
        <f t="shared" si="107"/>
        <v>0.729</v>
      </c>
      <c r="N1116" s="132">
        <f t="shared" si="104"/>
        <v>-0.128</v>
      </c>
      <c r="O1116" s="176" t="str">
        <f t="shared" si="105"/>
        <v>是</v>
      </c>
      <c r="P1116" s="176" t="str">
        <f t="shared" si="108"/>
        <v>是</v>
      </c>
    </row>
    <row r="1117" hidden="1" customHeight="1" spans="1:16">
      <c r="A1117" s="171" t="s">
        <v>135</v>
      </c>
      <c r="B1117" s="172" t="s">
        <v>135</v>
      </c>
      <c r="C1117" s="465" t="s">
        <v>2093</v>
      </c>
      <c r="D1117" s="173" t="s">
        <v>2095</v>
      </c>
      <c r="E1117" s="172" t="s">
        <v>147</v>
      </c>
      <c r="F1117" s="49" t="s">
        <v>141</v>
      </c>
      <c r="G1117" s="36">
        <f>VLOOKUP(D1117,全省上年决算数!$D$4:$G$1301,4)</f>
        <v>456</v>
      </c>
      <c r="H1117" s="36">
        <f>IFERROR(VLOOKUP(D1117,全省预算!D:I,5,0),)</f>
        <v>470</v>
      </c>
      <c r="I1117" s="36"/>
      <c r="J1117" s="36">
        <f>SUMIF(全省决算数!A1116:A2496,D1117:D2413,全省决算数!C1116:C2496)</f>
        <v>590</v>
      </c>
      <c r="K1117" s="175">
        <f t="shared" si="106"/>
        <v>1.29</v>
      </c>
      <c r="L1117" s="175">
        <f t="shared" si="109"/>
        <v>1.26</v>
      </c>
      <c r="M1117" s="175">
        <f t="shared" si="107"/>
        <v>0</v>
      </c>
      <c r="N1117" s="132">
        <f t="shared" si="104"/>
        <v>0.294</v>
      </c>
      <c r="O1117" s="176" t="str">
        <f t="shared" si="105"/>
        <v>是</v>
      </c>
      <c r="P1117" s="176" t="str">
        <f t="shared" si="108"/>
        <v>否</v>
      </c>
    </row>
    <row r="1118" hidden="1" customHeight="1" spans="1:16">
      <c r="A1118" s="171" t="s">
        <v>135</v>
      </c>
      <c r="B1118" s="172" t="s">
        <v>135</v>
      </c>
      <c r="C1118" s="465" t="s">
        <v>2093</v>
      </c>
      <c r="D1118" s="173" t="s">
        <v>2096</v>
      </c>
      <c r="E1118" s="172" t="s">
        <v>147</v>
      </c>
      <c r="F1118" s="49" t="s">
        <v>143</v>
      </c>
      <c r="G1118" s="36">
        <f>VLOOKUP(D1118,全省上年决算数!$D$4:$G$1301,4)</f>
        <v>360</v>
      </c>
      <c r="H1118" s="36">
        <f>IFERROR(VLOOKUP(D1118,全省预算!D:I,5,0),)</f>
        <v>365</v>
      </c>
      <c r="I1118" s="36"/>
      <c r="J1118" s="36">
        <f>SUMIF(全省决算数!A1117:A2497,D1118:D2414,全省决算数!C1117:C2497)</f>
        <v>352</v>
      </c>
      <c r="K1118" s="175">
        <f t="shared" si="106"/>
        <v>0.98</v>
      </c>
      <c r="L1118" s="175">
        <f t="shared" si="109"/>
        <v>0.96</v>
      </c>
      <c r="M1118" s="175">
        <f t="shared" si="107"/>
        <v>0</v>
      </c>
      <c r="N1118" s="132">
        <f t="shared" si="104"/>
        <v>-0.022</v>
      </c>
      <c r="O1118" s="176" t="str">
        <f t="shared" si="105"/>
        <v>是</v>
      </c>
      <c r="P1118" s="176" t="str">
        <f t="shared" si="108"/>
        <v>否</v>
      </c>
    </row>
    <row r="1119" hidden="1" customHeight="1" spans="1:16">
      <c r="A1119" s="171" t="s">
        <v>135</v>
      </c>
      <c r="B1119" s="172" t="s">
        <v>135</v>
      </c>
      <c r="C1119" s="465" t="s">
        <v>2093</v>
      </c>
      <c r="D1119" s="173" t="s">
        <v>2097</v>
      </c>
      <c r="E1119" s="172" t="s">
        <v>147</v>
      </c>
      <c r="F1119" s="49" t="s">
        <v>145</v>
      </c>
      <c r="G1119" s="36">
        <f>VLOOKUP(D1119,全省上年决算数!$D$4:$G$1301,4)</f>
        <v>19</v>
      </c>
      <c r="H1119" s="36">
        <f>IFERROR(VLOOKUP(D1119,全省预算!D:I,5,0),)</f>
        <v>20</v>
      </c>
      <c r="I1119" s="36"/>
      <c r="J1119" s="36">
        <f>SUMIF(全省决算数!A1118:A2498,D1119:D2415,全省决算数!C1118:C2498)</f>
        <v>23</v>
      </c>
      <c r="K1119" s="175">
        <f t="shared" si="106"/>
        <v>1.21</v>
      </c>
      <c r="L1119" s="175">
        <f t="shared" si="109"/>
        <v>1.15</v>
      </c>
      <c r="M1119" s="175">
        <f t="shared" si="107"/>
        <v>0</v>
      </c>
      <c r="N1119" s="132">
        <f t="shared" si="104"/>
        <v>0.211</v>
      </c>
      <c r="O1119" s="176" t="str">
        <f t="shared" si="105"/>
        <v>是</v>
      </c>
      <c r="P1119" s="176" t="str">
        <f t="shared" si="108"/>
        <v>否</v>
      </c>
    </row>
    <row r="1120" hidden="1" customHeight="1" spans="1:16">
      <c r="A1120" s="171" t="s">
        <v>135</v>
      </c>
      <c r="B1120" s="172" t="s">
        <v>135</v>
      </c>
      <c r="C1120" s="465" t="s">
        <v>2093</v>
      </c>
      <c r="D1120" s="173" t="s">
        <v>2098</v>
      </c>
      <c r="E1120" s="172" t="s">
        <v>147</v>
      </c>
      <c r="F1120" s="49" t="s">
        <v>2099</v>
      </c>
      <c r="G1120" s="36">
        <f>VLOOKUP(D1120,全省上年决算数!$D$4:$G$1301,4)</f>
        <v>0</v>
      </c>
      <c r="H1120" s="36">
        <f>IFERROR(VLOOKUP(D1120,全省预算!D:I,5,0),)</f>
        <v>0</v>
      </c>
      <c r="I1120" s="36"/>
      <c r="J1120" s="36">
        <f>SUMIF(全省决算数!A1119:A2499,D1120:D2416,全省决算数!C1119:C2499)</f>
        <v>10</v>
      </c>
      <c r="K1120" s="175"/>
      <c r="L1120" s="175"/>
      <c r="M1120" s="175">
        <f t="shared" si="107"/>
        <v>0</v>
      </c>
      <c r="N1120" s="132" t="str">
        <f t="shared" si="104"/>
        <v/>
      </c>
      <c r="O1120" s="176" t="str">
        <f t="shared" si="105"/>
        <v>是</v>
      </c>
      <c r="P1120" s="176" t="str">
        <f t="shared" si="108"/>
        <v>否</v>
      </c>
    </row>
    <row r="1121" hidden="1" customHeight="1" spans="1:16">
      <c r="A1121" s="171" t="s">
        <v>135</v>
      </c>
      <c r="B1121" s="172" t="s">
        <v>135</v>
      </c>
      <c r="C1121" s="465" t="s">
        <v>2093</v>
      </c>
      <c r="D1121" s="173" t="s">
        <v>2100</v>
      </c>
      <c r="E1121" s="172" t="s">
        <v>147</v>
      </c>
      <c r="F1121" s="49" t="s">
        <v>2101</v>
      </c>
      <c r="G1121" s="36">
        <f>VLOOKUP(D1121,全省上年决算数!$D$4:$G$1301,4)</f>
        <v>53866</v>
      </c>
      <c r="H1121" s="36">
        <f>IFERROR(VLOOKUP(D1121,全省预算!D:I,5,0),)</f>
        <v>54845</v>
      </c>
      <c r="I1121" s="36"/>
      <c r="J1121" s="36">
        <f>SUMIF(全省决算数!A1120:A2500,D1121:D2417,全省决算数!C1120:C2500)</f>
        <v>46746</v>
      </c>
      <c r="K1121" s="175">
        <f t="shared" si="106"/>
        <v>0.87</v>
      </c>
      <c r="L1121" s="175">
        <f t="shared" si="109"/>
        <v>0.85</v>
      </c>
      <c r="M1121" s="175">
        <f t="shared" si="107"/>
        <v>0</v>
      </c>
      <c r="N1121" s="132">
        <f t="shared" si="104"/>
        <v>-0.132</v>
      </c>
      <c r="O1121" s="176" t="str">
        <f t="shared" si="105"/>
        <v>是</v>
      </c>
      <c r="P1121" s="176" t="str">
        <f t="shared" si="108"/>
        <v>否</v>
      </c>
    </row>
    <row r="1122" ht="21.95" customHeight="1" spans="1:16">
      <c r="A1122" s="171" t="s">
        <v>135</v>
      </c>
      <c r="B1122" s="172" t="s">
        <v>2064</v>
      </c>
      <c r="C1122" s="172" t="s">
        <v>135</v>
      </c>
      <c r="D1122" s="173" t="s">
        <v>2102</v>
      </c>
      <c r="E1122" s="172"/>
      <c r="F1122" s="49" t="s">
        <v>2103</v>
      </c>
      <c r="G1122" s="36">
        <f>SUMIF($C1123:$C$1301,$D1122,$G1123:$G$1301)</f>
        <v>17289</v>
      </c>
      <c r="H1122" s="36">
        <f>VLOOKUP(F1122,全省预算!$F:$H,3,0)</f>
        <v>17500</v>
      </c>
      <c r="I1122" s="36">
        <f>IFERROR(VLOOKUP(D1122,全省调整!A:I,3,0),)</f>
        <v>28826</v>
      </c>
      <c r="J1122" s="36">
        <f>VLOOKUP(F1122,全省决算数!$B:$C,2,0)</f>
        <v>28273</v>
      </c>
      <c r="K1122" s="418">
        <f t="shared" si="106"/>
        <v>1.635</v>
      </c>
      <c r="L1122" s="418">
        <f t="shared" si="109"/>
        <v>1.616</v>
      </c>
      <c r="M1122" s="418">
        <f t="shared" si="107"/>
        <v>0.981</v>
      </c>
      <c r="N1122" s="132">
        <f t="shared" si="104"/>
        <v>0.635</v>
      </c>
      <c r="O1122" s="176" t="str">
        <f t="shared" si="105"/>
        <v>是</v>
      </c>
      <c r="P1122" s="176" t="str">
        <f t="shared" si="108"/>
        <v>是</v>
      </c>
    </row>
    <row r="1123" hidden="1" customHeight="1" spans="1:16">
      <c r="A1123" s="171" t="s">
        <v>135</v>
      </c>
      <c r="B1123" s="172" t="s">
        <v>135</v>
      </c>
      <c r="C1123" s="465" t="s">
        <v>2102</v>
      </c>
      <c r="D1123" s="173" t="s">
        <v>2104</v>
      </c>
      <c r="E1123" s="172" t="s">
        <v>147</v>
      </c>
      <c r="F1123" s="37" t="s">
        <v>2105</v>
      </c>
      <c r="G1123" s="36">
        <f>VLOOKUP(D1123,全省上年决算数!$D$4:$G$1301,4)</f>
        <v>6441</v>
      </c>
      <c r="H1123" s="36">
        <f>IFERROR(VLOOKUP(D1123,全省预算!D:I,5,0),)</f>
        <v>6540</v>
      </c>
      <c r="I1123" s="36"/>
      <c r="J1123" s="36">
        <f>SUMIF(全省决算数!A1122:A2502,D1123:D2419,全省决算数!C1122:C2502)</f>
        <v>6364</v>
      </c>
      <c r="K1123" s="175">
        <f t="shared" si="106"/>
        <v>0.99</v>
      </c>
      <c r="L1123" s="175">
        <f t="shared" si="109"/>
        <v>0.97</v>
      </c>
      <c r="M1123" s="175">
        <f t="shared" si="107"/>
        <v>0</v>
      </c>
      <c r="N1123" s="132">
        <f t="shared" si="104"/>
        <v>-0.012</v>
      </c>
      <c r="O1123" s="176" t="str">
        <f t="shared" si="105"/>
        <v>是</v>
      </c>
      <c r="P1123" s="176" t="str">
        <f t="shared" si="108"/>
        <v>否</v>
      </c>
    </row>
    <row r="1124" hidden="1" customHeight="1" spans="1:16">
      <c r="A1124" s="171" t="s">
        <v>135</v>
      </c>
      <c r="B1124" s="172" t="s">
        <v>135</v>
      </c>
      <c r="C1124" s="465" t="s">
        <v>2102</v>
      </c>
      <c r="D1124" s="173" t="s">
        <v>2106</v>
      </c>
      <c r="E1124" s="172" t="s">
        <v>147</v>
      </c>
      <c r="F1124" s="49" t="s">
        <v>2107</v>
      </c>
      <c r="G1124" s="36">
        <f>VLOOKUP(D1124,全省上年决算数!$D$4:$G$1301,4)</f>
        <v>10848</v>
      </c>
      <c r="H1124" s="36">
        <f>IFERROR(VLOOKUP(D1124,全省预算!D:I,5,0),)</f>
        <v>10960</v>
      </c>
      <c r="I1124" s="36"/>
      <c r="J1124" s="36">
        <f>SUMIF(全省决算数!A1123:A2503,D1124:D2420,全省决算数!C1123:C2503)</f>
        <v>21909</v>
      </c>
      <c r="K1124" s="175">
        <f t="shared" si="106"/>
        <v>2.02</v>
      </c>
      <c r="L1124" s="175">
        <f t="shared" si="109"/>
        <v>2</v>
      </c>
      <c r="M1124" s="175">
        <f t="shared" si="107"/>
        <v>0</v>
      </c>
      <c r="N1124" s="132">
        <f t="shared" si="104"/>
        <v>1.02</v>
      </c>
      <c r="O1124" s="176" t="str">
        <f t="shared" si="105"/>
        <v>是</v>
      </c>
      <c r="P1124" s="176" t="str">
        <f t="shared" si="108"/>
        <v>否</v>
      </c>
    </row>
    <row r="1125" ht="21.95" customHeight="1" spans="1:16">
      <c r="A1125" s="171" t="s">
        <v>134</v>
      </c>
      <c r="B1125" s="172" t="s">
        <v>135</v>
      </c>
      <c r="C1125" s="172"/>
      <c r="D1125" s="466" t="s">
        <v>2108</v>
      </c>
      <c r="E1125" s="172"/>
      <c r="F1125" s="50" t="s">
        <v>2109</v>
      </c>
      <c r="G1125" s="174">
        <f>SUMIF($B1126:$B$1301,$D1125,$G1126:$G$1301)</f>
        <v>47286</v>
      </c>
      <c r="H1125" s="174">
        <f>VLOOKUP(F1125,全省预算!$F:$H,3,0)</f>
        <v>48000</v>
      </c>
      <c r="I1125" s="174">
        <f>SUMIF($B1126:$B$1301,$D1125,$I1126:$I$1301)</f>
        <v>23737</v>
      </c>
      <c r="J1125" s="174">
        <f>VLOOKUP(F1125,全省决算数!$B:$C,2,0)</f>
        <v>23159</v>
      </c>
      <c r="K1125" s="416">
        <f t="shared" si="106"/>
        <v>0.49</v>
      </c>
      <c r="L1125" s="416">
        <f t="shared" si="109"/>
        <v>0.482</v>
      </c>
      <c r="M1125" s="416">
        <f t="shared" si="107"/>
        <v>0.976</v>
      </c>
      <c r="N1125" s="129">
        <f t="shared" si="104"/>
        <v>-0.51</v>
      </c>
      <c r="O1125" s="176" t="str">
        <f t="shared" si="105"/>
        <v>是</v>
      </c>
      <c r="P1125" s="176" t="str">
        <f t="shared" si="108"/>
        <v>是</v>
      </c>
    </row>
    <row r="1126" ht="15" hidden="1" customHeight="1" spans="1:16">
      <c r="A1126" s="171"/>
      <c r="B1126" s="173" t="s">
        <v>2108</v>
      </c>
      <c r="C1126" s="172"/>
      <c r="D1126" s="37">
        <v>21701</v>
      </c>
      <c r="E1126" s="172" t="s">
        <v>147</v>
      </c>
      <c r="F1126" s="49" t="s">
        <v>2110</v>
      </c>
      <c r="G1126" s="36">
        <f>VLOOKUP(D1126,全省上年决算数!$D$4:$G$1301,4)</f>
        <v>1680</v>
      </c>
      <c r="H1126" s="36">
        <f>IFERROR(VLOOKUP(D1126,全省预算!D:I,5,0),)</f>
        <v>1700</v>
      </c>
      <c r="I1126" s="36">
        <f>IFERROR(VLOOKUP(D1126,全省调整!A:I,3,0),)</f>
        <v>1754</v>
      </c>
      <c r="J1126" s="36">
        <f>SUMIF(全省决算数!A1125:A2505,D1126:D2422,全省决算数!C1125:C2505)</f>
        <v>1422</v>
      </c>
      <c r="K1126" s="418">
        <f t="shared" si="106"/>
        <v>0.846</v>
      </c>
      <c r="L1126" s="418">
        <f t="shared" si="109"/>
        <v>0.836</v>
      </c>
      <c r="M1126" s="418">
        <f t="shared" si="107"/>
        <v>0.811</v>
      </c>
      <c r="N1126" s="129">
        <f t="shared" si="104"/>
        <v>-0.154</v>
      </c>
      <c r="O1126" s="176" t="str">
        <f t="shared" si="105"/>
        <v>是</v>
      </c>
      <c r="P1126" s="176" t="str">
        <f t="shared" si="108"/>
        <v>是</v>
      </c>
    </row>
    <row r="1127" ht="15" hidden="1" customHeight="1" spans="1:16">
      <c r="A1127" s="171"/>
      <c r="B1127" s="173" t="s">
        <v>2108</v>
      </c>
      <c r="C1127" s="172"/>
      <c r="D1127" s="37">
        <v>21703</v>
      </c>
      <c r="E1127" s="172" t="s">
        <v>147</v>
      </c>
      <c r="F1127" s="49" t="s">
        <v>2111</v>
      </c>
      <c r="G1127" s="36">
        <f>VLOOKUP(D1127,全省上年决算数!$D$4:$G$1301,4)</f>
        <v>13072</v>
      </c>
      <c r="H1127" s="36">
        <f>IFERROR(VLOOKUP(D1127,全省预算!D:I,5,0),)</f>
        <v>13300</v>
      </c>
      <c r="I1127" s="36">
        <f>IFERROR(VLOOKUP(D1127,全省调整!A:I,3,0),)</f>
        <v>12082</v>
      </c>
      <c r="J1127" s="36">
        <f>SUMIF(全省决算数!A1126:A2506,D1127:D2423,全省决算数!C1126:C2506)</f>
        <v>12082</v>
      </c>
      <c r="K1127" s="418">
        <f t="shared" si="106"/>
        <v>0.924</v>
      </c>
      <c r="L1127" s="418">
        <f t="shared" si="109"/>
        <v>0.908</v>
      </c>
      <c r="M1127" s="418">
        <f t="shared" si="107"/>
        <v>1</v>
      </c>
      <c r="N1127" s="129">
        <f t="shared" si="104"/>
        <v>-0.076</v>
      </c>
      <c r="O1127" s="176" t="str">
        <f t="shared" si="105"/>
        <v>是</v>
      </c>
      <c r="P1127" s="176" t="str">
        <f t="shared" si="108"/>
        <v>是</v>
      </c>
    </row>
    <row r="1128" ht="15" hidden="1" customHeight="1" spans="1:16">
      <c r="A1128" s="171" t="s">
        <v>135</v>
      </c>
      <c r="B1128" s="173" t="s">
        <v>2108</v>
      </c>
      <c r="C1128" s="172"/>
      <c r="D1128" s="173" t="s">
        <v>2112</v>
      </c>
      <c r="E1128" s="172" t="s">
        <v>147</v>
      </c>
      <c r="F1128" s="49" t="s">
        <v>2113</v>
      </c>
      <c r="G1128" s="36">
        <f>VLOOKUP(D1128,全省上年决算数!$D$4:$G$1301,4)</f>
        <v>32534</v>
      </c>
      <c r="H1128" s="36">
        <f>IFERROR(VLOOKUP(D1128,全省预算!D:I,5,0),)</f>
        <v>33000</v>
      </c>
      <c r="I1128" s="36">
        <f>IFERROR(VLOOKUP(D1128,全省调整!A:I,3,0),)+全省调整!C168</f>
        <v>9901</v>
      </c>
      <c r="J1128" s="36">
        <f>SUMIF(全省决算数!A1127:A2507,D1128:D2424,全省决算数!C1127:C2507)</f>
        <v>9109</v>
      </c>
      <c r="K1128" s="418">
        <f t="shared" si="106"/>
        <v>0.28</v>
      </c>
      <c r="L1128" s="418">
        <f t="shared" si="109"/>
        <v>0.276</v>
      </c>
      <c r="M1128" s="418">
        <f t="shared" si="107"/>
        <v>0.92</v>
      </c>
      <c r="N1128" s="132">
        <f t="shared" si="104"/>
        <v>-0.72</v>
      </c>
      <c r="O1128" s="176" t="str">
        <f t="shared" si="105"/>
        <v>是</v>
      </c>
      <c r="P1128" s="176" t="str">
        <f t="shared" si="108"/>
        <v>是</v>
      </c>
    </row>
    <row r="1129" ht="21.95" customHeight="1" spans="1:16">
      <c r="A1129" s="171" t="s">
        <v>134</v>
      </c>
      <c r="B1129" s="172" t="s">
        <v>135</v>
      </c>
      <c r="C1129" s="172"/>
      <c r="D1129" s="173" t="s">
        <v>2114</v>
      </c>
      <c r="E1129" s="172"/>
      <c r="F1129" s="50" t="s">
        <v>2115</v>
      </c>
      <c r="G1129" s="174">
        <f>SUMIF($B1130:$B$1301,$D1129,$G1130:$G$1301)</f>
        <v>790</v>
      </c>
      <c r="H1129" s="174">
        <f>VLOOKUP(F1129,全省预算!$F:$H,3,0)</f>
        <v>0</v>
      </c>
      <c r="I1129" s="174">
        <f>SUMIF($B1130:$B$1301,$D1129,$I1130:$I$1301)</f>
        <v>400</v>
      </c>
      <c r="J1129" s="174">
        <f>VLOOKUP(F1129,全省决算数!$B:$C,2,0)</f>
        <v>400</v>
      </c>
      <c r="K1129" s="416">
        <f t="shared" si="106"/>
        <v>0.506</v>
      </c>
      <c r="L1129" s="416"/>
      <c r="M1129" s="416">
        <f t="shared" si="107"/>
        <v>1</v>
      </c>
      <c r="N1129" s="129">
        <f t="shared" si="104"/>
        <v>-0.494</v>
      </c>
      <c r="O1129" s="176" t="str">
        <f t="shared" si="105"/>
        <v>是</v>
      </c>
      <c r="P1129" s="176" t="str">
        <f t="shared" si="108"/>
        <v>是</v>
      </c>
    </row>
    <row r="1130" hidden="1" customHeight="1" spans="1:16">
      <c r="A1130" s="171"/>
      <c r="B1130" s="465" t="s">
        <v>2114</v>
      </c>
      <c r="C1130" s="172"/>
      <c r="D1130" s="173" t="s">
        <v>2116</v>
      </c>
      <c r="E1130" s="172" t="s">
        <v>147</v>
      </c>
      <c r="F1130" s="50" t="s">
        <v>2117</v>
      </c>
      <c r="G1130" s="36">
        <f>VLOOKUP(D1130,全省上年决算数!$D$4:$G$1301,4)</f>
        <v>0</v>
      </c>
      <c r="H1130" s="36">
        <f>IFERROR(VLOOKUP(D1130,全省预算!D:I,5,0),)</f>
        <v>0</v>
      </c>
      <c r="I1130" s="36">
        <f>IFERROR(VLOOKUP(D1130,全省调整!A:I,3,0),)</f>
        <v>0</v>
      </c>
      <c r="J1130" s="36">
        <f>SUMIF(全省决算数!A1129:A2509,D1130:D2426,全省决算数!C1129:C2509)</f>
        <v>0</v>
      </c>
      <c r="K1130" s="175"/>
      <c r="L1130" s="175"/>
      <c r="M1130" s="175">
        <f t="shared" si="107"/>
        <v>0</v>
      </c>
      <c r="N1130" s="129" t="str">
        <f t="shared" si="104"/>
        <v/>
      </c>
      <c r="O1130" s="176" t="str">
        <f t="shared" si="105"/>
        <v>否</v>
      </c>
      <c r="P1130" s="176" t="str">
        <f t="shared" si="108"/>
        <v>是</v>
      </c>
    </row>
    <row r="1131" hidden="1" spans="1:16">
      <c r="A1131" s="171"/>
      <c r="B1131" s="465" t="s">
        <v>2114</v>
      </c>
      <c r="C1131" s="172"/>
      <c r="D1131" s="173" t="s">
        <v>2118</v>
      </c>
      <c r="E1131" s="172" t="s">
        <v>147</v>
      </c>
      <c r="F1131" s="49" t="s">
        <v>2119</v>
      </c>
      <c r="G1131" s="36">
        <f>VLOOKUP(D1131,全省上年决算数!$D$4:$G$1301,4)</f>
        <v>250</v>
      </c>
      <c r="H1131" s="36">
        <f>IFERROR(VLOOKUP(D1131,全省预算!D:I,5,0),)</f>
        <v>0</v>
      </c>
      <c r="I1131" s="36">
        <f>IFERROR(VLOOKUP(D1131,全省调整!A:I,3,0),)</f>
        <v>0</v>
      </c>
      <c r="J1131" s="36">
        <f>SUMIF(全省决算数!A1130:A2510,D1131:D2427,全省决算数!C1130:C2510)</f>
        <v>0</v>
      </c>
      <c r="K1131" s="418">
        <f t="shared" si="106"/>
        <v>0</v>
      </c>
      <c r="L1131" s="418"/>
      <c r="M1131" s="418">
        <f t="shared" si="107"/>
        <v>0</v>
      </c>
      <c r="N1131" s="129">
        <f t="shared" si="104"/>
        <v>-1</v>
      </c>
      <c r="O1131" s="176" t="str">
        <f t="shared" si="105"/>
        <v>是</v>
      </c>
      <c r="P1131" s="176" t="str">
        <f t="shared" si="108"/>
        <v>是</v>
      </c>
    </row>
    <row r="1132" hidden="1" customHeight="1" spans="1:16">
      <c r="A1132" s="171"/>
      <c r="B1132" s="465" t="s">
        <v>2114</v>
      </c>
      <c r="C1132" s="172"/>
      <c r="D1132" s="173" t="s">
        <v>2120</v>
      </c>
      <c r="E1132" s="172" t="s">
        <v>147</v>
      </c>
      <c r="F1132" s="50" t="s">
        <v>2121</v>
      </c>
      <c r="G1132" s="36">
        <f>VLOOKUP(D1132,全省上年决算数!$D$4:$G$1301,4)</f>
        <v>0</v>
      </c>
      <c r="H1132" s="36">
        <f>IFERROR(VLOOKUP(D1132,全省预算!D:I,5,0),)</f>
        <v>0</v>
      </c>
      <c r="I1132" s="36">
        <f>IFERROR(VLOOKUP(D1132,全省调整!A:I,3,0),)</f>
        <v>0</v>
      </c>
      <c r="J1132" s="36">
        <f>SUMIF(全省决算数!A1131:A2511,D1132:D2428,全省决算数!C1131:C2511)</f>
        <v>0</v>
      </c>
      <c r="K1132" s="175"/>
      <c r="L1132" s="175"/>
      <c r="M1132" s="175">
        <f t="shared" si="107"/>
        <v>0</v>
      </c>
      <c r="N1132" s="129" t="str">
        <f t="shared" si="104"/>
        <v/>
      </c>
      <c r="O1132" s="176" t="str">
        <f t="shared" si="105"/>
        <v>否</v>
      </c>
      <c r="P1132" s="176" t="str">
        <f t="shared" si="108"/>
        <v>是</v>
      </c>
    </row>
    <row r="1133" hidden="1" customHeight="1" spans="1:16">
      <c r="A1133" s="171"/>
      <c r="B1133" s="465" t="s">
        <v>2114</v>
      </c>
      <c r="C1133" s="172"/>
      <c r="D1133" s="173" t="s">
        <v>2122</v>
      </c>
      <c r="E1133" s="172" t="s">
        <v>147</v>
      </c>
      <c r="F1133" s="50" t="s">
        <v>2123</v>
      </c>
      <c r="G1133" s="36">
        <f>VLOOKUP(D1133,全省上年决算数!$D$4:$G$1301,4)</f>
        <v>0</v>
      </c>
      <c r="H1133" s="36">
        <f>IFERROR(VLOOKUP(D1133,全省预算!D:I,5,0),)</f>
        <v>0</v>
      </c>
      <c r="I1133" s="36">
        <f>IFERROR(VLOOKUP(D1133,全省调整!A:I,3,0),)</f>
        <v>0</v>
      </c>
      <c r="J1133" s="36">
        <f>SUMIF(全省决算数!A1132:A2512,D1133:D2429,全省决算数!C1132:C2512)</f>
        <v>0</v>
      </c>
      <c r="K1133" s="175"/>
      <c r="L1133" s="175"/>
      <c r="M1133" s="175">
        <f t="shared" si="107"/>
        <v>0</v>
      </c>
      <c r="N1133" s="129" t="str">
        <f t="shared" si="104"/>
        <v/>
      </c>
      <c r="O1133" s="176" t="str">
        <f t="shared" si="105"/>
        <v>否</v>
      </c>
      <c r="P1133" s="176" t="str">
        <f t="shared" si="108"/>
        <v>是</v>
      </c>
    </row>
    <row r="1134" hidden="1" customHeight="1" spans="1:16">
      <c r="A1134" s="171"/>
      <c r="B1134" s="465" t="s">
        <v>2114</v>
      </c>
      <c r="C1134" s="172" t="s">
        <v>135</v>
      </c>
      <c r="D1134" s="464" t="s">
        <v>2124</v>
      </c>
      <c r="E1134" s="172" t="s">
        <v>147</v>
      </c>
      <c r="F1134" s="50" t="s">
        <v>2125</v>
      </c>
      <c r="G1134" s="36">
        <f>VLOOKUP(D1134,全省上年决算数!$D$4:$G$1301,4)</f>
        <v>0</v>
      </c>
      <c r="H1134" s="36">
        <f>IFERROR(VLOOKUP(D1134,全省预算!D:I,5,0),)</f>
        <v>0</v>
      </c>
      <c r="I1134" s="36">
        <f>IFERROR(VLOOKUP(D1134,全省调整!A:I,3,0),)</f>
        <v>0</v>
      </c>
      <c r="J1134" s="36">
        <f>SUMIF(全省决算数!A1133:A2513,D1134:D2430,全省决算数!C1133:C2513)</f>
        <v>0</v>
      </c>
      <c r="K1134" s="175"/>
      <c r="L1134" s="175"/>
      <c r="M1134" s="175">
        <f t="shared" si="107"/>
        <v>0</v>
      </c>
      <c r="N1134" s="129" t="str">
        <f t="shared" si="104"/>
        <v/>
      </c>
      <c r="O1134" s="176" t="str">
        <f t="shared" si="105"/>
        <v>否</v>
      </c>
      <c r="P1134" s="176" t="str">
        <f t="shared" si="108"/>
        <v>是</v>
      </c>
    </row>
    <row r="1135" hidden="1" customHeight="1" spans="1:16">
      <c r="A1135" s="171"/>
      <c r="B1135" s="465" t="s">
        <v>2114</v>
      </c>
      <c r="C1135" s="172" t="s">
        <v>135</v>
      </c>
      <c r="D1135" s="173" t="s">
        <v>2126</v>
      </c>
      <c r="E1135" s="172" t="s">
        <v>147</v>
      </c>
      <c r="F1135" s="50" t="s">
        <v>2127</v>
      </c>
      <c r="G1135" s="36">
        <f>VLOOKUP(D1135,全省上年决算数!$D$4:$G$1301,4)</f>
        <v>0</v>
      </c>
      <c r="H1135" s="36">
        <f>IFERROR(VLOOKUP(D1135,全省预算!D:I,5,0),)</f>
        <v>0</v>
      </c>
      <c r="I1135" s="36">
        <f>IFERROR(VLOOKUP(D1135,全省调整!A:I,3,0),)</f>
        <v>0</v>
      </c>
      <c r="J1135" s="36">
        <f>SUMIF(全省决算数!A1134:A2514,D1135:D2431,全省决算数!C1134:C2514)</f>
        <v>0</v>
      </c>
      <c r="K1135" s="175"/>
      <c r="L1135" s="175"/>
      <c r="M1135" s="175">
        <f t="shared" si="107"/>
        <v>0</v>
      </c>
      <c r="N1135" s="129" t="str">
        <f t="shared" si="104"/>
        <v/>
      </c>
      <c r="O1135" s="176" t="str">
        <f t="shared" si="105"/>
        <v>否</v>
      </c>
      <c r="P1135" s="176" t="str">
        <f t="shared" si="108"/>
        <v>是</v>
      </c>
    </row>
    <row r="1136" hidden="1" customHeight="1" spans="1:16">
      <c r="A1136" s="171"/>
      <c r="B1136" s="465" t="s">
        <v>2114</v>
      </c>
      <c r="C1136" s="172" t="s">
        <v>135</v>
      </c>
      <c r="D1136" s="173" t="s">
        <v>2128</v>
      </c>
      <c r="E1136" s="172" t="s">
        <v>147</v>
      </c>
      <c r="F1136" s="50" t="s">
        <v>2129</v>
      </c>
      <c r="G1136" s="36">
        <f>VLOOKUP(D1136,全省上年决算数!$D$4:$G$1301,4)</f>
        <v>0</v>
      </c>
      <c r="H1136" s="36">
        <f>IFERROR(VLOOKUP(D1136,全省预算!D:I,5,0),)</f>
        <v>0</v>
      </c>
      <c r="I1136" s="36">
        <f>IFERROR(VLOOKUP(D1136,全省调整!A:I,3,0),)</f>
        <v>0</v>
      </c>
      <c r="J1136" s="36">
        <f>SUMIF(全省决算数!A1135:A2515,D1136:D2432,全省决算数!C1135:C2515)</f>
        <v>0</v>
      </c>
      <c r="K1136" s="175"/>
      <c r="L1136" s="175"/>
      <c r="M1136" s="175">
        <f t="shared" si="107"/>
        <v>0</v>
      </c>
      <c r="N1136" s="129" t="str">
        <f t="shared" si="104"/>
        <v/>
      </c>
      <c r="O1136" s="176" t="str">
        <f t="shared" si="105"/>
        <v>否</v>
      </c>
      <c r="P1136" s="176" t="str">
        <f t="shared" si="108"/>
        <v>是</v>
      </c>
    </row>
    <row r="1137" hidden="1" customHeight="1" spans="1:16">
      <c r="A1137" s="171" t="s">
        <v>135</v>
      </c>
      <c r="B1137" s="465" t="s">
        <v>2114</v>
      </c>
      <c r="C1137" s="172" t="s">
        <v>135</v>
      </c>
      <c r="D1137" s="173" t="s">
        <v>2130</v>
      </c>
      <c r="E1137" s="172" t="s">
        <v>147</v>
      </c>
      <c r="F1137" s="50" t="s">
        <v>2131</v>
      </c>
      <c r="G1137" s="36">
        <f>VLOOKUP(D1137,全省上年决算数!$D$4:$G$1301,4)</f>
        <v>0</v>
      </c>
      <c r="H1137" s="36">
        <f>IFERROR(VLOOKUP(D1137,全省预算!D:I,5,0),)</f>
        <v>0</v>
      </c>
      <c r="I1137" s="36">
        <f>IFERROR(VLOOKUP(D1137,全省调整!A:I,3,0),)</f>
        <v>0</v>
      </c>
      <c r="J1137" s="36">
        <f>SUMIF(全省决算数!A1136:A2516,D1137:D2433,全省决算数!C1136:C2516)</f>
        <v>0</v>
      </c>
      <c r="K1137" s="175"/>
      <c r="L1137" s="175"/>
      <c r="M1137" s="175">
        <f t="shared" si="107"/>
        <v>0</v>
      </c>
      <c r="N1137" s="129" t="str">
        <f t="shared" si="104"/>
        <v/>
      </c>
      <c r="O1137" s="176" t="str">
        <f t="shared" si="105"/>
        <v>否</v>
      </c>
      <c r="P1137" s="176" t="str">
        <f t="shared" si="108"/>
        <v>是</v>
      </c>
    </row>
    <row r="1138" hidden="1" spans="1:16">
      <c r="A1138" s="171" t="s">
        <v>135</v>
      </c>
      <c r="B1138" s="465" t="s">
        <v>2114</v>
      </c>
      <c r="C1138" s="172"/>
      <c r="D1138" s="173" t="s">
        <v>2132</v>
      </c>
      <c r="E1138" s="172" t="s">
        <v>147</v>
      </c>
      <c r="F1138" s="49" t="s">
        <v>2133</v>
      </c>
      <c r="G1138" s="36">
        <f>VLOOKUP(D1138,全省上年决算数!$D$4:$G$1301,4)</f>
        <v>540</v>
      </c>
      <c r="H1138" s="36">
        <f>IFERROR(VLOOKUP(D1138,全省预算!D:I,5,0),)</f>
        <v>0</v>
      </c>
      <c r="I1138" s="36">
        <f>IFERROR(VLOOKUP(D1138,全省调整!A:I,3,0),)</f>
        <v>400</v>
      </c>
      <c r="J1138" s="36">
        <f>SUMIF(全省决算数!A1137:A2517,D1138:D2434,全省决算数!C1137:C2517)</f>
        <v>400</v>
      </c>
      <c r="K1138" s="418">
        <f t="shared" si="106"/>
        <v>0.741</v>
      </c>
      <c r="L1138" s="418"/>
      <c r="M1138" s="418">
        <f t="shared" si="107"/>
        <v>1</v>
      </c>
      <c r="N1138" s="132">
        <f t="shared" si="104"/>
        <v>-0.259</v>
      </c>
      <c r="O1138" s="176" t="str">
        <f t="shared" si="105"/>
        <v>是</v>
      </c>
      <c r="P1138" s="176" t="str">
        <f t="shared" si="108"/>
        <v>是</v>
      </c>
    </row>
    <row r="1139" ht="21.95" customHeight="1" spans="1:16">
      <c r="A1139" s="171" t="s">
        <v>134</v>
      </c>
      <c r="B1139" s="172" t="s">
        <v>135</v>
      </c>
      <c r="C1139" s="172"/>
      <c r="D1139" s="173" t="s">
        <v>2134</v>
      </c>
      <c r="E1139" s="172"/>
      <c r="F1139" s="48" t="s">
        <v>2135</v>
      </c>
      <c r="G1139" s="174">
        <f>SUMIF($B1140:$B$1301,$D1139,$G1140:$G$1301)</f>
        <v>986480</v>
      </c>
      <c r="H1139" s="174">
        <f>VLOOKUP(F1139,全省预算!$F:$H,3,0)</f>
        <v>1011000</v>
      </c>
      <c r="I1139" s="174">
        <f>SUMIF($B1140:$B$1301,$D1139,$I1140:$I$1301)</f>
        <v>1032491</v>
      </c>
      <c r="J1139" s="174">
        <f>VLOOKUP(F1139,全省决算数!$B:$C,2,0)</f>
        <v>796677</v>
      </c>
      <c r="K1139" s="416">
        <f t="shared" si="106"/>
        <v>0.808</v>
      </c>
      <c r="L1139" s="416">
        <f t="shared" si="109"/>
        <v>0.788</v>
      </c>
      <c r="M1139" s="416">
        <f t="shared" si="107"/>
        <v>0.772</v>
      </c>
      <c r="N1139" s="129">
        <f t="shared" si="104"/>
        <v>-0.192</v>
      </c>
      <c r="O1139" s="176" t="str">
        <f t="shared" si="105"/>
        <v>是</v>
      </c>
      <c r="P1139" s="176" t="str">
        <f t="shared" si="108"/>
        <v>是</v>
      </c>
    </row>
    <row r="1140" ht="21.95" customHeight="1" spans="1:16">
      <c r="A1140" s="171" t="s">
        <v>135</v>
      </c>
      <c r="B1140" s="465" t="s">
        <v>2134</v>
      </c>
      <c r="C1140" s="172" t="s">
        <v>135</v>
      </c>
      <c r="D1140" s="173" t="s">
        <v>2136</v>
      </c>
      <c r="E1140" s="172"/>
      <c r="F1140" s="49" t="s">
        <v>2137</v>
      </c>
      <c r="G1140" s="36">
        <f>SUMIF($C1141:$C$1301,$D1140,$G1141:$G$1301)</f>
        <v>899490</v>
      </c>
      <c r="H1140" s="36">
        <f>VLOOKUP(F1140,全省预算!$F:$H,3,0)</f>
        <v>921000</v>
      </c>
      <c r="I1140" s="36">
        <f>IFERROR(VLOOKUP(D1140,全省调整!A:I,3,0),)</f>
        <v>869869</v>
      </c>
      <c r="J1140" s="36">
        <f>VLOOKUP(F1140,全省决算数!$B:$C,2,0)</f>
        <v>727677</v>
      </c>
      <c r="K1140" s="418">
        <f t="shared" si="106"/>
        <v>0.809</v>
      </c>
      <c r="L1140" s="418">
        <f t="shared" si="109"/>
        <v>0.79</v>
      </c>
      <c r="M1140" s="418">
        <f t="shared" si="107"/>
        <v>0.837</v>
      </c>
      <c r="N1140" s="132">
        <f t="shared" si="104"/>
        <v>-0.191</v>
      </c>
      <c r="O1140" s="176" t="str">
        <f t="shared" si="105"/>
        <v>是</v>
      </c>
      <c r="P1140" s="176" t="str">
        <f t="shared" si="108"/>
        <v>是</v>
      </c>
    </row>
    <row r="1141" hidden="1" customHeight="1" spans="1:16">
      <c r="A1141" s="171" t="s">
        <v>135</v>
      </c>
      <c r="B1141" s="172" t="s">
        <v>135</v>
      </c>
      <c r="C1141" s="465" t="s">
        <v>2136</v>
      </c>
      <c r="D1141" s="173" t="s">
        <v>2138</v>
      </c>
      <c r="E1141" s="172" t="s">
        <v>147</v>
      </c>
      <c r="F1141" s="37" t="s">
        <v>141</v>
      </c>
      <c r="G1141" s="36">
        <f>VLOOKUP(D1141,全省上年决算数!$D$4:$G$1301,4)</f>
        <v>62196</v>
      </c>
      <c r="H1141" s="36">
        <f>IFERROR(VLOOKUP(D1141,全省预算!D:I,5,0),)</f>
        <v>65000</v>
      </c>
      <c r="I1141" s="36"/>
      <c r="J1141" s="36">
        <f>SUMIF(全省决算数!A1140:A2520,D1141:D2437,全省决算数!C1140:C2520)</f>
        <v>77919</v>
      </c>
      <c r="K1141" s="175">
        <f t="shared" si="106"/>
        <v>1.25</v>
      </c>
      <c r="L1141" s="175">
        <f t="shared" si="109"/>
        <v>1.2</v>
      </c>
      <c r="M1141" s="175">
        <f t="shared" si="107"/>
        <v>0</v>
      </c>
      <c r="N1141" s="132">
        <f t="shared" si="104"/>
        <v>0.253</v>
      </c>
      <c r="O1141" s="176" t="str">
        <f t="shared" si="105"/>
        <v>是</v>
      </c>
      <c r="P1141" s="176" t="str">
        <f t="shared" si="108"/>
        <v>否</v>
      </c>
    </row>
    <row r="1142" hidden="1" customHeight="1" spans="1:16">
      <c r="A1142" s="171" t="s">
        <v>135</v>
      </c>
      <c r="B1142" s="172" t="s">
        <v>135</v>
      </c>
      <c r="C1142" s="465" t="s">
        <v>2136</v>
      </c>
      <c r="D1142" s="173" t="s">
        <v>2139</v>
      </c>
      <c r="E1142" s="172" t="s">
        <v>147</v>
      </c>
      <c r="F1142" s="37" t="s">
        <v>143</v>
      </c>
      <c r="G1142" s="36">
        <f>VLOOKUP(D1142,全省上年决算数!$D$4:$G$1301,4)</f>
        <v>10934</v>
      </c>
      <c r="H1142" s="36">
        <f>IFERROR(VLOOKUP(D1142,全省预算!D:I,5,0),)</f>
        <v>13600</v>
      </c>
      <c r="I1142" s="36"/>
      <c r="J1142" s="36">
        <f>SUMIF(全省决算数!A1141:A2521,D1142:D2438,全省决算数!C1141:C2521)</f>
        <v>11576</v>
      </c>
      <c r="K1142" s="175">
        <f t="shared" si="106"/>
        <v>1.06</v>
      </c>
      <c r="L1142" s="175">
        <f t="shared" si="109"/>
        <v>0.85</v>
      </c>
      <c r="M1142" s="175">
        <f t="shared" si="107"/>
        <v>0</v>
      </c>
      <c r="N1142" s="132">
        <f t="shared" si="104"/>
        <v>0.059</v>
      </c>
      <c r="O1142" s="176" t="str">
        <f t="shared" si="105"/>
        <v>是</v>
      </c>
      <c r="P1142" s="176" t="str">
        <f t="shared" si="108"/>
        <v>否</v>
      </c>
    </row>
    <row r="1143" hidden="1" customHeight="1" spans="1:16">
      <c r="A1143" s="171" t="s">
        <v>135</v>
      </c>
      <c r="B1143" s="172" t="s">
        <v>135</v>
      </c>
      <c r="C1143" s="465" t="s">
        <v>2136</v>
      </c>
      <c r="D1143" s="173" t="s">
        <v>2140</v>
      </c>
      <c r="E1143" s="172" t="s">
        <v>147</v>
      </c>
      <c r="F1143" s="37" t="s">
        <v>145</v>
      </c>
      <c r="G1143" s="36">
        <f>VLOOKUP(D1143,全省上年决算数!$D$4:$G$1301,4)</f>
        <v>169</v>
      </c>
      <c r="H1143" s="36">
        <f>IFERROR(VLOOKUP(D1143,全省预算!D:I,5,0),)</f>
        <v>170</v>
      </c>
      <c r="I1143" s="36"/>
      <c r="J1143" s="36">
        <f>SUMIF(全省决算数!A1142:A2522,D1143:D2439,全省决算数!C1142:C2522)</f>
        <v>240</v>
      </c>
      <c r="K1143" s="175">
        <f t="shared" si="106"/>
        <v>1.42</v>
      </c>
      <c r="L1143" s="175">
        <f t="shared" si="109"/>
        <v>1.41</v>
      </c>
      <c r="M1143" s="175">
        <f t="shared" si="107"/>
        <v>0</v>
      </c>
      <c r="N1143" s="132">
        <f t="shared" si="104"/>
        <v>0.42</v>
      </c>
      <c r="O1143" s="176" t="str">
        <f t="shared" si="105"/>
        <v>是</v>
      </c>
      <c r="P1143" s="176" t="str">
        <f t="shared" si="108"/>
        <v>否</v>
      </c>
    </row>
    <row r="1144" hidden="1" customHeight="1" spans="1:16">
      <c r="A1144" s="171" t="s">
        <v>135</v>
      </c>
      <c r="B1144" s="172" t="s">
        <v>135</v>
      </c>
      <c r="C1144" s="465" t="s">
        <v>2136</v>
      </c>
      <c r="D1144" s="173" t="s">
        <v>2141</v>
      </c>
      <c r="E1144" s="172" t="s">
        <v>147</v>
      </c>
      <c r="F1144" s="37" t="s">
        <v>2142</v>
      </c>
      <c r="G1144" s="36">
        <f>VLOOKUP(D1144,全省上年决算数!$D$4:$G$1301,4)</f>
        <v>5407</v>
      </c>
      <c r="H1144" s="36">
        <f>IFERROR(VLOOKUP(D1144,全省预算!D:I,5,0),)</f>
        <v>6100</v>
      </c>
      <c r="I1144" s="36"/>
      <c r="J1144" s="36">
        <f>SUMIF(全省决算数!A1143:A2523,D1144:D2440,全省决算数!C1143:C2523)</f>
        <v>3605</v>
      </c>
      <c r="K1144" s="175">
        <f t="shared" si="106"/>
        <v>0.67</v>
      </c>
      <c r="L1144" s="175">
        <f t="shared" si="109"/>
        <v>0.59</v>
      </c>
      <c r="M1144" s="175">
        <f t="shared" si="107"/>
        <v>0</v>
      </c>
      <c r="N1144" s="132">
        <f t="shared" ref="N1144:N1212" si="110">IF(ISERROR(J1144/G1144-1),"",J1144/G1144-1)</f>
        <v>-0.333</v>
      </c>
      <c r="O1144" s="176" t="str">
        <f t="shared" si="105"/>
        <v>是</v>
      </c>
      <c r="P1144" s="176" t="str">
        <f t="shared" si="108"/>
        <v>否</v>
      </c>
    </row>
    <row r="1145" hidden="1" customHeight="1" spans="1:16">
      <c r="A1145" s="171" t="s">
        <v>135</v>
      </c>
      <c r="B1145" s="172" t="s">
        <v>135</v>
      </c>
      <c r="C1145" s="465" t="s">
        <v>2136</v>
      </c>
      <c r="D1145" s="173" t="s">
        <v>2143</v>
      </c>
      <c r="E1145" s="172" t="s">
        <v>147</v>
      </c>
      <c r="F1145" s="49" t="s">
        <v>2144</v>
      </c>
      <c r="G1145" s="36">
        <f>VLOOKUP(D1145,全省上年决算数!$D$4:$G$1301,4)</f>
        <v>3327</v>
      </c>
      <c r="H1145" s="36">
        <f>IFERROR(VLOOKUP(D1145,全省预算!D:I,5,0),)</f>
        <v>3400</v>
      </c>
      <c r="I1145" s="36"/>
      <c r="J1145" s="36">
        <f>SUMIF(全省决算数!A1144:A2524,D1145:D2441,全省决算数!C1144:C2524)</f>
        <v>2424</v>
      </c>
      <c r="K1145" s="175">
        <f t="shared" si="106"/>
        <v>0.73</v>
      </c>
      <c r="L1145" s="175">
        <f t="shared" si="109"/>
        <v>0.71</v>
      </c>
      <c r="M1145" s="175">
        <f t="shared" si="107"/>
        <v>0</v>
      </c>
      <c r="N1145" s="132">
        <f t="shared" si="110"/>
        <v>-0.271</v>
      </c>
      <c r="O1145" s="176" t="str">
        <f t="shared" si="105"/>
        <v>是</v>
      </c>
      <c r="P1145" s="176" t="str">
        <f t="shared" si="108"/>
        <v>否</v>
      </c>
    </row>
    <row r="1146" hidden="1" customHeight="1" spans="1:16">
      <c r="A1146" s="171" t="s">
        <v>135</v>
      </c>
      <c r="B1146" s="172" t="s">
        <v>135</v>
      </c>
      <c r="C1146" s="465" t="s">
        <v>2136</v>
      </c>
      <c r="D1146" s="173" t="s">
        <v>2145</v>
      </c>
      <c r="E1146" s="172" t="s">
        <v>147</v>
      </c>
      <c r="F1146" s="49" t="s">
        <v>2146</v>
      </c>
      <c r="G1146" s="36">
        <f>VLOOKUP(D1146,全省上年决算数!$D$4:$G$1301,4)</f>
        <v>184805</v>
      </c>
      <c r="H1146" s="36">
        <f>IFERROR(VLOOKUP(D1146,全省预算!D:I,5,0),)</f>
        <v>190000</v>
      </c>
      <c r="I1146" s="36"/>
      <c r="J1146" s="36">
        <f>SUMIF(全省决算数!A1145:A2525,D1146:D2442,全省决算数!C1145:C2525)</f>
        <v>109608</v>
      </c>
      <c r="K1146" s="175">
        <f t="shared" si="106"/>
        <v>0.59</v>
      </c>
      <c r="L1146" s="175">
        <f t="shared" si="109"/>
        <v>0.58</v>
      </c>
      <c r="M1146" s="175">
        <f t="shared" si="107"/>
        <v>0</v>
      </c>
      <c r="N1146" s="132">
        <f t="shared" si="110"/>
        <v>-0.407</v>
      </c>
      <c r="O1146" s="176" t="str">
        <f t="shared" si="105"/>
        <v>是</v>
      </c>
      <c r="P1146" s="176" t="str">
        <f t="shared" si="108"/>
        <v>否</v>
      </c>
    </row>
    <row r="1147" hidden="1" customHeight="1" spans="1:16">
      <c r="A1147" s="171" t="s">
        <v>135</v>
      </c>
      <c r="B1147" s="172" t="s">
        <v>135</v>
      </c>
      <c r="C1147" s="465" t="s">
        <v>2136</v>
      </c>
      <c r="D1147" s="173" t="s">
        <v>2147</v>
      </c>
      <c r="E1147" s="172" t="s">
        <v>147</v>
      </c>
      <c r="F1147" s="49" t="s">
        <v>2148</v>
      </c>
      <c r="G1147" s="36">
        <f>VLOOKUP(D1147,全省上年决算数!$D$4:$G$1301,4)</f>
        <v>318</v>
      </c>
      <c r="H1147" s="36">
        <f>IFERROR(VLOOKUP(D1147,全省预算!D:I,5,0),)</f>
        <v>320</v>
      </c>
      <c r="I1147" s="36"/>
      <c r="J1147" s="36">
        <f>SUMIF(全省决算数!A1146:A2526,D1147:D2443,全省决算数!C1146:C2526)</f>
        <v>275</v>
      </c>
      <c r="K1147" s="175">
        <f t="shared" si="106"/>
        <v>0.86</v>
      </c>
      <c r="L1147" s="175">
        <f t="shared" si="109"/>
        <v>0.86</v>
      </c>
      <c r="M1147" s="175">
        <f t="shared" si="107"/>
        <v>0</v>
      </c>
      <c r="N1147" s="132">
        <f t="shared" si="110"/>
        <v>-0.135</v>
      </c>
      <c r="O1147" s="176" t="str">
        <f t="shared" si="105"/>
        <v>是</v>
      </c>
      <c r="P1147" s="176" t="str">
        <f t="shared" si="108"/>
        <v>否</v>
      </c>
    </row>
    <row r="1148" hidden="1" customHeight="1" spans="1:16">
      <c r="A1148" s="171" t="s">
        <v>135</v>
      </c>
      <c r="B1148" s="172" t="s">
        <v>135</v>
      </c>
      <c r="C1148" s="465" t="s">
        <v>2136</v>
      </c>
      <c r="D1148" s="173" t="s">
        <v>2149</v>
      </c>
      <c r="E1148" s="172" t="s">
        <v>147</v>
      </c>
      <c r="F1148" s="49" t="s">
        <v>2150</v>
      </c>
      <c r="G1148" s="36">
        <f>VLOOKUP(D1148,全省上年决算数!$D$4:$G$1301,4)</f>
        <v>958</v>
      </c>
      <c r="H1148" s="36">
        <f>IFERROR(VLOOKUP(D1148,全省预算!D:I,5,0),)</f>
        <v>960</v>
      </c>
      <c r="I1148" s="36"/>
      <c r="J1148" s="36">
        <f>SUMIF(全省决算数!A1147:A2527,D1148:D2444,全省决算数!C1147:C2527)</f>
        <v>760</v>
      </c>
      <c r="K1148" s="175">
        <f t="shared" si="106"/>
        <v>0.79</v>
      </c>
      <c r="L1148" s="175">
        <f t="shared" si="109"/>
        <v>0.79</v>
      </c>
      <c r="M1148" s="175">
        <f t="shared" si="107"/>
        <v>0</v>
      </c>
      <c r="N1148" s="132">
        <f t="shared" si="110"/>
        <v>-0.207</v>
      </c>
      <c r="O1148" s="176" t="str">
        <f t="shared" si="105"/>
        <v>是</v>
      </c>
      <c r="P1148" s="176" t="str">
        <f t="shared" si="108"/>
        <v>否</v>
      </c>
    </row>
    <row r="1149" hidden="1" customHeight="1" spans="1:16">
      <c r="A1149" s="171" t="s">
        <v>135</v>
      </c>
      <c r="B1149" s="172" t="s">
        <v>135</v>
      </c>
      <c r="C1149" s="465" t="s">
        <v>2136</v>
      </c>
      <c r="D1149" s="173" t="s">
        <v>2151</v>
      </c>
      <c r="E1149" s="172" t="s">
        <v>147</v>
      </c>
      <c r="F1149" s="49" t="s">
        <v>2152</v>
      </c>
      <c r="G1149" s="36">
        <f>VLOOKUP(D1149,全省上年决算数!$D$4:$G$1301,4)</f>
        <v>1746</v>
      </c>
      <c r="H1149" s="36">
        <f>IFERROR(VLOOKUP(D1149,全省预算!D:I,5,0),)</f>
        <v>1780</v>
      </c>
      <c r="I1149" s="36"/>
      <c r="J1149" s="36">
        <f>SUMIF(全省决算数!A1148:A2528,D1149:D2445,全省决算数!C1148:C2528)</f>
        <v>1324</v>
      </c>
      <c r="K1149" s="175">
        <f t="shared" si="106"/>
        <v>0.76</v>
      </c>
      <c r="L1149" s="175">
        <f t="shared" si="109"/>
        <v>0.74</v>
      </c>
      <c r="M1149" s="175">
        <f t="shared" si="107"/>
        <v>0</v>
      </c>
      <c r="N1149" s="132">
        <f t="shared" si="110"/>
        <v>-0.242</v>
      </c>
      <c r="O1149" s="176" t="str">
        <f t="shared" si="105"/>
        <v>是</v>
      </c>
      <c r="P1149" s="176" t="str">
        <f t="shared" si="108"/>
        <v>否</v>
      </c>
    </row>
    <row r="1150" hidden="1" customHeight="1" spans="1:16">
      <c r="A1150" s="171" t="s">
        <v>135</v>
      </c>
      <c r="B1150" s="172" t="s">
        <v>135</v>
      </c>
      <c r="C1150" s="465" t="s">
        <v>2136</v>
      </c>
      <c r="D1150" s="173" t="s">
        <v>2153</v>
      </c>
      <c r="E1150" s="172" t="s">
        <v>147</v>
      </c>
      <c r="F1150" s="49" t="s">
        <v>2154</v>
      </c>
      <c r="G1150" s="36">
        <f>VLOOKUP(D1150,全省上年决算数!$D$4:$G$1301,4)</f>
        <v>43550</v>
      </c>
      <c r="H1150" s="36">
        <f>IFERROR(VLOOKUP(D1150,全省预算!D:I,5,0),)</f>
        <v>100000</v>
      </c>
      <c r="I1150" s="36"/>
      <c r="J1150" s="36">
        <f>SUMIF(全省决算数!A1149:A2529,D1150:D2446,全省决算数!C1149:C2529)</f>
        <v>42891</v>
      </c>
      <c r="K1150" s="175">
        <f t="shared" si="106"/>
        <v>0.98</v>
      </c>
      <c r="L1150" s="175">
        <f t="shared" si="109"/>
        <v>0.43</v>
      </c>
      <c r="M1150" s="175">
        <f t="shared" si="107"/>
        <v>0</v>
      </c>
      <c r="N1150" s="132">
        <f t="shared" si="110"/>
        <v>-0.015</v>
      </c>
      <c r="O1150" s="176" t="str">
        <f t="shared" si="105"/>
        <v>是</v>
      </c>
      <c r="P1150" s="176" t="str">
        <f t="shared" si="108"/>
        <v>否</v>
      </c>
    </row>
    <row r="1151" hidden="1" customHeight="1" spans="1:16">
      <c r="A1151" s="171" t="s">
        <v>135</v>
      </c>
      <c r="B1151" s="172" t="s">
        <v>135</v>
      </c>
      <c r="C1151" s="465" t="s">
        <v>2136</v>
      </c>
      <c r="D1151" s="173" t="s">
        <v>2155</v>
      </c>
      <c r="E1151" s="172" t="s">
        <v>147</v>
      </c>
      <c r="F1151" s="49" t="s">
        <v>2156</v>
      </c>
      <c r="G1151" s="36">
        <f>VLOOKUP(D1151,全省上年决算数!$D$4:$G$1301,4)</f>
        <v>197892</v>
      </c>
      <c r="H1151" s="36">
        <f>IFERROR(VLOOKUP(D1151,全省预算!D:I,5,0),)</f>
        <v>200000</v>
      </c>
      <c r="I1151" s="36"/>
      <c r="J1151" s="36">
        <f>SUMIF(全省决算数!A1150:A2530,D1151:D2447,全省决算数!C1150:C2530)</f>
        <v>232897</v>
      </c>
      <c r="K1151" s="175">
        <f t="shared" si="106"/>
        <v>1.18</v>
      </c>
      <c r="L1151" s="175">
        <f t="shared" si="109"/>
        <v>1.16</v>
      </c>
      <c r="M1151" s="175">
        <f t="shared" si="107"/>
        <v>0</v>
      </c>
      <c r="N1151" s="132">
        <f t="shared" si="110"/>
        <v>0.177</v>
      </c>
      <c r="O1151" s="176" t="str">
        <f t="shared" si="105"/>
        <v>是</v>
      </c>
      <c r="P1151" s="176" t="str">
        <f t="shared" si="108"/>
        <v>否</v>
      </c>
    </row>
    <row r="1152" hidden="1" customHeight="1" spans="1:16">
      <c r="A1152" s="171" t="s">
        <v>135</v>
      </c>
      <c r="B1152" s="172" t="s">
        <v>135</v>
      </c>
      <c r="C1152" s="465" t="s">
        <v>2136</v>
      </c>
      <c r="D1152" s="173" t="s">
        <v>2157</v>
      </c>
      <c r="E1152" s="172" t="s">
        <v>147</v>
      </c>
      <c r="F1152" s="49" t="s">
        <v>2158</v>
      </c>
      <c r="G1152" s="36">
        <f>VLOOKUP(D1152,全省上年决算数!$D$4:$G$1301,4)</f>
        <v>15068</v>
      </c>
      <c r="H1152" s="36">
        <f>IFERROR(VLOOKUP(D1152,全省预算!D:I,5,0),)</f>
        <v>15800</v>
      </c>
      <c r="I1152" s="36"/>
      <c r="J1152" s="36">
        <f>SUMIF(全省决算数!A1151:A2531,D1152:D2448,全省决算数!C1151:C2531)</f>
        <v>87026</v>
      </c>
      <c r="K1152" s="175">
        <f t="shared" si="106"/>
        <v>5.78</v>
      </c>
      <c r="L1152" s="175">
        <f t="shared" si="109"/>
        <v>5.51</v>
      </c>
      <c r="M1152" s="175">
        <f t="shared" si="107"/>
        <v>0</v>
      </c>
      <c r="N1152" s="132">
        <f t="shared" si="110"/>
        <v>4.776</v>
      </c>
      <c r="O1152" s="176" t="str">
        <f t="shared" si="105"/>
        <v>是</v>
      </c>
      <c r="P1152" s="176" t="str">
        <f t="shared" si="108"/>
        <v>否</v>
      </c>
    </row>
    <row r="1153" hidden="1" customHeight="1" spans="1:16">
      <c r="A1153" s="171" t="s">
        <v>135</v>
      </c>
      <c r="B1153" s="172" t="s">
        <v>135</v>
      </c>
      <c r="C1153" s="465" t="s">
        <v>2136</v>
      </c>
      <c r="D1153" s="173" t="s">
        <v>2159</v>
      </c>
      <c r="E1153" s="172" t="s">
        <v>147</v>
      </c>
      <c r="F1153" s="49" t="s">
        <v>2160</v>
      </c>
      <c r="G1153" s="36">
        <f>VLOOKUP(D1153,全省上年决算数!$D$4:$G$1301,4)</f>
        <v>258</v>
      </c>
      <c r="H1153" s="36">
        <f>IFERROR(VLOOKUP(D1153,全省预算!D:I,5,0),)</f>
        <v>260</v>
      </c>
      <c r="I1153" s="36"/>
      <c r="J1153" s="36">
        <f>SUMIF(全省决算数!A1152:A2532,D1153:D2449,全省决算数!C1152:C2532)</f>
        <v>-71</v>
      </c>
      <c r="K1153" s="175">
        <f t="shared" si="106"/>
        <v>-0.28</v>
      </c>
      <c r="L1153" s="175">
        <f t="shared" si="109"/>
        <v>-0.27</v>
      </c>
      <c r="M1153" s="175">
        <f t="shared" si="107"/>
        <v>0</v>
      </c>
      <c r="N1153" s="132">
        <f t="shared" si="110"/>
        <v>-1.275</v>
      </c>
      <c r="O1153" s="176" t="str">
        <f t="shared" si="105"/>
        <v>是</v>
      </c>
      <c r="P1153" s="176" t="str">
        <f t="shared" si="108"/>
        <v>否</v>
      </c>
    </row>
    <row r="1154" hidden="1" customHeight="1" spans="1:16">
      <c r="A1154" s="171" t="s">
        <v>135</v>
      </c>
      <c r="B1154" s="172" t="s">
        <v>135</v>
      </c>
      <c r="C1154" s="465" t="s">
        <v>2136</v>
      </c>
      <c r="D1154" s="173" t="s">
        <v>2161</v>
      </c>
      <c r="E1154" s="172" t="s">
        <v>147</v>
      </c>
      <c r="F1154" s="37" t="s">
        <v>2162</v>
      </c>
      <c r="G1154" s="36">
        <f>VLOOKUP(D1154,全省上年决算数!$D$4:$G$1301,4)</f>
        <v>1973</v>
      </c>
      <c r="H1154" s="36">
        <f>IFERROR(VLOOKUP(D1154,全省预算!D:I,5,0),)</f>
        <v>2000</v>
      </c>
      <c r="I1154" s="36"/>
      <c r="J1154" s="36">
        <f>SUMIF(全省决算数!A1153:A2533,D1154:D2450,全省决算数!C1153:C2533)</f>
        <v>1443</v>
      </c>
      <c r="K1154" s="175">
        <f t="shared" si="106"/>
        <v>0.73</v>
      </c>
      <c r="L1154" s="175">
        <f t="shared" si="109"/>
        <v>0.72</v>
      </c>
      <c r="M1154" s="175">
        <f t="shared" si="107"/>
        <v>0</v>
      </c>
      <c r="N1154" s="132">
        <f t="shared" si="110"/>
        <v>-0.269</v>
      </c>
      <c r="O1154" s="176" t="str">
        <f t="shared" si="105"/>
        <v>是</v>
      </c>
      <c r="P1154" s="176" t="str">
        <f t="shared" si="108"/>
        <v>否</v>
      </c>
    </row>
    <row r="1155" hidden="1" customHeight="1" spans="1:16">
      <c r="A1155" s="171" t="s">
        <v>135</v>
      </c>
      <c r="B1155" s="172" t="s">
        <v>135</v>
      </c>
      <c r="C1155" s="465" t="s">
        <v>2136</v>
      </c>
      <c r="D1155" s="173" t="s">
        <v>2163</v>
      </c>
      <c r="E1155" s="172" t="s">
        <v>147</v>
      </c>
      <c r="F1155" s="49" t="s">
        <v>2164</v>
      </c>
      <c r="G1155" s="36">
        <f>VLOOKUP(D1155,全省上年决算数!$D$4:$G$1301,4)</f>
        <v>0</v>
      </c>
      <c r="H1155" s="36">
        <f>IFERROR(VLOOKUP(D1155,全省预算!D:I,5,0),)</f>
        <v>0</v>
      </c>
      <c r="I1155" s="36"/>
      <c r="J1155" s="36">
        <f>SUMIF(全省决算数!A1154:A2534,D1155:D2451,全省决算数!C1154:C2534)</f>
        <v>0</v>
      </c>
      <c r="K1155" s="175"/>
      <c r="L1155" s="175"/>
      <c r="M1155" s="175">
        <f t="shared" si="107"/>
        <v>0</v>
      </c>
      <c r="N1155" s="132" t="str">
        <f t="shared" si="110"/>
        <v/>
      </c>
      <c r="O1155" s="176" t="str">
        <f t="shared" si="105"/>
        <v>否</v>
      </c>
      <c r="P1155" s="176" t="str">
        <f t="shared" si="108"/>
        <v>否</v>
      </c>
    </row>
    <row r="1156" hidden="1" customHeight="1" spans="1:16">
      <c r="A1156" s="171" t="s">
        <v>135</v>
      </c>
      <c r="B1156" s="172"/>
      <c r="C1156" s="465" t="s">
        <v>2136</v>
      </c>
      <c r="D1156" s="173" t="s">
        <v>2165</v>
      </c>
      <c r="E1156" s="172" t="s">
        <v>147</v>
      </c>
      <c r="F1156" s="49" t="s">
        <v>2166</v>
      </c>
      <c r="G1156" s="36">
        <f>VLOOKUP(D1156,全省上年决算数!$D$4:$G$1301,4)</f>
        <v>0</v>
      </c>
      <c r="H1156" s="36">
        <f>IFERROR(VLOOKUP(D1156,全省预算!D:I,5,0),)</f>
        <v>0</v>
      </c>
      <c r="I1156" s="36"/>
      <c r="J1156" s="36">
        <f>SUMIF(全省决算数!A1155:A2535,D1156:D2452,全省决算数!C1155:C2535)</f>
        <v>-724</v>
      </c>
      <c r="K1156" s="175"/>
      <c r="L1156" s="175"/>
      <c r="M1156" s="175">
        <f t="shared" si="107"/>
        <v>0</v>
      </c>
      <c r="N1156" s="132" t="str">
        <f t="shared" si="110"/>
        <v/>
      </c>
      <c r="O1156" s="176" t="str">
        <f t="shared" ref="O1156:O1219" si="111">IF(F1156&lt;&gt;"",IF(SUM(G1156:J1156)&lt;&gt;0,"是","否"),"空")</f>
        <v>是</v>
      </c>
      <c r="P1156" s="176" t="str">
        <f t="shared" si="108"/>
        <v>否</v>
      </c>
    </row>
    <row r="1157" hidden="1" customHeight="1" spans="1:16">
      <c r="A1157" s="171" t="s">
        <v>135</v>
      </c>
      <c r="B1157" s="172" t="s">
        <v>135</v>
      </c>
      <c r="C1157" s="465" t="s">
        <v>2136</v>
      </c>
      <c r="D1157" s="173" t="s">
        <v>2167</v>
      </c>
      <c r="E1157" s="172" t="s">
        <v>147</v>
      </c>
      <c r="F1157" s="49" t="s">
        <v>2168</v>
      </c>
      <c r="G1157" s="36">
        <f>VLOOKUP(D1157,全省上年决算数!$D$4:$G$1301,4)</f>
        <v>14784</v>
      </c>
      <c r="H1157" s="36">
        <f>IFERROR(VLOOKUP(D1157,全省预算!D:I,5,0),)</f>
        <v>15000</v>
      </c>
      <c r="I1157" s="36"/>
      <c r="J1157" s="36">
        <f>SUMIF(全省决算数!A1156:A2536,D1157:D2453,全省决算数!C1156:C2536)</f>
        <v>5493</v>
      </c>
      <c r="K1157" s="175">
        <f t="shared" ref="K1157:K1220" si="112">J1157/G1157</f>
        <v>0.37</v>
      </c>
      <c r="L1157" s="175">
        <f t="shared" si="109"/>
        <v>0.37</v>
      </c>
      <c r="M1157" s="175">
        <f t="shared" ref="M1157:M1220" si="113">IFERROR(J1157/I1157,0)</f>
        <v>0</v>
      </c>
      <c r="N1157" s="132">
        <f t="shared" si="110"/>
        <v>-0.628</v>
      </c>
      <c r="O1157" s="176" t="str">
        <f t="shared" si="111"/>
        <v>是</v>
      </c>
      <c r="P1157" s="176" t="str">
        <f t="shared" ref="P1157:P1220" si="114">IF(C1157&lt;&gt;"","否","是")</f>
        <v>否</v>
      </c>
    </row>
    <row r="1158" hidden="1" customHeight="1" spans="1:16">
      <c r="A1158" s="171" t="s">
        <v>135</v>
      </c>
      <c r="B1158" s="172" t="s">
        <v>135</v>
      </c>
      <c r="C1158" s="465" t="s">
        <v>2136</v>
      </c>
      <c r="D1158" s="173" t="s">
        <v>2169</v>
      </c>
      <c r="E1158" s="172" t="s">
        <v>147</v>
      </c>
      <c r="F1158" s="49" t="s">
        <v>2170</v>
      </c>
      <c r="G1158" s="36">
        <f>VLOOKUP(D1158,全省上年决算数!$D$4:$G$1301,4)</f>
        <v>197364</v>
      </c>
      <c r="H1158" s="36">
        <f>IFERROR(VLOOKUP(D1158,全省预算!D:I,5,0),)</f>
        <v>200000</v>
      </c>
      <c r="I1158" s="36"/>
      <c r="J1158" s="36">
        <f>SUMIF(全省决算数!A1157:A2537,D1158:D2454,全省决算数!C1157:C2537)</f>
        <v>82011</v>
      </c>
      <c r="K1158" s="175">
        <f t="shared" si="112"/>
        <v>0.42</v>
      </c>
      <c r="L1158" s="175">
        <f t="shared" ref="L1158:L1221" si="115">J1158/H1158</f>
        <v>0.41</v>
      </c>
      <c r="M1158" s="175">
        <f t="shared" si="113"/>
        <v>0</v>
      </c>
      <c r="N1158" s="132">
        <f t="shared" si="110"/>
        <v>-0.584</v>
      </c>
      <c r="O1158" s="176" t="str">
        <f t="shared" si="111"/>
        <v>是</v>
      </c>
      <c r="P1158" s="176" t="str">
        <f t="shared" si="114"/>
        <v>否</v>
      </c>
    </row>
    <row r="1159" hidden="1" customHeight="1" spans="1:16">
      <c r="A1159" s="171" t="s">
        <v>135</v>
      </c>
      <c r="B1159" s="172" t="s">
        <v>135</v>
      </c>
      <c r="C1159" s="465" t="s">
        <v>2136</v>
      </c>
      <c r="D1159" s="173" t="s">
        <v>2171</v>
      </c>
      <c r="E1159" s="172" t="s">
        <v>147</v>
      </c>
      <c r="F1159" s="49" t="s">
        <v>160</v>
      </c>
      <c r="G1159" s="36">
        <f>VLOOKUP(D1159,全省上年决算数!$D$4:$G$1301,4)</f>
        <v>8155</v>
      </c>
      <c r="H1159" s="36">
        <f>IFERROR(VLOOKUP(D1159,全省预算!D:I,5,0),)</f>
        <v>8200</v>
      </c>
      <c r="I1159" s="36"/>
      <c r="J1159" s="36">
        <f>SUMIF(全省决算数!A1158:A2538,D1159:D2455,全省决算数!C1158:C2538)</f>
        <v>12051</v>
      </c>
      <c r="K1159" s="175">
        <f t="shared" si="112"/>
        <v>1.48</v>
      </c>
      <c r="L1159" s="175">
        <f t="shared" si="115"/>
        <v>1.47</v>
      </c>
      <c r="M1159" s="175">
        <f t="shared" si="113"/>
        <v>0</v>
      </c>
      <c r="N1159" s="132">
        <f t="shared" si="110"/>
        <v>0.478</v>
      </c>
      <c r="O1159" s="176" t="str">
        <f t="shared" si="111"/>
        <v>是</v>
      </c>
      <c r="P1159" s="176" t="str">
        <f t="shared" si="114"/>
        <v>否</v>
      </c>
    </row>
    <row r="1160" hidden="1" customHeight="1" spans="1:16">
      <c r="A1160" s="171" t="s">
        <v>135</v>
      </c>
      <c r="B1160" s="172" t="s">
        <v>135</v>
      </c>
      <c r="C1160" s="465" t="s">
        <v>2136</v>
      </c>
      <c r="D1160" s="173" t="s">
        <v>2172</v>
      </c>
      <c r="E1160" s="172" t="s">
        <v>147</v>
      </c>
      <c r="F1160" s="49" t="s">
        <v>2173</v>
      </c>
      <c r="G1160" s="36">
        <f>VLOOKUP(D1160,全省上年决算数!$D$4:$G$1301,4)</f>
        <v>150586</v>
      </c>
      <c r="H1160" s="36">
        <f>IFERROR(VLOOKUP(D1160,全省预算!D:I,5,0),)</f>
        <v>98410</v>
      </c>
      <c r="I1160" s="36"/>
      <c r="J1160" s="36">
        <f>SUMIF(全省决算数!A1159:A2539,D1160:D2456,全省决算数!C1159:C2539)</f>
        <v>56929</v>
      </c>
      <c r="K1160" s="175">
        <f t="shared" si="112"/>
        <v>0.38</v>
      </c>
      <c r="L1160" s="175">
        <f t="shared" si="115"/>
        <v>0.58</v>
      </c>
      <c r="M1160" s="175">
        <f t="shared" si="113"/>
        <v>0</v>
      </c>
      <c r="N1160" s="132">
        <f t="shared" si="110"/>
        <v>-0.622</v>
      </c>
      <c r="O1160" s="176" t="str">
        <f t="shared" si="111"/>
        <v>是</v>
      </c>
      <c r="P1160" s="176" t="str">
        <f t="shared" si="114"/>
        <v>否</v>
      </c>
    </row>
    <row r="1161" hidden="1" spans="1:16">
      <c r="A1161" s="171" t="s">
        <v>135</v>
      </c>
      <c r="B1161" s="465" t="s">
        <v>2134</v>
      </c>
      <c r="C1161" s="172"/>
      <c r="D1161" s="173" t="s">
        <v>2174</v>
      </c>
      <c r="E1161" s="172"/>
      <c r="F1161" s="50" t="s">
        <v>2175</v>
      </c>
      <c r="G1161" s="36">
        <f>SUMIF($C1162:$C$1301,$D1161,$G1162:$G$1301)</f>
        <v>0</v>
      </c>
      <c r="H1161" s="36">
        <f>VLOOKUP(F1161,全省预算!$F:$H,3,0)</f>
        <v>0</v>
      </c>
      <c r="I1161" s="36">
        <f>IFERROR(VLOOKUP(D1161,全省调整!A:I,3,0),)</f>
        <v>0</v>
      </c>
      <c r="J1161" s="36">
        <f>VLOOKUP(F1161,全省决算数!$B:$C,2,0)</f>
        <v>0</v>
      </c>
      <c r="K1161" s="175"/>
      <c r="L1161" s="175"/>
      <c r="M1161" s="175">
        <f t="shared" si="113"/>
        <v>0</v>
      </c>
      <c r="N1161" s="129" t="str">
        <f t="shared" si="110"/>
        <v/>
      </c>
      <c r="O1161" s="176" t="str">
        <f t="shared" si="111"/>
        <v>否</v>
      </c>
      <c r="P1161" s="176" t="str">
        <f t="shared" si="114"/>
        <v>是</v>
      </c>
    </row>
    <row r="1162" hidden="1" customHeight="1" spans="1:16">
      <c r="A1162" s="171" t="s">
        <v>135</v>
      </c>
      <c r="B1162" s="172" t="s">
        <v>135</v>
      </c>
      <c r="C1162" s="465" t="s">
        <v>2174</v>
      </c>
      <c r="D1162" s="173" t="s">
        <v>2176</v>
      </c>
      <c r="E1162" s="172" t="s">
        <v>147</v>
      </c>
      <c r="F1162" s="49" t="s">
        <v>141</v>
      </c>
      <c r="G1162" s="36">
        <f>VLOOKUP(D1162,全省上年决算数!$D$4:$G$1301,4)</f>
        <v>0</v>
      </c>
      <c r="H1162" s="36">
        <f>IFERROR(VLOOKUP(D1162,全省预算!D:I,5,0),)</f>
        <v>0</v>
      </c>
      <c r="I1162" s="36"/>
      <c r="J1162" s="36">
        <f>SUMIF(全省决算数!A1161:A2541,D1162:D2458,全省决算数!C1161:C2541)</f>
        <v>0</v>
      </c>
      <c r="K1162" s="175"/>
      <c r="L1162" s="175"/>
      <c r="M1162" s="175">
        <f t="shared" si="113"/>
        <v>0</v>
      </c>
      <c r="N1162" s="132" t="str">
        <f t="shared" si="110"/>
        <v/>
      </c>
      <c r="O1162" s="176" t="str">
        <f t="shared" si="111"/>
        <v>否</v>
      </c>
      <c r="P1162" s="176" t="str">
        <f t="shared" si="114"/>
        <v>否</v>
      </c>
    </row>
    <row r="1163" hidden="1" customHeight="1" spans="1:16">
      <c r="A1163" s="171" t="s">
        <v>135</v>
      </c>
      <c r="B1163" s="172" t="s">
        <v>135</v>
      </c>
      <c r="C1163" s="465" t="s">
        <v>2174</v>
      </c>
      <c r="D1163" s="173" t="s">
        <v>2177</v>
      </c>
      <c r="E1163" s="172" t="s">
        <v>147</v>
      </c>
      <c r="F1163" s="49" t="s">
        <v>143</v>
      </c>
      <c r="G1163" s="36">
        <f>VLOOKUP(D1163,全省上年决算数!$D$4:$G$1301,4)</f>
        <v>0</v>
      </c>
      <c r="H1163" s="36">
        <f>IFERROR(VLOOKUP(D1163,全省预算!D:I,5,0),)</f>
        <v>0</v>
      </c>
      <c r="I1163" s="36"/>
      <c r="J1163" s="36">
        <f>SUMIF(全省决算数!A1162:A2542,D1163:D2459,全省决算数!C1162:C2542)</f>
        <v>0</v>
      </c>
      <c r="K1163" s="175"/>
      <c r="L1163" s="175"/>
      <c r="M1163" s="175">
        <f t="shared" si="113"/>
        <v>0</v>
      </c>
      <c r="N1163" s="132" t="str">
        <f t="shared" si="110"/>
        <v/>
      </c>
      <c r="O1163" s="176" t="str">
        <f t="shared" si="111"/>
        <v>否</v>
      </c>
      <c r="P1163" s="176" t="str">
        <f t="shared" si="114"/>
        <v>否</v>
      </c>
    </row>
    <row r="1164" hidden="1" customHeight="1" spans="1:16">
      <c r="A1164" s="171" t="s">
        <v>135</v>
      </c>
      <c r="B1164" s="172" t="s">
        <v>135</v>
      </c>
      <c r="C1164" s="465" t="s">
        <v>2174</v>
      </c>
      <c r="D1164" s="173" t="s">
        <v>2178</v>
      </c>
      <c r="E1164" s="172" t="s">
        <v>147</v>
      </c>
      <c r="F1164" s="49" t="s">
        <v>145</v>
      </c>
      <c r="G1164" s="36">
        <f>VLOOKUP(D1164,全省上年决算数!$D$4:$G$1301,4)</f>
        <v>0</v>
      </c>
      <c r="H1164" s="36">
        <f>IFERROR(VLOOKUP(D1164,全省预算!D:I,5,0),)</f>
        <v>0</v>
      </c>
      <c r="I1164" s="36"/>
      <c r="J1164" s="36">
        <f>SUMIF(全省决算数!A1163:A2543,D1164:D2460,全省决算数!C1163:C2543)</f>
        <v>0</v>
      </c>
      <c r="K1164" s="175"/>
      <c r="L1164" s="175"/>
      <c r="M1164" s="175">
        <f t="shared" si="113"/>
        <v>0</v>
      </c>
      <c r="N1164" s="132" t="str">
        <f t="shared" si="110"/>
        <v/>
      </c>
      <c r="O1164" s="176" t="str">
        <f t="shared" si="111"/>
        <v>否</v>
      </c>
      <c r="P1164" s="176" t="str">
        <f t="shared" si="114"/>
        <v>否</v>
      </c>
    </row>
    <row r="1165" hidden="1" customHeight="1" spans="1:16">
      <c r="A1165" s="171" t="s">
        <v>135</v>
      </c>
      <c r="B1165" s="172" t="s">
        <v>135</v>
      </c>
      <c r="C1165" s="465" t="s">
        <v>2174</v>
      </c>
      <c r="D1165" s="173" t="s">
        <v>2179</v>
      </c>
      <c r="E1165" s="172" t="s">
        <v>147</v>
      </c>
      <c r="F1165" s="49" t="s">
        <v>2180</v>
      </c>
      <c r="G1165" s="36">
        <f>VLOOKUP(D1165,全省上年决算数!$D$4:$G$1301,4)</f>
        <v>0</v>
      </c>
      <c r="H1165" s="36">
        <f>IFERROR(VLOOKUP(D1165,全省预算!D:I,5,0),)</f>
        <v>0</v>
      </c>
      <c r="I1165" s="36"/>
      <c r="J1165" s="36">
        <f>SUMIF(全省决算数!A1164:A2544,D1165:D2461,全省决算数!C1164:C2544)</f>
        <v>0</v>
      </c>
      <c r="K1165" s="175"/>
      <c r="L1165" s="175"/>
      <c r="M1165" s="175">
        <f t="shared" si="113"/>
        <v>0</v>
      </c>
      <c r="N1165" s="132" t="str">
        <f t="shared" si="110"/>
        <v/>
      </c>
      <c r="O1165" s="176" t="str">
        <f t="shared" si="111"/>
        <v>否</v>
      </c>
      <c r="P1165" s="176" t="str">
        <f t="shared" si="114"/>
        <v>否</v>
      </c>
    </row>
    <row r="1166" hidden="1" customHeight="1" spans="1:16">
      <c r="A1166" s="171" t="s">
        <v>135</v>
      </c>
      <c r="B1166" s="172" t="s">
        <v>135</v>
      </c>
      <c r="C1166" s="465" t="s">
        <v>2174</v>
      </c>
      <c r="D1166" s="173" t="s">
        <v>2181</v>
      </c>
      <c r="E1166" s="172" t="s">
        <v>147</v>
      </c>
      <c r="F1166" s="49" t="s">
        <v>2182</v>
      </c>
      <c r="G1166" s="36">
        <f>VLOOKUP(D1166,全省上年决算数!$D$4:$G$1301,4)</f>
        <v>0</v>
      </c>
      <c r="H1166" s="36">
        <f>IFERROR(VLOOKUP(D1166,全省预算!D:I,5,0),)</f>
        <v>0</v>
      </c>
      <c r="I1166" s="36"/>
      <c r="J1166" s="36">
        <f>SUMIF(全省决算数!A1165:A2545,D1166:D2462,全省决算数!C1165:C2545)</f>
        <v>0</v>
      </c>
      <c r="K1166" s="175"/>
      <c r="L1166" s="175"/>
      <c r="M1166" s="175">
        <f t="shared" si="113"/>
        <v>0</v>
      </c>
      <c r="N1166" s="132" t="str">
        <f t="shared" si="110"/>
        <v/>
      </c>
      <c r="O1166" s="176" t="str">
        <f t="shared" si="111"/>
        <v>否</v>
      </c>
      <c r="P1166" s="176" t="str">
        <f t="shared" si="114"/>
        <v>否</v>
      </c>
    </row>
    <row r="1167" hidden="1" customHeight="1" spans="1:16">
      <c r="A1167" s="171" t="s">
        <v>135</v>
      </c>
      <c r="B1167" s="172" t="s">
        <v>135</v>
      </c>
      <c r="C1167" s="465" t="s">
        <v>2174</v>
      </c>
      <c r="D1167" s="173" t="s">
        <v>2183</v>
      </c>
      <c r="E1167" s="172" t="s">
        <v>147</v>
      </c>
      <c r="F1167" s="49" t="s">
        <v>2184</v>
      </c>
      <c r="G1167" s="36">
        <f>VLOOKUP(D1167,全省上年决算数!$D$4:$G$1301,4)</f>
        <v>0</v>
      </c>
      <c r="H1167" s="36">
        <f>IFERROR(VLOOKUP(D1167,全省预算!D:I,5,0),)</f>
        <v>0</v>
      </c>
      <c r="I1167" s="36"/>
      <c r="J1167" s="36">
        <f>SUMIF(全省决算数!A1166:A2546,D1167:D2463,全省决算数!C1166:C2546)</f>
        <v>0</v>
      </c>
      <c r="K1167" s="175"/>
      <c r="L1167" s="175"/>
      <c r="M1167" s="175">
        <f t="shared" si="113"/>
        <v>0</v>
      </c>
      <c r="N1167" s="132" t="str">
        <f t="shared" si="110"/>
        <v/>
      </c>
      <c r="O1167" s="176" t="str">
        <f t="shared" si="111"/>
        <v>否</v>
      </c>
      <c r="P1167" s="176" t="str">
        <f t="shared" si="114"/>
        <v>否</v>
      </c>
    </row>
    <row r="1168" hidden="1" customHeight="1" spans="1:16">
      <c r="A1168" s="171" t="s">
        <v>135</v>
      </c>
      <c r="B1168" s="172" t="s">
        <v>135</v>
      </c>
      <c r="C1168" s="465" t="s">
        <v>2174</v>
      </c>
      <c r="D1168" s="173" t="s">
        <v>2185</v>
      </c>
      <c r="E1168" s="172" t="s">
        <v>147</v>
      </c>
      <c r="F1168" s="49" t="s">
        <v>2186</v>
      </c>
      <c r="G1168" s="36">
        <f>VLOOKUP(D1168,全省上年决算数!$D$4:$G$1301,4)</f>
        <v>0</v>
      </c>
      <c r="H1168" s="36">
        <f>IFERROR(VLOOKUP(D1168,全省预算!D:I,5,0),)</f>
        <v>0</v>
      </c>
      <c r="I1168" s="36"/>
      <c r="J1168" s="36">
        <f>SUMIF(全省决算数!A1167:A2547,D1168:D2464,全省决算数!C1167:C2547)</f>
        <v>0</v>
      </c>
      <c r="K1168" s="175"/>
      <c r="L1168" s="175"/>
      <c r="M1168" s="175">
        <f t="shared" si="113"/>
        <v>0</v>
      </c>
      <c r="N1168" s="132" t="str">
        <f t="shared" si="110"/>
        <v/>
      </c>
      <c r="O1168" s="176" t="str">
        <f t="shared" si="111"/>
        <v>否</v>
      </c>
      <c r="P1168" s="176" t="str">
        <f t="shared" si="114"/>
        <v>否</v>
      </c>
    </row>
    <row r="1169" hidden="1" customHeight="1" spans="1:16">
      <c r="A1169" s="171" t="s">
        <v>135</v>
      </c>
      <c r="B1169" s="172" t="s">
        <v>135</v>
      </c>
      <c r="C1169" s="465" t="s">
        <v>2174</v>
      </c>
      <c r="D1169" s="173" t="s">
        <v>2187</v>
      </c>
      <c r="E1169" s="172" t="s">
        <v>147</v>
      </c>
      <c r="F1169" s="49" t="s">
        <v>2188</v>
      </c>
      <c r="G1169" s="36">
        <f>VLOOKUP(D1169,全省上年决算数!$D$4:$G$1301,4)</f>
        <v>0</v>
      </c>
      <c r="H1169" s="36">
        <f>IFERROR(VLOOKUP(D1169,全省预算!D:I,5,0),)</f>
        <v>0</v>
      </c>
      <c r="I1169" s="36"/>
      <c r="J1169" s="36">
        <f>SUMIF(全省决算数!A1168:A2548,D1169:D2465,全省决算数!C1168:C2548)</f>
        <v>0</v>
      </c>
      <c r="K1169" s="175"/>
      <c r="L1169" s="175"/>
      <c r="M1169" s="175">
        <f t="shared" si="113"/>
        <v>0</v>
      </c>
      <c r="N1169" s="132" t="str">
        <f t="shared" si="110"/>
        <v/>
      </c>
      <c r="O1169" s="176" t="str">
        <f t="shared" si="111"/>
        <v>否</v>
      </c>
      <c r="P1169" s="176" t="str">
        <f t="shared" si="114"/>
        <v>否</v>
      </c>
    </row>
    <row r="1170" hidden="1" customHeight="1" spans="1:16">
      <c r="A1170" s="171" t="s">
        <v>135</v>
      </c>
      <c r="B1170" s="172"/>
      <c r="C1170" s="465" t="s">
        <v>2174</v>
      </c>
      <c r="D1170" s="173" t="s">
        <v>2189</v>
      </c>
      <c r="E1170" s="172" t="s">
        <v>147</v>
      </c>
      <c r="F1170" s="49" t="s">
        <v>2190</v>
      </c>
      <c r="G1170" s="36">
        <f>VLOOKUP(D1170,全省上年决算数!$D$4:$G$1301,4)</f>
        <v>0</v>
      </c>
      <c r="H1170" s="36">
        <f>IFERROR(VLOOKUP(D1170,全省预算!D:I,5,0),)</f>
        <v>0</v>
      </c>
      <c r="I1170" s="36"/>
      <c r="J1170" s="36">
        <f>SUMIF(全省决算数!A1169:A2549,D1170:D2466,全省决算数!C1169:C2549)</f>
        <v>0</v>
      </c>
      <c r="K1170" s="175"/>
      <c r="L1170" s="175"/>
      <c r="M1170" s="175">
        <f t="shared" si="113"/>
        <v>0</v>
      </c>
      <c r="N1170" s="132" t="str">
        <f t="shared" si="110"/>
        <v/>
      </c>
      <c r="O1170" s="176" t="str">
        <f t="shared" si="111"/>
        <v>否</v>
      </c>
      <c r="P1170" s="176" t="str">
        <f t="shared" si="114"/>
        <v>否</v>
      </c>
    </row>
    <row r="1171" hidden="1" customHeight="1" spans="1:16">
      <c r="A1171" s="171" t="s">
        <v>135</v>
      </c>
      <c r="B1171" s="172" t="s">
        <v>135</v>
      </c>
      <c r="C1171" s="465" t="s">
        <v>2174</v>
      </c>
      <c r="D1171" s="173" t="s">
        <v>2191</v>
      </c>
      <c r="E1171" s="172" t="s">
        <v>147</v>
      </c>
      <c r="F1171" s="49" t="s">
        <v>2192</v>
      </c>
      <c r="G1171" s="36">
        <f>VLOOKUP(D1171,全省上年决算数!$D$4:$G$1301,4)</f>
        <v>0</v>
      </c>
      <c r="H1171" s="36">
        <f>IFERROR(VLOOKUP(D1171,全省预算!D:I,5,0),)</f>
        <v>0</v>
      </c>
      <c r="I1171" s="36"/>
      <c r="J1171" s="36">
        <f>SUMIF(全省决算数!A1170:A2550,D1171:D2467,全省决算数!C1170:C2550)</f>
        <v>0</v>
      </c>
      <c r="K1171" s="175"/>
      <c r="L1171" s="175"/>
      <c r="M1171" s="175">
        <f t="shared" si="113"/>
        <v>0</v>
      </c>
      <c r="N1171" s="132" t="str">
        <f t="shared" si="110"/>
        <v/>
      </c>
      <c r="O1171" s="176" t="str">
        <f t="shared" si="111"/>
        <v>否</v>
      </c>
      <c r="P1171" s="176" t="str">
        <f t="shared" si="114"/>
        <v>否</v>
      </c>
    </row>
    <row r="1172" hidden="1" customHeight="1" spans="1:16">
      <c r="A1172" s="171" t="s">
        <v>135</v>
      </c>
      <c r="B1172" s="172" t="s">
        <v>135</v>
      </c>
      <c r="C1172" s="465" t="s">
        <v>2174</v>
      </c>
      <c r="D1172" s="173" t="s">
        <v>2193</v>
      </c>
      <c r="E1172" s="172" t="s">
        <v>147</v>
      </c>
      <c r="F1172" s="49" t="s">
        <v>2194</v>
      </c>
      <c r="G1172" s="36">
        <f>VLOOKUP(D1172,全省上年决算数!$D$4:$G$1301,4)</f>
        <v>0</v>
      </c>
      <c r="H1172" s="36">
        <f>IFERROR(VLOOKUP(D1172,全省预算!D:I,5,0),)</f>
        <v>0</v>
      </c>
      <c r="I1172" s="36"/>
      <c r="J1172" s="36">
        <f>SUMIF(全省决算数!A1171:A2551,D1172:D2468,全省决算数!C1171:C2551)</f>
        <v>0</v>
      </c>
      <c r="K1172" s="175"/>
      <c r="L1172" s="175"/>
      <c r="M1172" s="175">
        <f t="shared" si="113"/>
        <v>0</v>
      </c>
      <c r="N1172" s="132" t="str">
        <f t="shared" si="110"/>
        <v/>
      </c>
      <c r="O1172" s="176" t="str">
        <f t="shared" si="111"/>
        <v>否</v>
      </c>
      <c r="P1172" s="176" t="str">
        <f t="shared" si="114"/>
        <v>否</v>
      </c>
    </row>
    <row r="1173" hidden="1" customHeight="1" spans="1:16">
      <c r="A1173" s="171" t="s">
        <v>135</v>
      </c>
      <c r="B1173" s="172" t="s">
        <v>135</v>
      </c>
      <c r="C1173" s="465" t="s">
        <v>2174</v>
      </c>
      <c r="D1173" s="173" t="s">
        <v>2195</v>
      </c>
      <c r="E1173" s="172" t="s">
        <v>147</v>
      </c>
      <c r="F1173" s="49" t="s">
        <v>2196</v>
      </c>
      <c r="G1173" s="36">
        <f>VLOOKUP(D1173,全省上年决算数!$D$4:$G$1301,4)</f>
        <v>0</v>
      </c>
      <c r="H1173" s="36">
        <f>IFERROR(VLOOKUP(D1173,全省预算!D:I,5,0),)</f>
        <v>0</v>
      </c>
      <c r="I1173" s="36"/>
      <c r="J1173" s="36">
        <f>SUMIF(全省决算数!A1172:A2552,D1173:D2469,全省决算数!C1172:C2552)</f>
        <v>0</v>
      </c>
      <c r="K1173" s="175"/>
      <c r="L1173" s="175"/>
      <c r="M1173" s="175">
        <f t="shared" si="113"/>
        <v>0</v>
      </c>
      <c r="N1173" s="132" t="str">
        <f t="shared" si="110"/>
        <v/>
      </c>
      <c r="O1173" s="176" t="str">
        <f t="shared" si="111"/>
        <v>否</v>
      </c>
      <c r="P1173" s="176" t="str">
        <f t="shared" si="114"/>
        <v>否</v>
      </c>
    </row>
    <row r="1174" hidden="1" customHeight="1" spans="1:16">
      <c r="A1174" s="171" t="s">
        <v>135</v>
      </c>
      <c r="B1174" s="172" t="s">
        <v>135</v>
      </c>
      <c r="C1174" s="465" t="s">
        <v>2174</v>
      </c>
      <c r="D1174" s="173" t="s">
        <v>2197</v>
      </c>
      <c r="E1174" s="172" t="s">
        <v>147</v>
      </c>
      <c r="F1174" s="49" t="s">
        <v>2198</v>
      </c>
      <c r="G1174" s="36">
        <f>VLOOKUP(D1174,全省上年决算数!$D$4:$G$1301,4)</f>
        <v>0</v>
      </c>
      <c r="H1174" s="36">
        <f>IFERROR(VLOOKUP(D1174,全省预算!D:I,5,0),)</f>
        <v>0</v>
      </c>
      <c r="I1174" s="36"/>
      <c r="J1174" s="36">
        <f>SUMIF(全省决算数!A1173:A2553,D1174:D2470,全省决算数!C1173:C2553)</f>
        <v>0</v>
      </c>
      <c r="K1174" s="175"/>
      <c r="L1174" s="175"/>
      <c r="M1174" s="175">
        <f t="shared" si="113"/>
        <v>0</v>
      </c>
      <c r="N1174" s="132" t="str">
        <f t="shared" si="110"/>
        <v/>
      </c>
      <c r="O1174" s="176" t="str">
        <f t="shared" si="111"/>
        <v>否</v>
      </c>
      <c r="P1174" s="176" t="str">
        <f t="shared" si="114"/>
        <v>否</v>
      </c>
    </row>
    <row r="1175" hidden="1" customHeight="1" spans="1:16">
      <c r="A1175" s="171" t="s">
        <v>135</v>
      </c>
      <c r="B1175" s="172" t="s">
        <v>135</v>
      </c>
      <c r="C1175" s="465" t="s">
        <v>2174</v>
      </c>
      <c r="D1175" s="173" t="s">
        <v>2199</v>
      </c>
      <c r="E1175" s="172" t="s">
        <v>147</v>
      </c>
      <c r="F1175" s="49" t="s">
        <v>2200</v>
      </c>
      <c r="G1175" s="36">
        <f>VLOOKUP(D1175,全省上年决算数!$D$4:$G$1301,4)</f>
        <v>0</v>
      </c>
      <c r="H1175" s="36">
        <f>IFERROR(VLOOKUP(D1175,全省预算!D:I,5,0),)</f>
        <v>0</v>
      </c>
      <c r="I1175" s="36"/>
      <c r="J1175" s="36">
        <f>SUMIF(全省决算数!A1174:A2554,D1175:D2471,全省决算数!C1174:C2554)</f>
        <v>0</v>
      </c>
      <c r="K1175" s="175"/>
      <c r="L1175" s="175"/>
      <c r="M1175" s="175">
        <f t="shared" si="113"/>
        <v>0</v>
      </c>
      <c r="N1175" s="132" t="str">
        <f t="shared" si="110"/>
        <v/>
      </c>
      <c r="O1175" s="176" t="str">
        <f t="shared" si="111"/>
        <v>否</v>
      </c>
      <c r="P1175" s="176" t="str">
        <f t="shared" si="114"/>
        <v>否</v>
      </c>
    </row>
    <row r="1176" hidden="1" customHeight="1" spans="1:16">
      <c r="A1176" s="171" t="s">
        <v>135</v>
      </c>
      <c r="B1176" s="172" t="s">
        <v>135</v>
      </c>
      <c r="C1176" s="465" t="s">
        <v>2174</v>
      </c>
      <c r="D1176" s="173" t="s">
        <v>2201</v>
      </c>
      <c r="E1176" s="172" t="s">
        <v>147</v>
      </c>
      <c r="F1176" s="49" t="s">
        <v>2202</v>
      </c>
      <c r="G1176" s="36">
        <f>VLOOKUP(D1176,全省上年决算数!$D$4:$G$1301,4)</f>
        <v>0</v>
      </c>
      <c r="H1176" s="36">
        <f>IFERROR(VLOOKUP(D1176,全省预算!D:I,5,0),)</f>
        <v>0</v>
      </c>
      <c r="I1176" s="36"/>
      <c r="J1176" s="36">
        <f>SUMIF(全省决算数!A1175:A2555,D1176:D2472,全省决算数!C1175:C2555)</f>
        <v>0</v>
      </c>
      <c r="K1176" s="175"/>
      <c r="L1176" s="175"/>
      <c r="M1176" s="175">
        <f t="shared" si="113"/>
        <v>0</v>
      </c>
      <c r="N1176" s="132" t="str">
        <f t="shared" si="110"/>
        <v/>
      </c>
      <c r="O1176" s="176" t="str">
        <f t="shared" si="111"/>
        <v>否</v>
      </c>
      <c r="P1176" s="176" t="str">
        <f t="shared" si="114"/>
        <v>否</v>
      </c>
    </row>
    <row r="1177" hidden="1" customHeight="1" spans="1:16">
      <c r="A1177" s="171" t="s">
        <v>135</v>
      </c>
      <c r="B1177" s="172" t="s">
        <v>135</v>
      </c>
      <c r="C1177" s="465" t="s">
        <v>2174</v>
      </c>
      <c r="D1177" s="173" t="s">
        <v>2203</v>
      </c>
      <c r="E1177" s="172" t="s">
        <v>147</v>
      </c>
      <c r="F1177" s="49" t="s">
        <v>2204</v>
      </c>
      <c r="G1177" s="36">
        <f>VLOOKUP(D1177,全省上年决算数!$D$4:$G$1301,4)</f>
        <v>0</v>
      </c>
      <c r="H1177" s="36">
        <f>IFERROR(VLOOKUP(D1177,全省预算!D:I,5,0),)</f>
        <v>0</v>
      </c>
      <c r="I1177" s="36"/>
      <c r="J1177" s="36">
        <f>SUMIF(全省决算数!A1176:A2556,D1177:D2473,全省决算数!C1176:C2556)</f>
        <v>0</v>
      </c>
      <c r="K1177" s="175"/>
      <c r="L1177" s="175"/>
      <c r="M1177" s="175">
        <f t="shared" si="113"/>
        <v>0</v>
      </c>
      <c r="N1177" s="132" t="str">
        <f t="shared" si="110"/>
        <v/>
      </c>
      <c r="O1177" s="176" t="str">
        <f t="shared" si="111"/>
        <v>否</v>
      </c>
      <c r="P1177" s="176" t="str">
        <f t="shared" si="114"/>
        <v>否</v>
      </c>
    </row>
    <row r="1178" hidden="1" customHeight="1" spans="1:16">
      <c r="A1178" s="171" t="s">
        <v>135</v>
      </c>
      <c r="B1178" s="172" t="s">
        <v>135</v>
      </c>
      <c r="C1178" s="465" t="s">
        <v>2174</v>
      </c>
      <c r="D1178" s="173" t="s">
        <v>2205</v>
      </c>
      <c r="E1178" s="172" t="s">
        <v>147</v>
      </c>
      <c r="F1178" s="49" t="s">
        <v>2206</v>
      </c>
      <c r="G1178" s="36">
        <f>VLOOKUP(D1178,全省上年决算数!$D$4:$G$1301,4)</f>
        <v>0</v>
      </c>
      <c r="H1178" s="36">
        <f>IFERROR(VLOOKUP(D1178,全省预算!D:I,5,0),)</f>
        <v>0</v>
      </c>
      <c r="I1178" s="36"/>
      <c r="J1178" s="36">
        <f>SUMIF(全省决算数!A1177:A2557,D1178:D2474,全省决算数!C1177:C2557)</f>
        <v>0</v>
      </c>
      <c r="K1178" s="175"/>
      <c r="L1178" s="175"/>
      <c r="M1178" s="175">
        <f t="shared" si="113"/>
        <v>0</v>
      </c>
      <c r="N1178" s="132" t="str">
        <f t="shared" si="110"/>
        <v/>
      </c>
      <c r="O1178" s="176" t="str">
        <f t="shared" si="111"/>
        <v>否</v>
      </c>
      <c r="P1178" s="176" t="str">
        <f t="shared" si="114"/>
        <v>否</v>
      </c>
    </row>
    <row r="1179" hidden="1" customHeight="1" spans="1:16">
      <c r="A1179" s="171" t="s">
        <v>135</v>
      </c>
      <c r="B1179" s="172" t="s">
        <v>135</v>
      </c>
      <c r="C1179" s="465" t="s">
        <v>2174</v>
      </c>
      <c r="D1179" s="173" t="s">
        <v>2207</v>
      </c>
      <c r="E1179" s="172" t="s">
        <v>147</v>
      </c>
      <c r="F1179" s="49" t="s">
        <v>160</v>
      </c>
      <c r="G1179" s="36">
        <f>VLOOKUP(D1179,全省上年决算数!$D$4:$G$1301,4)</f>
        <v>0</v>
      </c>
      <c r="H1179" s="36">
        <f>IFERROR(VLOOKUP(D1179,全省预算!D:I,5,0),)</f>
        <v>0</v>
      </c>
      <c r="I1179" s="36"/>
      <c r="J1179" s="36">
        <f>SUMIF(全省决算数!A1178:A2558,D1179:D2475,全省决算数!C1178:C2558)</f>
        <v>0</v>
      </c>
      <c r="K1179" s="175"/>
      <c r="L1179" s="175"/>
      <c r="M1179" s="175">
        <f t="shared" si="113"/>
        <v>0</v>
      </c>
      <c r="N1179" s="132" t="str">
        <f t="shared" si="110"/>
        <v/>
      </c>
      <c r="O1179" s="176" t="str">
        <f t="shared" si="111"/>
        <v>否</v>
      </c>
      <c r="P1179" s="176" t="str">
        <f t="shared" si="114"/>
        <v>否</v>
      </c>
    </row>
    <row r="1180" hidden="1" customHeight="1" spans="1:16">
      <c r="A1180" s="171" t="s">
        <v>135</v>
      </c>
      <c r="B1180" s="172"/>
      <c r="C1180" s="465" t="s">
        <v>2174</v>
      </c>
      <c r="D1180" s="173" t="s">
        <v>2208</v>
      </c>
      <c r="E1180" s="172" t="s">
        <v>147</v>
      </c>
      <c r="F1180" s="49" t="s">
        <v>2209</v>
      </c>
      <c r="G1180" s="36">
        <f>VLOOKUP(D1180,全省上年决算数!$D$4:$G$1301,4)</f>
        <v>0</v>
      </c>
      <c r="H1180" s="36">
        <f>IFERROR(VLOOKUP(D1180,全省预算!D:I,5,0),)</f>
        <v>0</v>
      </c>
      <c r="I1180" s="36"/>
      <c r="J1180" s="36">
        <f>SUMIF(全省决算数!A1179:A2559,D1180:D2476,全省决算数!C1179:C2559)</f>
        <v>0</v>
      </c>
      <c r="K1180" s="175"/>
      <c r="L1180" s="175"/>
      <c r="M1180" s="175">
        <f t="shared" si="113"/>
        <v>0</v>
      </c>
      <c r="N1180" s="132" t="str">
        <f t="shared" si="110"/>
        <v/>
      </c>
      <c r="O1180" s="176" t="str">
        <f t="shared" si="111"/>
        <v>否</v>
      </c>
      <c r="P1180" s="176" t="str">
        <f t="shared" si="114"/>
        <v>否</v>
      </c>
    </row>
    <row r="1181" ht="21.95" customHeight="1" spans="1:16">
      <c r="A1181" s="171" t="s">
        <v>135</v>
      </c>
      <c r="B1181" s="465" t="s">
        <v>2134</v>
      </c>
      <c r="C1181" s="172"/>
      <c r="D1181" s="173" t="s">
        <v>2210</v>
      </c>
      <c r="E1181" s="172"/>
      <c r="F1181" s="49" t="s">
        <v>2211</v>
      </c>
      <c r="G1181" s="36">
        <f>SUMIF($C1182:$C$1301,$D1181,$G1182:$G$1301)</f>
        <v>28705</v>
      </c>
      <c r="H1181" s="36">
        <f>VLOOKUP(F1181,全省预算!$F:$H,3,0)</f>
        <v>30680</v>
      </c>
      <c r="I1181" s="36">
        <f>IFERROR(VLOOKUP(D1181,全省调整!A:I,3,0),)</f>
        <v>20885</v>
      </c>
      <c r="J1181" s="36">
        <f>VLOOKUP(F1181,全省决算数!$B:$C,2,0)</f>
        <v>15086</v>
      </c>
      <c r="K1181" s="418">
        <f t="shared" si="112"/>
        <v>0.526</v>
      </c>
      <c r="L1181" s="418">
        <f t="shared" si="115"/>
        <v>0.492</v>
      </c>
      <c r="M1181" s="418">
        <f t="shared" si="113"/>
        <v>0.722</v>
      </c>
      <c r="N1181" s="132">
        <f t="shared" si="110"/>
        <v>-0.474</v>
      </c>
      <c r="O1181" s="176" t="str">
        <f t="shared" si="111"/>
        <v>是</v>
      </c>
      <c r="P1181" s="176" t="str">
        <f t="shared" si="114"/>
        <v>是</v>
      </c>
    </row>
    <row r="1182" hidden="1" customHeight="1" spans="1:16">
      <c r="A1182" s="171" t="s">
        <v>135</v>
      </c>
      <c r="B1182" s="172" t="s">
        <v>135</v>
      </c>
      <c r="C1182" s="465" t="s">
        <v>2210</v>
      </c>
      <c r="D1182" s="173" t="s">
        <v>2212</v>
      </c>
      <c r="E1182" s="172" t="s">
        <v>147</v>
      </c>
      <c r="F1182" s="49" t="s">
        <v>141</v>
      </c>
      <c r="G1182" s="36">
        <f>VLOOKUP(D1182,全省上年决算数!$D$4:$G$1301,4)</f>
        <v>352</v>
      </c>
      <c r="H1182" s="36">
        <f>IFERROR(VLOOKUP(D1182,全省预算!D:I,5,0),)</f>
        <v>370</v>
      </c>
      <c r="I1182" s="36"/>
      <c r="J1182" s="36">
        <f>SUMIF(全省决算数!A1181:A2561,D1182:D2478,全省决算数!C1181:C2561)</f>
        <v>361</v>
      </c>
      <c r="K1182" s="175">
        <f t="shared" si="112"/>
        <v>1.03</v>
      </c>
      <c r="L1182" s="175">
        <f t="shared" si="115"/>
        <v>0.98</v>
      </c>
      <c r="M1182" s="175">
        <f t="shared" si="113"/>
        <v>0</v>
      </c>
      <c r="N1182" s="132">
        <f t="shared" si="110"/>
        <v>0.026</v>
      </c>
      <c r="O1182" s="176" t="str">
        <f t="shared" si="111"/>
        <v>是</v>
      </c>
      <c r="P1182" s="176" t="str">
        <f t="shared" si="114"/>
        <v>否</v>
      </c>
    </row>
    <row r="1183" hidden="1" customHeight="1" spans="1:16">
      <c r="A1183" s="171" t="s">
        <v>135</v>
      </c>
      <c r="B1183" s="172" t="s">
        <v>135</v>
      </c>
      <c r="C1183" s="465" t="s">
        <v>2210</v>
      </c>
      <c r="D1183" s="173" t="s">
        <v>2213</v>
      </c>
      <c r="E1183" s="172" t="s">
        <v>147</v>
      </c>
      <c r="F1183" s="49" t="s">
        <v>143</v>
      </c>
      <c r="G1183" s="36">
        <f>VLOOKUP(D1183,全省上年决算数!$D$4:$G$1301,4)</f>
        <v>72</v>
      </c>
      <c r="H1183" s="36">
        <f>IFERROR(VLOOKUP(D1183,全省预算!D:I,5,0),)</f>
        <v>75</v>
      </c>
      <c r="I1183" s="36"/>
      <c r="J1183" s="36">
        <f>SUMIF(全省决算数!A1182:A2562,D1183:D2479,全省决算数!C1182:C2562)</f>
        <v>65</v>
      </c>
      <c r="K1183" s="175">
        <f t="shared" si="112"/>
        <v>0.9</v>
      </c>
      <c r="L1183" s="175">
        <f t="shared" si="115"/>
        <v>0.87</v>
      </c>
      <c r="M1183" s="175">
        <f t="shared" si="113"/>
        <v>0</v>
      </c>
      <c r="N1183" s="132">
        <f t="shared" si="110"/>
        <v>-0.097</v>
      </c>
      <c r="O1183" s="176" t="str">
        <f t="shared" si="111"/>
        <v>是</v>
      </c>
      <c r="P1183" s="176" t="str">
        <f t="shared" si="114"/>
        <v>否</v>
      </c>
    </row>
    <row r="1184" hidden="1" customHeight="1" spans="1:16">
      <c r="A1184" s="171" t="s">
        <v>135</v>
      </c>
      <c r="B1184" s="172" t="s">
        <v>135</v>
      </c>
      <c r="C1184" s="465" t="s">
        <v>2210</v>
      </c>
      <c r="D1184" s="173" t="s">
        <v>2214</v>
      </c>
      <c r="E1184" s="172" t="s">
        <v>147</v>
      </c>
      <c r="F1184" s="49" t="s">
        <v>145</v>
      </c>
      <c r="G1184" s="36">
        <f>VLOOKUP(D1184,全省上年决算数!$D$4:$G$1301,4)</f>
        <v>37</v>
      </c>
      <c r="H1184" s="36">
        <f>IFERROR(VLOOKUP(D1184,全省预算!D:I,5,0),)</f>
        <v>38</v>
      </c>
      <c r="I1184" s="36"/>
      <c r="J1184" s="36">
        <f>SUMIF(全省决算数!A1183:A2563,D1184:D2480,全省决算数!C1183:C2563)</f>
        <v>37</v>
      </c>
      <c r="K1184" s="175">
        <f t="shared" si="112"/>
        <v>1</v>
      </c>
      <c r="L1184" s="175">
        <f t="shared" si="115"/>
        <v>0.97</v>
      </c>
      <c r="M1184" s="175">
        <f t="shared" si="113"/>
        <v>0</v>
      </c>
      <c r="N1184" s="132">
        <f t="shared" si="110"/>
        <v>0</v>
      </c>
      <c r="O1184" s="176" t="str">
        <f t="shared" si="111"/>
        <v>是</v>
      </c>
      <c r="P1184" s="176" t="str">
        <f t="shared" si="114"/>
        <v>否</v>
      </c>
    </row>
    <row r="1185" hidden="1" customHeight="1" spans="1:16">
      <c r="A1185" s="171" t="s">
        <v>135</v>
      </c>
      <c r="B1185" s="172"/>
      <c r="C1185" s="465" t="s">
        <v>2210</v>
      </c>
      <c r="D1185" s="173" t="s">
        <v>2215</v>
      </c>
      <c r="E1185" s="172" t="s">
        <v>147</v>
      </c>
      <c r="F1185" s="49" t="s">
        <v>2216</v>
      </c>
      <c r="G1185" s="36">
        <f>VLOOKUP(D1185,全省上年决算数!$D$4:$G$1301,4)</f>
        <v>4573</v>
      </c>
      <c r="H1185" s="36">
        <f>IFERROR(VLOOKUP(D1185,全省预算!D:I,5,0),)</f>
        <v>5620</v>
      </c>
      <c r="I1185" s="36"/>
      <c r="J1185" s="36">
        <f>SUMIF(全省决算数!A1184:A2564,D1185:D2481,全省决算数!C1184:C2564)</f>
        <v>5049</v>
      </c>
      <c r="K1185" s="175">
        <f t="shared" si="112"/>
        <v>1.1</v>
      </c>
      <c r="L1185" s="175">
        <f t="shared" si="115"/>
        <v>0.9</v>
      </c>
      <c r="M1185" s="175">
        <f t="shared" si="113"/>
        <v>0</v>
      </c>
      <c r="N1185" s="132">
        <f t="shared" si="110"/>
        <v>0.104</v>
      </c>
      <c r="O1185" s="176" t="str">
        <f t="shared" si="111"/>
        <v>是</v>
      </c>
      <c r="P1185" s="176" t="str">
        <f t="shared" si="114"/>
        <v>否</v>
      </c>
    </row>
    <row r="1186" hidden="1" customHeight="1" spans="1:16">
      <c r="A1186" s="171" t="s">
        <v>135</v>
      </c>
      <c r="B1186" s="172" t="s">
        <v>135</v>
      </c>
      <c r="C1186" s="465" t="s">
        <v>2210</v>
      </c>
      <c r="D1186" s="173" t="s">
        <v>2217</v>
      </c>
      <c r="E1186" s="172" t="s">
        <v>147</v>
      </c>
      <c r="F1186" s="49" t="s">
        <v>2218</v>
      </c>
      <c r="G1186" s="36">
        <f>VLOOKUP(D1186,全省上年决算数!$D$4:$G$1301,4)</f>
        <v>0</v>
      </c>
      <c r="H1186" s="36">
        <f>IFERROR(VLOOKUP(D1186,全省预算!D:I,5,0),)</f>
        <v>0</v>
      </c>
      <c r="I1186" s="36"/>
      <c r="J1186" s="36">
        <f>SUMIF(全省决算数!A1185:A2565,D1186:D2482,全省决算数!C1185:C2565)</f>
        <v>0</v>
      </c>
      <c r="K1186" s="175"/>
      <c r="L1186" s="175"/>
      <c r="M1186" s="175">
        <f t="shared" si="113"/>
        <v>0</v>
      </c>
      <c r="N1186" s="132" t="str">
        <f t="shared" si="110"/>
        <v/>
      </c>
      <c r="O1186" s="176" t="str">
        <f t="shared" si="111"/>
        <v>否</v>
      </c>
      <c r="P1186" s="176" t="str">
        <f t="shared" si="114"/>
        <v>否</v>
      </c>
    </row>
    <row r="1187" hidden="1" customHeight="1" spans="1:16">
      <c r="A1187" s="171" t="s">
        <v>135</v>
      </c>
      <c r="B1187" s="172" t="s">
        <v>135</v>
      </c>
      <c r="C1187" s="465" t="s">
        <v>2210</v>
      </c>
      <c r="D1187" s="173" t="s">
        <v>2219</v>
      </c>
      <c r="E1187" s="172" t="s">
        <v>147</v>
      </c>
      <c r="F1187" s="49" t="s">
        <v>2220</v>
      </c>
      <c r="G1187" s="36">
        <f>VLOOKUP(D1187,全省上年决算数!$D$4:$G$1301,4)</f>
        <v>0</v>
      </c>
      <c r="H1187" s="36">
        <f>IFERROR(VLOOKUP(D1187,全省预算!D:I,5,0),)</f>
        <v>0</v>
      </c>
      <c r="I1187" s="36"/>
      <c r="J1187" s="36">
        <f>SUMIF(全省决算数!A1186:A2566,D1187:D2483,全省决算数!C1186:C2566)</f>
        <v>22</v>
      </c>
      <c r="K1187" s="175"/>
      <c r="L1187" s="175"/>
      <c r="M1187" s="175">
        <f t="shared" si="113"/>
        <v>0</v>
      </c>
      <c r="N1187" s="132" t="str">
        <f t="shared" si="110"/>
        <v/>
      </c>
      <c r="O1187" s="176" t="str">
        <f t="shared" si="111"/>
        <v>是</v>
      </c>
      <c r="P1187" s="176" t="str">
        <f t="shared" si="114"/>
        <v>否</v>
      </c>
    </row>
    <row r="1188" hidden="1" customHeight="1" spans="1:16">
      <c r="A1188" s="171" t="s">
        <v>135</v>
      </c>
      <c r="B1188" s="172" t="s">
        <v>135</v>
      </c>
      <c r="C1188" s="465" t="s">
        <v>2210</v>
      </c>
      <c r="D1188" s="173" t="s">
        <v>2221</v>
      </c>
      <c r="E1188" s="172" t="s">
        <v>147</v>
      </c>
      <c r="F1188" s="49" t="s">
        <v>160</v>
      </c>
      <c r="G1188" s="36">
        <f>VLOOKUP(D1188,全省上年决算数!$D$4:$G$1301,4)</f>
        <v>2294</v>
      </c>
      <c r="H1188" s="36">
        <f>IFERROR(VLOOKUP(D1188,全省预算!D:I,5,0),)</f>
        <v>2350</v>
      </c>
      <c r="I1188" s="36"/>
      <c r="J1188" s="36">
        <f>SUMIF(全省决算数!A1187:A2567,D1188:D2484,全省决算数!C1187:C2567)</f>
        <v>2878</v>
      </c>
      <c r="K1188" s="175">
        <f t="shared" si="112"/>
        <v>1.25</v>
      </c>
      <c r="L1188" s="175">
        <f t="shared" si="115"/>
        <v>1.22</v>
      </c>
      <c r="M1188" s="175">
        <f t="shared" si="113"/>
        <v>0</v>
      </c>
      <c r="N1188" s="132">
        <f t="shared" si="110"/>
        <v>0.255</v>
      </c>
      <c r="O1188" s="176" t="str">
        <f t="shared" si="111"/>
        <v>是</v>
      </c>
      <c r="P1188" s="176" t="str">
        <f t="shared" si="114"/>
        <v>否</v>
      </c>
    </row>
    <row r="1189" hidden="1" customHeight="1" spans="1:16">
      <c r="A1189" s="171" t="s">
        <v>135</v>
      </c>
      <c r="B1189" s="172" t="s">
        <v>135</v>
      </c>
      <c r="C1189" s="465" t="s">
        <v>2210</v>
      </c>
      <c r="D1189" s="173" t="s">
        <v>2222</v>
      </c>
      <c r="E1189" s="172" t="s">
        <v>147</v>
      </c>
      <c r="F1189" s="49" t="s">
        <v>2223</v>
      </c>
      <c r="G1189" s="36">
        <f>VLOOKUP(D1189,全省上年决算数!$D$4:$G$1301,4)</f>
        <v>21377</v>
      </c>
      <c r="H1189" s="36">
        <f>IFERROR(VLOOKUP(D1189,全省预算!D:I,5,0),)</f>
        <v>22227</v>
      </c>
      <c r="I1189" s="36"/>
      <c r="J1189" s="36">
        <f>SUMIF(全省决算数!A1188:A2568,D1189:D2485,全省决算数!C1188:C2568)</f>
        <v>6674</v>
      </c>
      <c r="K1189" s="175">
        <f t="shared" si="112"/>
        <v>0.31</v>
      </c>
      <c r="L1189" s="175">
        <f t="shared" si="115"/>
        <v>0.3</v>
      </c>
      <c r="M1189" s="175">
        <f t="shared" si="113"/>
        <v>0</v>
      </c>
      <c r="N1189" s="132">
        <f t="shared" si="110"/>
        <v>-0.688</v>
      </c>
      <c r="O1189" s="176" t="str">
        <f t="shared" si="111"/>
        <v>是</v>
      </c>
      <c r="P1189" s="176" t="str">
        <f t="shared" si="114"/>
        <v>否</v>
      </c>
    </row>
    <row r="1190" ht="21.95" customHeight="1" spans="1:16">
      <c r="A1190" s="171" t="s">
        <v>135</v>
      </c>
      <c r="B1190" s="465" t="s">
        <v>2134</v>
      </c>
      <c r="C1190" s="172"/>
      <c r="D1190" s="173" t="s">
        <v>2224</v>
      </c>
      <c r="E1190" s="172"/>
      <c r="F1190" s="49" t="s">
        <v>2225</v>
      </c>
      <c r="G1190" s="36">
        <f>SUMIF($C1191:$C$1301,$D1190,$G1191:$G$1301)</f>
        <v>39849</v>
      </c>
      <c r="H1190" s="36">
        <f>VLOOKUP(F1190,全省预算!$F:$H,3,0)</f>
        <v>40300</v>
      </c>
      <c r="I1190" s="36">
        <f>IFERROR(VLOOKUP(D1190,全省调整!A:I,3,0),)</f>
        <v>34816</v>
      </c>
      <c r="J1190" s="36">
        <f>VLOOKUP(F1190,全省决算数!$B:$C,2,0)</f>
        <v>34011</v>
      </c>
      <c r="K1190" s="418">
        <f t="shared" si="112"/>
        <v>0.853</v>
      </c>
      <c r="L1190" s="418">
        <f t="shared" si="115"/>
        <v>0.844</v>
      </c>
      <c r="M1190" s="418">
        <f t="shared" si="113"/>
        <v>0.977</v>
      </c>
      <c r="N1190" s="132">
        <f t="shared" si="110"/>
        <v>-0.147</v>
      </c>
      <c r="O1190" s="176" t="str">
        <f t="shared" si="111"/>
        <v>是</v>
      </c>
      <c r="P1190" s="176" t="str">
        <f t="shared" si="114"/>
        <v>是</v>
      </c>
    </row>
    <row r="1191" hidden="1" customHeight="1" spans="1:16">
      <c r="A1191" s="171" t="s">
        <v>135</v>
      </c>
      <c r="B1191" s="172" t="s">
        <v>135</v>
      </c>
      <c r="C1191" s="465" t="s">
        <v>2224</v>
      </c>
      <c r="D1191" s="173" t="s">
        <v>2226</v>
      </c>
      <c r="E1191" s="172" t="s">
        <v>147</v>
      </c>
      <c r="F1191" s="49" t="s">
        <v>141</v>
      </c>
      <c r="G1191" s="36">
        <f>VLOOKUP(D1191,全省上年决算数!$D$4:$G$1301,4)</f>
        <v>5028</v>
      </c>
      <c r="H1191" s="36">
        <f>IFERROR(VLOOKUP(D1191,全省预算!D:I,5,0),)</f>
        <v>5250</v>
      </c>
      <c r="I1191" s="36"/>
      <c r="J1191" s="36">
        <f>SUMIF(全省决算数!A1190:A2570,D1191:D2487,全省决算数!C1190:C2570)</f>
        <v>6325</v>
      </c>
      <c r="K1191" s="175">
        <f t="shared" si="112"/>
        <v>1.26</v>
      </c>
      <c r="L1191" s="175">
        <f t="shared" si="115"/>
        <v>1.2</v>
      </c>
      <c r="M1191" s="175">
        <f t="shared" si="113"/>
        <v>0</v>
      </c>
      <c r="N1191" s="132">
        <f t="shared" si="110"/>
        <v>0.258</v>
      </c>
      <c r="O1191" s="176" t="str">
        <f t="shared" si="111"/>
        <v>是</v>
      </c>
      <c r="P1191" s="176" t="str">
        <f t="shared" si="114"/>
        <v>否</v>
      </c>
    </row>
    <row r="1192" hidden="1" customHeight="1" spans="1:16">
      <c r="A1192" s="171" t="s">
        <v>135</v>
      </c>
      <c r="B1192" s="172" t="s">
        <v>135</v>
      </c>
      <c r="C1192" s="465" t="s">
        <v>2224</v>
      </c>
      <c r="D1192" s="173" t="s">
        <v>2227</v>
      </c>
      <c r="E1192" s="172" t="s">
        <v>147</v>
      </c>
      <c r="F1192" s="49" t="s">
        <v>143</v>
      </c>
      <c r="G1192" s="36">
        <f>VLOOKUP(D1192,全省上年决算数!$D$4:$G$1301,4)</f>
        <v>498</v>
      </c>
      <c r="H1192" s="36">
        <f>IFERROR(VLOOKUP(D1192,全省预算!D:I,5,0),)</f>
        <v>500</v>
      </c>
      <c r="I1192" s="36"/>
      <c r="J1192" s="36">
        <f>SUMIF(全省决算数!A1191:A2571,D1192:D2488,全省决算数!C1191:C2571)</f>
        <v>413</v>
      </c>
      <c r="K1192" s="175">
        <f t="shared" si="112"/>
        <v>0.83</v>
      </c>
      <c r="L1192" s="175">
        <f t="shared" si="115"/>
        <v>0.83</v>
      </c>
      <c r="M1192" s="175">
        <f t="shared" si="113"/>
        <v>0</v>
      </c>
      <c r="N1192" s="132">
        <f t="shared" si="110"/>
        <v>-0.171</v>
      </c>
      <c r="O1192" s="176" t="str">
        <f t="shared" si="111"/>
        <v>是</v>
      </c>
      <c r="P1192" s="176" t="str">
        <f t="shared" si="114"/>
        <v>否</v>
      </c>
    </row>
    <row r="1193" hidden="1" customHeight="1" spans="1:16">
      <c r="A1193" s="171" t="s">
        <v>135</v>
      </c>
      <c r="B1193" s="172" t="s">
        <v>135</v>
      </c>
      <c r="C1193" s="465" t="s">
        <v>2224</v>
      </c>
      <c r="D1193" s="173" t="s">
        <v>2228</v>
      </c>
      <c r="E1193" s="172" t="s">
        <v>147</v>
      </c>
      <c r="F1193" s="49" t="s">
        <v>145</v>
      </c>
      <c r="G1193" s="36">
        <f>VLOOKUP(D1193,全省上年决算数!$D$4:$G$1301,4)</f>
        <v>22</v>
      </c>
      <c r="H1193" s="36">
        <f>IFERROR(VLOOKUP(D1193,全省预算!D:I,5,0),)</f>
        <v>23</v>
      </c>
      <c r="I1193" s="36"/>
      <c r="J1193" s="36">
        <f>SUMIF(全省决算数!A1192:A2572,D1193:D2489,全省决算数!C1192:C2572)</f>
        <v>43</v>
      </c>
      <c r="K1193" s="175">
        <f t="shared" si="112"/>
        <v>1.95</v>
      </c>
      <c r="L1193" s="175">
        <f t="shared" si="115"/>
        <v>1.87</v>
      </c>
      <c r="M1193" s="175">
        <f t="shared" si="113"/>
        <v>0</v>
      </c>
      <c r="N1193" s="132">
        <f t="shared" si="110"/>
        <v>0.955</v>
      </c>
      <c r="O1193" s="176" t="str">
        <f t="shared" si="111"/>
        <v>是</v>
      </c>
      <c r="P1193" s="176" t="str">
        <f t="shared" si="114"/>
        <v>否</v>
      </c>
    </row>
    <row r="1194" hidden="1" customHeight="1" spans="1:16">
      <c r="A1194" s="171" t="s">
        <v>135</v>
      </c>
      <c r="B1194" s="172"/>
      <c r="C1194" s="465" t="s">
        <v>2224</v>
      </c>
      <c r="D1194" s="173" t="s">
        <v>2229</v>
      </c>
      <c r="E1194" s="172" t="s">
        <v>147</v>
      </c>
      <c r="F1194" s="49" t="s">
        <v>2230</v>
      </c>
      <c r="G1194" s="36">
        <f>VLOOKUP(D1194,全省上年决算数!$D$4:$G$1301,4)</f>
        <v>928</v>
      </c>
      <c r="H1194" s="36">
        <f>IFERROR(VLOOKUP(D1194,全省预算!D:I,5,0),)</f>
        <v>920</v>
      </c>
      <c r="I1194" s="36"/>
      <c r="J1194" s="36">
        <f>SUMIF(全省决算数!A1193:A2573,D1194:D2490,全省决算数!C1193:C2573)</f>
        <v>1615</v>
      </c>
      <c r="K1194" s="175">
        <f t="shared" si="112"/>
        <v>1.74</v>
      </c>
      <c r="L1194" s="175">
        <f t="shared" si="115"/>
        <v>1.76</v>
      </c>
      <c r="M1194" s="175">
        <f t="shared" si="113"/>
        <v>0</v>
      </c>
      <c r="N1194" s="132">
        <f t="shared" si="110"/>
        <v>0.74</v>
      </c>
      <c r="O1194" s="176" t="str">
        <f t="shared" si="111"/>
        <v>是</v>
      </c>
      <c r="P1194" s="176" t="str">
        <f t="shared" si="114"/>
        <v>否</v>
      </c>
    </row>
    <row r="1195" hidden="1" customHeight="1" spans="1:16">
      <c r="A1195" s="171" t="s">
        <v>135</v>
      </c>
      <c r="B1195" s="172"/>
      <c r="C1195" s="465" t="s">
        <v>2224</v>
      </c>
      <c r="D1195" s="173" t="s">
        <v>2231</v>
      </c>
      <c r="E1195" s="172" t="s">
        <v>147</v>
      </c>
      <c r="F1195" s="49" t="s">
        <v>2232</v>
      </c>
      <c r="G1195" s="36">
        <f>VLOOKUP(D1195,全省上年决算数!$D$4:$G$1301,4)</f>
        <v>1292</v>
      </c>
      <c r="H1195" s="36">
        <f>IFERROR(VLOOKUP(D1195,全省预算!D:I,5,0),)</f>
        <v>0</v>
      </c>
      <c r="I1195" s="36"/>
      <c r="J1195" s="36">
        <f>SUMIF(全省决算数!A1194:A2574,D1195:D2491,全省决算数!C1194:C2574)</f>
        <v>904</v>
      </c>
      <c r="K1195" s="175">
        <f t="shared" si="112"/>
        <v>0.7</v>
      </c>
      <c r="L1195" s="175"/>
      <c r="M1195" s="175">
        <f t="shared" si="113"/>
        <v>0</v>
      </c>
      <c r="N1195" s="132">
        <f t="shared" si="110"/>
        <v>-0.3</v>
      </c>
      <c r="O1195" s="176" t="str">
        <f t="shared" si="111"/>
        <v>是</v>
      </c>
      <c r="P1195" s="176" t="str">
        <f t="shared" si="114"/>
        <v>否</v>
      </c>
    </row>
    <row r="1196" hidden="1" customHeight="1" spans="1:16">
      <c r="A1196" s="171" t="s">
        <v>135</v>
      </c>
      <c r="B1196" s="172"/>
      <c r="C1196" s="465" t="s">
        <v>2224</v>
      </c>
      <c r="D1196" s="173" t="s">
        <v>2233</v>
      </c>
      <c r="E1196" s="172" t="s">
        <v>147</v>
      </c>
      <c r="F1196" s="49" t="s">
        <v>2234</v>
      </c>
      <c r="G1196" s="36">
        <f>VLOOKUP(D1196,全省上年决算数!$D$4:$G$1301,4)</f>
        <v>505</v>
      </c>
      <c r="H1196" s="36">
        <f>IFERROR(VLOOKUP(D1196,全省预算!D:I,5,0),)</f>
        <v>0</v>
      </c>
      <c r="I1196" s="36"/>
      <c r="J1196" s="36">
        <f>SUMIF(全省决算数!A1195:A2575,D1196:D2492,全省决算数!C1195:C2575)</f>
        <v>625</v>
      </c>
      <c r="K1196" s="175">
        <f t="shared" si="112"/>
        <v>1.24</v>
      </c>
      <c r="L1196" s="175"/>
      <c r="M1196" s="175">
        <f t="shared" si="113"/>
        <v>0</v>
      </c>
      <c r="N1196" s="132">
        <f t="shared" si="110"/>
        <v>0.238</v>
      </c>
      <c r="O1196" s="176" t="str">
        <f t="shared" si="111"/>
        <v>是</v>
      </c>
      <c r="P1196" s="176" t="str">
        <f t="shared" si="114"/>
        <v>否</v>
      </c>
    </row>
    <row r="1197" hidden="1" customHeight="1" spans="1:16">
      <c r="A1197" s="171" t="s">
        <v>135</v>
      </c>
      <c r="B1197" s="172"/>
      <c r="C1197" s="465" t="s">
        <v>2224</v>
      </c>
      <c r="D1197" s="173" t="s">
        <v>2235</v>
      </c>
      <c r="E1197" s="172" t="s">
        <v>147</v>
      </c>
      <c r="F1197" s="49" t="s">
        <v>2236</v>
      </c>
      <c r="G1197" s="36">
        <f>VLOOKUP(D1197,全省上年决算数!$D$4:$G$1301,4)</f>
        <v>27102</v>
      </c>
      <c r="H1197" s="36">
        <f>IFERROR(VLOOKUP(D1197,全省预算!D:I,5,0),)</f>
        <v>0</v>
      </c>
      <c r="I1197" s="36"/>
      <c r="J1197" s="36">
        <f>SUMIF(全省决算数!A1196:A2576,D1197:D2493,全省决算数!C1196:C2576)</f>
        <v>20206</v>
      </c>
      <c r="K1197" s="175">
        <f t="shared" si="112"/>
        <v>0.75</v>
      </c>
      <c r="L1197" s="175"/>
      <c r="M1197" s="175">
        <f t="shared" si="113"/>
        <v>0</v>
      </c>
      <c r="N1197" s="132">
        <f t="shared" si="110"/>
        <v>-0.254</v>
      </c>
      <c r="O1197" s="176" t="str">
        <f t="shared" si="111"/>
        <v>是</v>
      </c>
      <c r="P1197" s="176" t="str">
        <f t="shared" si="114"/>
        <v>否</v>
      </c>
    </row>
    <row r="1198" hidden="1" customHeight="1" spans="1:16">
      <c r="A1198" s="171" t="s">
        <v>135</v>
      </c>
      <c r="B1198" s="172"/>
      <c r="C1198" s="465" t="s">
        <v>2224</v>
      </c>
      <c r="D1198" s="173" t="s">
        <v>2237</v>
      </c>
      <c r="E1198" s="172" t="s">
        <v>147</v>
      </c>
      <c r="F1198" s="49" t="s">
        <v>2238</v>
      </c>
      <c r="G1198" s="36">
        <f>VLOOKUP(D1198,全省上年决算数!$D$4:$G$1301,4)</f>
        <v>90</v>
      </c>
      <c r="H1198" s="36">
        <f>IFERROR(VLOOKUP(D1198,全省预算!D:I,5,0),)</f>
        <v>92</v>
      </c>
      <c r="I1198" s="36"/>
      <c r="J1198" s="36">
        <f>SUMIF(全省决算数!A1197:A2577,D1198:D2494,全省决算数!C1197:C2577)</f>
        <v>-148</v>
      </c>
      <c r="K1198" s="175">
        <f t="shared" si="112"/>
        <v>-1.64</v>
      </c>
      <c r="L1198" s="175">
        <f t="shared" si="115"/>
        <v>-1.61</v>
      </c>
      <c r="M1198" s="175">
        <f t="shared" si="113"/>
        <v>0</v>
      </c>
      <c r="N1198" s="132">
        <f t="shared" si="110"/>
        <v>-2.644</v>
      </c>
      <c r="O1198" s="176" t="str">
        <f t="shared" si="111"/>
        <v>是</v>
      </c>
      <c r="P1198" s="176" t="str">
        <f t="shared" si="114"/>
        <v>否</v>
      </c>
    </row>
    <row r="1199" hidden="1" customHeight="1" spans="1:16">
      <c r="A1199" s="171" t="s">
        <v>135</v>
      </c>
      <c r="B1199" s="172"/>
      <c r="C1199" s="465" t="s">
        <v>2224</v>
      </c>
      <c r="D1199" s="464" t="s">
        <v>2239</v>
      </c>
      <c r="E1199" s="172" t="s">
        <v>147</v>
      </c>
      <c r="F1199" s="49" t="s">
        <v>2240</v>
      </c>
      <c r="G1199" s="36">
        <f>VLOOKUP(D1199,全省上年决算数!$D$4:$G$1301,4)</f>
        <v>415</v>
      </c>
      <c r="H1199" s="36">
        <f>IFERROR(VLOOKUP(D1199,全省预算!D:I,5,0),)</f>
        <v>430</v>
      </c>
      <c r="I1199" s="36"/>
      <c r="J1199" s="36">
        <f>SUMIF(全省决算数!A1198:A2578,D1199:D2495,全省决算数!C1198:C2578)</f>
        <v>318</v>
      </c>
      <c r="K1199" s="175">
        <f t="shared" si="112"/>
        <v>0.77</v>
      </c>
      <c r="L1199" s="175">
        <f t="shared" si="115"/>
        <v>0.74</v>
      </c>
      <c r="M1199" s="175">
        <f t="shared" si="113"/>
        <v>0</v>
      </c>
      <c r="N1199" s="132">
        <f t="shared" si="110"/>
        <v>-0.234</v>
      </c>
      <c r="O1199" s="176" t="str">
        <f t="shared" si="111"/>
        <v>是</v>
      </c>
      <c r="P1199" s="176" t="str">
        <f t="shared" si="114"/>
        <v>否</v>
      </c>
    </row>
    <row r="1200" hidden="1" customHeight="1" spans="1:16">
      <c r="A1200" s="171" t="s">
        <v>135</v>
      </c>
      <c r="B1200" s="172" t="s">
        <v>135</v>
      </c>
      <c r="C1200" s="465" t="s">
        <v>2224</v>
      </c>
      <c r="D1200" s="173" t="s">
        <v>2241</v>
      </c>
      <c r="E1200" s="172" t="s">
        <v>147</v>
      </c>
      <c r="F1200" s="49" t="s">
        <v>2242</v>
      </c>
      <c r="G1200" s="36">
        <f>VLOOKUP(D1200,全省上年决算数!$D$4:$G$1301,4)</f>
        <v>488</v>
      </c>
      <c r="H1200" s="36">
        <f>IFERROR(VLOOKUP(D1200,全省预算!D:I,5,0),)</f>
        <v>500</v>
      </c>
      <c r="I1200" s="36"/>
      <c r="J1200" s="36">
        <f>SUMIF(全省决算数!A1199:A2579,D1200:D2496,全省决算数!C1199:C2579)</f>
        <v>16</v>
      </c>
      <c r="K1200" s="175">
        <f t="shared" si="112"/>
        <v>0.03</v>
      </c>
      <c r="L1200" s="175">
        <f t="shared" si="115"/>
        <v>0.03</v>
      </c>
      <c r="M1200" s="175">
        <f t="shared" si="113"/>
        <v>0</v>
      </c>
      <c r="N1200" s="132">
        <f t="shared" si="110"/>
        <v>-0.967</v>
      </c>
      <c r="O1200" s="176" t="str">
        <f t="shared" si="111"/>
        <v>是</v>
      </c>
      <c r="P1200" s="176" t="str">
        <f t="shared" si="114"/>
        <v>否</v>
      </c>
    </row>
    <row r="1201" hidden="1" customHeight="1" spans="1:16">
      <c r="A1201" s="171"/>
      <c r="B1201" s="172"/>
      <c r="C1201" s="465" t="s">
        <v>2224</v>
      </c>
      <c r="D1201" s="464" t="s">
        <v>2243</v>
      </c>
      <c r="E1201" s="172" t="s">
        <v>147</v>
      </c>
      <c r="F1201" s="49" t="s">
        <v>2244</v>
      </c>
      <c r="G1201" s="36">
        <f>VLOOKUP(D1201,全省上年决算数!$D$4:$G$1301,4)</f>
        <v>2550</v>
      </c>
      <c r="H1201" s="36">
        <f>IFERROR(VLOOKUP(D1201,全省预算!D:I,5,0),)</f>
        <v>2550</v>
      </c>
      <c r="I1201" s="36"/>
      <c r="J1201" s="36">
        <f>SUMIF(全省决算数!A1200:A2580,D1201:D2497,全省决算数!C1200:C2580)</f>
        <v>3057</v>
      </c>
      <c r="K1201" s="175">
        <f t="shared" si="112"/>
        <v>1.2</v>
      </c>
      <c r="L1201" s="175">
        <f t="shared" si="115"/>
        <v>1.2</v>
      </c>
      <c r="M1201" s="175">
        <f t="shared" si="113"/>
        <v>0</v>
      </c>
      <c r="N1201" s="132">
        <f t="shared" si="110"/>
        <v>0.199</v>
      </c>
      <c r="O1201" s="176" t="str">
        <f t="shared" si="111"/>
        <v>是</v>
      </c>
      <c r="P1201" s="176" t="str">
        <f t="shared" si="114"/>
        <v>否</v>
      </c>
    </row>
    <row r="1202" hidden="1" customHeight="1" spans="1:16">
      <c r="A1202" s="171" t="s">
        <v>135</v>
      </c>
      <c r="B1202" s="172"/>
      <c r="C1202" s="465" t="s">
        <v>2224</v>
      </c>
      <c r="D1202" s="464" t="s">
        <v>2245</v>
      </c>
      <c r="E1202" s="172" t="s">
        <v>147</v>
      </c>
      <c r="F1202" s="49" t="s">
        <v>2246</v>
      </c>
      <c r="G1202" s="36">
        <f>VLOOKUP(D1202,全省上年决算数!$D$4:$G$1301,4)</f>
        <v>931</v>
      </c>
      <c r="H1202" s="36">
        <f>IFERROR(VLOOKUP(D1202,全省预算!D:I,5,0),)</f>
        <v>30004</v>
      </c>
      <c r="I1202" s="36"/>
      <c r="J1202" s="36">
        <f>SUMIF(全省决算数!A1201:A2581,D1202:D2498,全省决算数!C1201:C2581)</f>
        <v>637</v>
      </c>
      <c r="K1202" s="175">
        <f t="shared" si="112"/>
        <v>0.68</v>
      </c>
      <c r="L1202" s="175">
        <f t="shared" si="115"/>
        <v>0.02</v>
      </c>
      <c r="M1202" s="175">
        <f t="shared" si="113"/>
        <v>0</v>
      </c>
      <c r="N1202" s="132">
        <f t="shared" si="110"/>
        <v>-0.316</v>
      </c>
      <c r="O1202" s="176" t="str">
        <f t="shared" si="111"/>
        <v>是</v>
      </c>
      <c r="P1202" s="176" t="str">
        <f t="shared" si="114"/>
        <v>否</v>
      </c>
    </row>
    <row r="1203" ht="21.95" customHeight="1" spans="1:16">
      <c r="A1203" s="171" t="s">
        <v>135</v>
      </c>
      <c r="B1203" s="465" t="s">
        <v>2134</v>
      </c>
      <c r="C1203" s="172" t="s">
        <v>135</v>
      </c>
      <c r="D1203" s="464" t="s">
        <v>2247</v>
      </c>
      <c r="E1203" s="172"/>
      <c r="F1203" s="49" t="s">
        <v>2248</v>
      </c>
      <c r="G1203" s="36">
        <f>SUMIF($C1204:$C$1301,$D1203,$G1204:$G$1301)</f>
        <v>18416</v>
      </c>
      <c r="H1203" s="36">
        <f>VLOOKUP(F1203,全省预算!$F:$H,3,0)</f>
        <v>19000</v>
      </c>
      <c r="I1203" s="36">
        <f>IFERROR(VLOOKUP(D1203,全省调整!A:I,3,0),)</f>
        <v>19804</v>
      </c>
      <c r="J1203" s="36">
        <f>VLOOKUP(F1203,全省决算数!$B:$C,2,0)</f>
        <v>19790</v>
      </c>
      <c r="K1203" s="418">
        <f t="shared" si="112"/>
        <v>1.075</v>
      </c>
      <c r="L1203" s="418">
        <f t="shared" si="115"/>
        <v>1.042</v>
      </c>
      <c r="M1203" s="418">
        <f t="shared" si="113"/>
        <v>0.999</v>
      </c>
      <c r="N1203" s="132">
        <f t="shared" si="110"/>
        <v>0.075</v>
      </c>
      <c r="O1203" s="176" t="str">
        <f t="shared" si="111"/>
        <v>是</v>
      </c>
      <c r="P1203" s="176" t="str">
        <f t="shared" si="114"/>
        <v>是</v>
      </c>
    </row>
    <row r="1204" hidden="1" customHeight="1" spans="1:16">
      <c r="A1204" s="171" t="s">
        <v>135</v>
      </c>
      <c r="B1204" s="172"/>
      <c r="C1204" s="465" t="s">
        <v>2247</v>
      </c>
      <c r="D1204" s="464" t="s">
        <v>2249</v>
      </c>
      <c r="E1204" s="172" t="s">
        <v>147</v>
      </c>
      <c r="F1204" s="49" t="s">
        <v>141</v>
      </c>
      <c r="G1204" s="36">
        <f>VLOOKUP(D1204,全省上年决算数!$D$4:$G$1301,4)</f>
        <v>2109</v>
      </c>
      <c r="H1204" s="36">
        <f>IFERROR(VLOOKUP(D1204,全省预算!D:I,5,0),)</f>
        <v>2200</v>
      </c>
      <c r="I1204" s="36"/>
      <c r="J1204" s="36">
        <f>SUMIF(全省决算数!A1203:A2583,D1204:D2500,全省决算数!C1203:C2583)</f>
        <v>2165</v>
      </c>
      <c r="K1204" s="175">
        <f t="shared" si="112"/>
        <v>1.03</v>
      </c>
      <c r="L1204" s="175">
        <f t="shared" si="115"/>
        <v>0.98</v>
      </c>
      <c r="M1204" s="175">
        <f t="shared" si="113"/>
        <v>0</v>
      </c>
      <c r="N1204" s="132">
        <f t="shared" si="110"/>
        <v>0.027</v>
      </c>
      <c r="O1204" s="176" t="str">
        <f t="shared" si="111"/>
        <v>是</v>
      </c>
      <c r="P1204" s="176" t="str">
        <f t="shared" si="114"/>
        <v>否</v>
      </c>
    </row>
    <row r="1205" hidden="1" customHeight="1" spans="1:16">
      <c r="A1205" s="171" t="s">
        <v>135</v>
      </c>
      <c r="B1205" s="172"/>
      <c r="C1205" s="465" t="s">
        <v>2247</v>
      </c>
      <c r="D1205" s="464" t="s">
        <v>2250</v>
      </c>
      <c r="E1205" s="172" t="s">
        <v>147</v>
      </c>
      <c r="F1205" s="49" t="s">
        <v>143</v>
      </c>
      <c r="G1205" s="36">
        <f>VLOOKUP(D1205,全省上年决算数!$D$4:$G$1301,4)</f>
        <v>292</v>
      </c>
      <c r="H1205" s="36">
        <f>IFERROR(VLOOKUP(D1205,全省预算!D:I,5,0),)</f>
        <v>295</v>
      </c>
      <c r="I1205" s="36"/>
      <c r="J1205" s="36">
        <f>SUMIF(全省决算数!A1204:A2584,D1205:D2501,全省决算数!C1204:C2584)</f>
        <v>118</v>
      </c>
      <c r="K1205" s="175">
        <f t="shared" si="112"/>
        <v>0.4</v>
      </c>
      <c r="L1205" s="175">
        <f t="shared" si="115"/>
        <v>0.4</v>
      </c>
      <c r="M1205" s="175">
        <f t="shared" si="113"/>
        <v>0</v>
      </c>
      <c r="N1205" s="132">
        <f t="shared" si="110"/>
        <v>-0.596</v>
      </c>
      <c r="O1205" s="176" t="str">
        <f t="shared" si="111"/>
        <v>是</v>
      </c>
      <c r="P1205" s="176" t="str">
        <f t="shared" si="114"/>
        <v>否</v>
      </c>
    </row>
    <row r="1206" hidden="1" customHeight="1" spans="1:16">
      <c r="A1206" s="171" t="s">
        <v>135</v>
      </c>
      <c r="B1206" s="172"/>
      <c r="C1206" s="465" t="s">
        <v>2247</v>
      </c>
      <c r="D1206" s="464" t="s">
        <v>2251</v>
      </c>
      <c r="E1206" s="172" t="s">
        <v>147</v>
      </c>
      <c r="F1206" s="49" t="s">
        <v>145</v>
      </c>
      <c r="G1206" s="36">
        <f>VLOOKUP(D1206,全省上年决算数!$D$4:$G$1301,4)</f>
        <v>3</v>
      </c>
      <c r="H1206" s="36">
        <f>IFERROR(VLOOKUP(D1206,全省预算!D:I,5,0),)</f>
        <v>3</v>
      </c>
      <c r="I1206" s="36"/>
      <c r="J1206" s="36">
        <f>SUMIF(全省决算数!A1205:A2585,D1206:D2502,全省决算数!C1205:C2585)</f>
        <v>0</v>
      </c>
      <c r="K1206" s="175">
        <f t="shared" si="112"/>
        <v>0</v>
      </c>
      <c r="L1206" s="175">
        <f t="shared" si="115"/>
        <v>0</v>
      </c>
      <c r="M1206" s="175">
        <f t="shared" si="113"/>
        <v>0</v>
      </c>
      <c r="N1206" s="132">
        <f t="shared" si="110"/>
        <v>-1</v>
      </c>
      <c r="O1206" s="176" t="str">
        <f t="shared" si="111"/>
        <v>是</v>
      </c>
      <c r="P1206" s="176" t="str">
        <f t="shared" si="114"/>
        <v>否</v>
      </c>
    </row>
    <row r="1207" hidden="1" customHeight="1" spans="1:16">
      <c r="A1207" s="171" t="s">
        <v>135</v>
      </c>
      <c r="B1207" s="172"/>
      <c r="C1207" s="465" t="s">
        <v>2247</v>
      </c>
      <c r="D1207" s="464" t="s">
        <v>2252</v>
      </c>
      <c r="E1207" s="172" t="s">
        <v>147</v>
      </c>
      <c r="F1207" s="49" t="s">
        <v>2253</v>
      </c>
      <c r="G1207" s="36">
        <f>VLOOKUP(D1207,全省上年决算数!$D$4:$G$1301,4)</f>
        <v>3186</v>
      </c>
      <c r="H1207" s="36">
        <f>IFERROR(VLOOKUP(D1207,全省预算!D:I,5,0),)</f>
        <v>3270</v>
      </c>
      <c r="I1207" s="36"/>
      <c r="J1207" s="36">
        <f>SUMIF(全省决算数!A1206:A2586,D1207:D2503,全省决算数!C1206:C2586)</f>
        <v>3131</v>
      </c>
      <c r="K1207" s="175">
        <f t="shared" si="112"/>
        <v>0.98</v>
      </c>
      <c r="L1207" s="175">
        <f t="shared" si="115"/>
        <v>0.96</v>
      </c>
      <c r="M1207" s="175">
        <f t="shared" si="113"/>
        <v>0</v>
      </c>
      <c r="N1207" s="132">
        <f t="shared" si="110"/>
        <v>-0.017</v>
      </c>
      <c r="O1207" s="176" t="str">
        <f t="shared" si="111"/>
        <v>是</v>
      </c>
      <c r="P1207" s="176" t="str">
        <f t="shared" si="114"/>
        <v>否</v>
      </c>
    </row>
    <row r="1208" hidden="1" customHeight="1" spans="1:16">
      <c r="A1208" s="171" t="s">
        <v>135</v>
      </c>
      <c r="B1208" s="172"/>
      <c r="C1208" s="465" t="s">
        <v>2247</v>
      </c>
      <c r="D1208" s="464" t="s">
        <v>2254</v>
      </c>
      <c r="E1208" s="172" t="s">
        <v>147</v>
      </c>
      <c r="F1208" s="49" t="s">
        <v>2255</v>
      </c>
      <c r="G1208" s="36">
        <f>VLOOKUP(D1208,全省上年决算数!$D$4:$G$1301,4)</f>
        <v>0</v>
      </c>
      <c r="H1208" s="36">
        <f>IFERROR(VLOOKUP(D1208,全省预算!D:I,5,0),)</f>
        <v>0</v>
      </c>
      <c r="I1208" s="36"/>
      <c r="J1208" s="36">
        <f>SUMIF(全省决算数!A1207:A2587,D1208:D2504,全省决算数!C1207:C2587)</f>
        <v>0</v>
      </c>
      <c r="K1208" s="175"/>
      <c r="L1208" s="175"/>
      <c r="M1208" s="175">
        <f t="shared" si="113"/>
        <v>0</v>
      </c>
      <c r="N1208" s="132" t="str">
        <f t="shared" si="110"/>
        <v/>
      </c>
      <c r="O1208" s="176" t="str">
        <f t="shared" si="111"/>
        <v>否</v>
      </c>
      <c r="P1208" s="176" t="str">
        <f t="shared" si="114"/>
        <v>否</v>
      </c>
    </row>
    <row r="1209" hidden="1" customHeight="1" spans="1:16">
      <c r="A1209" s="171"/>
      <c r="B1209" s="172"/>
      <c r="C1209" s="465" t="s">
        <v>2247</v>
      </c>
      <c r="D1209" s="464" t="s">
        <v>2256</v>
      </c>
      <c r="E1209" s="172" t="s">
        <v>147</v>
      </c>
      <c r="F1209" s="37" t="s">
        <v>2257</v>
      </c>
      <c r="G1209" s="36">
        <f>VLOOKUP(D1209,全省上年决算数!$D$4:$G$1301,4)</f>
        <v>26</v>
      </c>
      <c r="H1209" s="36">
        <f>IFERROR(VLOOKUP(D1209,全省预算!D:I,5,0),)</f>
        <v>27</v>
      </c>
      <c r="I1209" s="36"/>
      <c r="J1209" s="36">
        <f>SUMIF(全省决算数!A1208:A2588,D1209:D2505,全省决算数!C1208:C2588)</f>
        <v>27</v>
      </c>
      <c r="K1209" s="175">
        <f t="shared" si="112"/>
        <v>1.04</v>
      </c>
      <c r="L1209" s="175">
        <f t="shared" si="115"/>
        <v>1</v>
      </c>
      <c r="M1209" s="175">
        <f t="shared" si="113"/>
        <v>0</v>
      </c>
      <c r="N1209" s="132">
        <f t="shared" si="110"/>
        <v>0.038</v>
      </c>
      <c r="O1209" s="176" t="str">
        <f t="shared" si="111"/>
        <v>是</v>
      </c>
      <c r="P1209" s="176" t="str">
        <f t="shared" si="114"/>
        <v>否</v>
      </c>
    </row>
    <row r="1210" hidden="1" customHeight="1" spans="1:16">
      <c r="A1210" s="171"/>
      <c r="B1210" s="172"/>
      <c r="C1210" s="465" t="s">
        <v>2247</v>
      </c>
      <c r="D1210" s="464" t="s">
        <v>2258</v>
      </c>
      <c r="E1210" s="172" t="s">
        <v>147</v>
      </c>
      <c r="F1210" s="37" t="s">
        <v>2259</v>
      </c>
      <c r="G1210" s="36">
        <f>VLOOKUP(D1210,全省上年决算数!$D$4:$G$1301,4)</f>
        <v>416</v>
      </c>
      <c r="H1210" s="36">
        <f>IFERROR(VLOOKUP(D1210,全省预算!D:I,5,0),)</f>
        <v>420</v>
      </c>
      <c r="I1210" s="36"/>
      <c r="J1210" s="36">
        <f>SUMIF(全省决算数!A1209:A2589,D1210:D2506,全省决算数!C1209:C2589)</f>
        <v>83</v>
      </c>
      <c r="K1210" s="175">
        <f t="shared" si="112"/>
        <v>0.2</v>
      </c>
      <c r="L1210" s="175">
        <f t="shared" si="115"/>
        <v>0.2</v>
      </c>
      <c r="M1210" s="175">
        <f t="shared" si="113"/>
        <v>0</v>
      </c>
      <c r="N1210" s="132">
        <f t="shared" si="110"/>
        <v>-0.8</v>
      </c>
      <c r="O1210" s="176" t="str">
        <f t="shared" si="111"/>
        <v>是</v>
      </c>
      <c r="P1210" s="176" t="str">
        <f t="shared" si="114"/>
        <v>否</v>
      </c>
    </row>
    <row r="1211" hidden="1" customHeight="1" spans="1:16">
      <c r="A1211" s="171"/>
      <c r="B1211" s="172"/>
      <c r="C1211" s="465" t="s">
        <v>2247</v>
      </c>
      <c r="D1211" s="173" t="s">
        <v>2260</v>
      </c>
      <c r="E1211" s="172" t="s">
        <v>147</v>
      </c>
      <c r="F1211" s="37" t="s">
        <v>2261</v>
      </c>
      <c r="G1211" s="36">
        <f>VLOOKUP(D1211,全省上年决算数!$D$4:$G$1301,4)</f>
        <v>293</v>
      </c>
      <c r="H1211" s="36">
        <f>IFERROR(VLOOKUP(D1211,全省预算!D:I,5,0),)</f>
        <v>300</v>
      </c>
      <c r="I1211" s="36"/>
      <c r="J1211" s="36">
        <f>SUMIF(全省决算数!A1210:A2590,D1211:D2507,全省决算数!C1210:C2590)</f>
        <v>477</v>
      </c>
      <c r="K1211" s="175">
        <f t="shared" si="112"/>
        <v>1.63</v>
      </c>
      <c r="L1211" s="175">
        <f t="shared" si="115"/>
        <v>1.59</v>
      </c>
      <c r="M1211" s="175">
        <f t="shared" si="113"/>
        <v>0</v>
      </c>
      <c r="N1211" s="132">
        <f t="shared" si="110"/>
        <v>0.628</v>
      </c>
      <c r="O1211" s="176" t="str">
        <f t="shared" si="111"/>
        <v>是</v>
      </c>
      <c r="P1211" s="176" t="str">
        <f t="shared" si="114"/>
        <v>否</v>
      </c>
    </row>
    <row r="1212" hidden="1" customHeight="1" spans="1:16">
      <c r="A1212" s="171"/>
      <c r="B1212" s="172"/>
      <c r="C1212" s="465" t="s">
        <v>2247</v>
      </c>
      <c r="D1212" s="173" t="s">
        <v>2262</v>
      </c>
      <c r="E1212" s="172" t="s">
        <v>147</v>
      </c>
      <c r="F1212" s="37" t="s">
        <v>2263</v>
      </c>
      <c r="G1212" s="36">
        <f>VLOOKUP(D1212,全省上年决算数!$D$4:$G$1301,4)</f>
        <v>8016</v>
      </c>
      <c r="H1212" s="36">
        <f>IFERROR(VLOOKUP(D1212,全省预算!D:I,5,0),)</f>
        <v>8330</v>
      </c>
      <c r="I1212" s="36"/>
      <c r="J1212" s="36">
        <f>SUMIF(全省决算数!A1211:A2591,D1212:D2508,全省决算数!C1211:C2591)</f>
        <v>9176</v>
      </c>
      <c r="K1212" s="175">
        <f t="shared" si="112"/>
        <v>1.14</v>
      </c>
      <c r="L1212" s="175">
        <f t="shared" si="115"/>
        <v>1.1</v>
      </c>
      <c r="M1212" s="175">
        <f t="shared" si="113"/>
        <v>0</v>
      </c>
      <c r="N1212" s="132">
        <f t="shared" si="110"/>
        <v>0.145</v>
      </c>
      <c r="O1212" s="176" t="str">
        <f t="shared" si="111"/>
        <v>是</v>
      </c>
      <c r="P1212" s="176" t="str">
        <f t="shared" si="114"/>
        <v>否</v>
      </c>
    </row>
    <row r="1213" hidden="1" customHeight="1" spans="1:16">
      <c r="A1213" s="171" t="s">
        <v>135</v>
      </c>
      <c r="B1213" s="172" t="s">
        <v>135</v>
      </c>
      <c r="C1213" s="465" t="s">
        <v>2247</v>
      </c>
      <c r="D1213" s="173" t="s">
        <v>2264</v>
      </c>
      <c r="E1213" s="172" t="s">
        <v>147</v>
      </c>
      <c r="F1213" s="37" t="s">
        <v>2265</v>
      </c>
      <c r="G1213" s="36">
        <f>VLOOKUP(D1213,全省上年决算数!$D$4:$G$1301,4)</f>
        <v>405</v>
      </c>
      <c r="H1213" s="36">
        <f>IFERROR(VLOOKUP(D1213,全省预算!D:I,5,0),)</f>
        <v>415</v>
      </c>
      <c r="I1213" s="36"/>
      <c r="J1213" s="36">
        <f>SUMIF(全省决算数!A1212:A2592,D1213:D2509,全省决算数!C1212:C2592)</f>
        <v>448</v>
      </c>
      <c r="K1213" s="175">
        <f t="shared" si="112"/>
        <v>1.11</v>
      </c>
      <c r="L1213" s="175">
        <f t="shared" si="115"/>
        <v>1.08</v>
      </c>
      <c r="M1213" s="175">
        <f t="shared" si="113"/>
        <v>0</v>
      </c>
      <c r="N1213" s="132">
        <f t="shared" ref="N1213:N1276" si="116">IF(ISERROR(J1213/G1213-1),"",J1213/G1213-1)</f>
        <v>0.106</v>
      </c>
      <c r="O1213" s="176" t="str">
        <f t="shared" si="111"/>
        <v>是</v>
      </c>
      <c r="P1213" s="176" t="str">
        <f t="shared" si="114"/>
        <v>否</v>
      </c>
    </row>
    <row r="1214" hidden="1" customHeight="1" spans="1:16">
      <c r="A1214" s="171" t="s">
        <v>135</v>
      </c>
      <c r="B1214" s="172" t="s">
        <v>135</v>
      </c>
      <c r="C1214" s="465" t="s">
        <v>2247</v>
      </c>
      <c r="D1214" s="173" t="s">
        <v>2266</v>
      </c>
      <c r="E1214" s="172" t="s">
        <v>147</v>
      </c>
      <c r="F1214" s="37" t="s">
        <v>2267</v>
      </c>
      <c r="G1214" s="36">
        <f>VLOOKUP(D1214,全省上年决算数!$D$4:$G$1301,4)</f>
        <v>724</v>
      </c>
      <c r="H1214" s="36">
        <f>IFERROR(VLOOKUP(D1214,全省预算!D:I,5,0),)</f>
        <v>740</v>
      </c>
      <c r="I1214" s="36"/>
      <c r="J1214" s="36">
        <f>SUMIF(全省决算数!A1213:A2593,D1214:D2510,全省决算数!C1213:C2593)</f>
        <v>1546</v>
      </c>
      <c r="K1214" s="175">
        <f t="shared" si="112"/>
        <v>2.14</v>
      </c>
      <c r="L1214" s="175">
        <f t="shared" si="115"/>
        <v>2.09</v>
      </c>
      <c r="M1214" s="175">
        <f t="shared" si="113"/>
        <v>0</v>
      </c>
      <c r="N1214" s="132">
        <f t="shared" si="116"/>
        <v>1.135</v>
      </c>
      <c r="O1214" s="176" t="str">
        <f t="shared" si="111"/>
        <v>是</v>
      </c>
      <c r="P1214" s="176" t="str">
        <f t="shared" si="114"/>
        <v>否</v>
      </c>
    </row>
    <row r="1215" hidden="1" customHeight="1" spans="1:16">
      <c r="A1215" s="171" t="s">
        <v>135</v>
      </c>
      <c r="B1215" s="172" t="s">
        <v>135</v>
      </c>
      <c r="C1215" s="465" t="s">
        <v>2247</v>
      </c>
      <c r="D1215" s="173" t="s">
        <v>2268</v>
      </c>
      <c r="E1215" s="172" t="s">
        <v>147</v>
      </c>
      <c r="F1215" s="37" t="s">
        <v>2269</v>
      </c>
      <c r="G1215" s="36">
        <f>VLOOKUP(D1215,全省上年决算数!$D$4:$G$1301,4)</f>
        <v>0</v>
      </c>
      <c r="H1215" s="36">
        <f>IFERROR(VLOOKUP(D1215,全省预算!D:I,5,0),)</f>
        <v>0</v>
      </c>
      <c r="I1215" s="36"/>
      <c r="J1215" s="36">
        <f>SUMIF(全省决算数!A1214:A2594,D1215:D2511,全省决算数!C1214:C2594)</f>
        <v>0</v>
      </c>
      <c r="K1215" s="175"/>
      <c r="L1215" s="175"/>
      <c r="M1215" s="175">
        <f t="shared" si="113"/>
        <v>0</v>
      </c>
      <c r="N1215" s="132" t="str">
        <f t="shared" si="116"/>
        <v/>
      </c>
      <c r="O1215" s="176" t="str">
        <f t="shared" si="111"/>
        <v>否</v>
      </c>
      <c r="P1215" s="176" t="str">
        <f t="shared" si="114"/>
        <v>否</v>
      </c>
    </row>
    <row r="1216" hidden="1" customHeight="1" spans="1:16">
      <c r="A1216" s="171" t="s">
        <v>135</v>
      </c>
      <c r="B1216" s="172" t="s">
        <v>135</v>
      </c>
      <c r="C1216" s="465" t="s">
        <v>2247</v>
      </c>
      <c r="D1216" s="173" t="s">
        <v>2270</v>
      </c>
      <c r="E1216" s="172" t="s">
        <v>147</v>
      </c>
      <c r="F1216" s="49" t="s">
        <v>2271</v>
      </c>
      <c r="G1216" s="36">
        <f>VLOOKUP(D1216,全省上年决算数!$D$4:$G$1301,4)</f>
        <v>0</v>
      </c>
      <c r="H1216" s="36">
        <f>IFERROR(VLOOKUP(D1216,全省预算!D:I,5,0),)</f>
        <v>0</v>
      </c>
      <c r="I1216" s="36"/>
      <c r="J1216" s="36">
        <f>SUMIF(全省决算数!A1215:A2595,D1216:D2512,全省决算数!C1215:C2595)</f>
        <v>30</v>
      </c>
      <c r="K1216" s="175"/>
      <c r="L1216" s="175"/>
      <c r="M1216" s="175">
        <f t="shared" si="113"/>
        <v>0</v>
      </c>
      <c r="N1216" s="132" t="str">
        <f t="shared" si="116"/>
        <v/>
      </c>
      <c r="O1216" s="176" t="str">
        <f t="shared" si="111"/>
        <v>是</v>
      </c>
      <c r="P1216" s="176" t="str">
        <f t="shared" si="114"/>
        <v>否</v>
      </c>
    </row>
    <row r="1217" hidden="1" customHeight="1" spans="1:16">
      <c r="A1217" s="171" t="s">
        <v>135</v>
      </c>
      <c r="B1217" s="172" t="s">
        <v>135</v>
      </c>
      <c r="C1217" s="465" t="s">
        <v>2247</v>
      </c>
      <c r="D1217" s="173" t="s">
        <v>2272</v>
      </c>
      <c r="E1217" s="172" t="s">
        <v>147</v>
      </c>
      <c r="F1217" s="49" t="s">
        <v>2273</v>
      </c>
      <c r="G1217" s="36">
        <f>VLOOKUP(D1217,全省上年决算数!$D$4:$G$1301,4)</f>
        <v>0</v>
      </c>
      <c r="H1217" s="36">
        <f>IFERROR(VLOOKUP(D1217,全省预算!D:I,5,0),)</f>
        <v>0</v>
      </c>
      <c r="I1217" s="36"/>
      <c r="J1217" s="36">
        <f>SUMIF(全省决算数!A1216:A2596,D1217:D2513,全省决算数!C1216:C2596)</f>
        <v>0</v>
      </c>
      <c r="K1217" s="175"/>
      <c r="L1217" s="175"/>
      <c r="M1217" s="175">
        <f t="shared" si="113"/>
        <v>0</v>
      </c>
      <c r="N1217" s="132" t="str">
        <f t="shared" si="116"/>
        <v/>
      </c>
      <c r="O1217" s="176" t="str">
        <f t="shared" si="111"/>
        <v>否</v>
      </c>
      <c r="P1217" s="176" t="str">
        <f t="shared" si="114"/>
        <v>否</v>
      </c>
    </row>
    <row r="1218" hidden="1" customHeight="1" spans="1:16">
      <c r="A1218" s="171" t="s">
        <v>135</v>
      </c>
      <c r="B1218" s="172" t="s">
        <v>135</v>
      </c>
      <c r="C1218" s="465" t="s">
        <v>2247</v>
      </c>
      <c r="D1218" s="173" t="s">
        <v>2274</v>
      </c>
      <c r="E1218" s="172" t="s">
        <v>147</v>
      </c>
      <c r="F1218" s="49" t="s">
        <v>2275</v>
      </c>
      <c r="G1218" s="36">
        <f>VLOOKUP(D1218,全省上年决算数!$D$4:$G$1301,4)</f>
        <v>2946</v>
      </c>
      <c r="H1218" s="36">
        <f>IFERROR(VLOOKUP(D1218,全省预算!D:I,5,0),)</f>
        <v>3000</v>
      </c>
      <c r="I1218" s="36"/>
      <c r="J1218" s="36">
        <f>SUMIF(全省决算数!A1217:A2597,D1218:D2514,全省决算数!C1217:C2597)</f>
        <v>2589</v>
      </c>
      <c r="K1218" s="175">
        <f t="shared" si="112"/>
        <v>0.88</v>
      </c>
      <c r="L1218" s="175">
        <f t="shared" si="115"/>
        <v>0.86</v>
      </c>
      <c r="M1218" s="175">
        <f t="shared" si="113"/>
        <v>0</v>
      </c>
      <c r="N1218" s="132">
        <f t="shared" si="116"/>
        <v>-0.121</v>
      </c>
      <c r="O1218" s="176" t="str">
        <f t="shared" si="111"/>
        <v>是</v>
      </c>
      <c r="P1218" s="176" t="str">
        <f t="shared" si="114"/>
        <v>否</v>
      </c>
    </row>
    <row r="1219" ht="15" hidden="1" customHeight="1" spans="1:16">
      <c r="A1219" s="171" t="s">
        <v>135</v>
      </c>
      <c r="B1219" s="465" t="s">
        <v>2134</v>
      </c>
      <c r="C1219" s="172"/>
      <c r="D1219" s="173" t="s">
        <v>2276</v>
      </c>
      <c r="E1219" s="172" t="s">
        <v>147</v>
      </c>
      <c r="F1219" s="49" t="s">
        <v>2277</v>
      </c>
      <c r="G1219" s="36">
        <f>VLOOKUP(D1219,全省上年决算数!$D$4:$G$1301,4)</f>
        <v>20</v>
      </c>
      <c r="H1219" s="36">
        <f>IFERROR(VLOOKUP(D1219,全省预算!D:I,5,0),)</f>
        <v>20</v>
      </c>
      <c r="I1219" s="36">
        <f>IFERROR(VLOOKUP(D1219,全省调整!A:I,3,0),)</f>
        <v>87117</v>
      </c>
      <c r="J1219" s="36">
        <f>SUMIF(全省决算数!A1218:A2598,D1219:D2515,全省决算数!C1218:C2598)</f>
        <v>113</v>
      </c>
      <c r="K1219" s="418">
        <f t="shared" si="112"/>
        <v>5.65</v>
      </c>
      <c r="L1219" s="418">
        <f t="shared" si="115"/>
        <v>5.65</v>
      </c>
      <c r="M1219" s="418">
        <f t="shared" si="113"/>
        <v>0.001</v>
      </c>
      <c r="N1219" s="132">
        <f t="shared" si="116"/>
        <v>4.65</v>
      </c>
      <c r="O1219" s="176" t="str">
        <f t="shared" si="111"/>
        <v>是</v>
      </c>
      <c r="P1219" s="176" t="str">
        <f t="shared" si="114"/>
        <v>是</v>
      </c>
    </row>
    <row r="1220" ht="21.95" customHeight="1" spans="1:16">
      <c r="A1220" s="171" t="s">
        <v>134</v>
      </c>
      <c r="B1220" s="172" t="s">
        <v>135</v>
      </c>
      <c r="C1220" s="172"/>
      <c r="D1220" s="173" t="s">
        <v>2278</v>
      </c>
      <c r="E1220" s="172"/>
      <c r="F1220" s="50" t="s">
        <v>2279</v>
      </c>
      <c r="G1220" s="174">
        <f>SUMIF($B1221:$B$1301,$D1220,$G1221:$G$1301)</f>
        <v>1648358</v>
      </c>
      <c r="H1220" s="174">
        <f>VLOOKUP(F1220,全省预算!$F:$H,3,0)</f>
        <v>1714000</v>
      </c>
      <c r="I1220" s="174">
        <f>SUMIF($B1221:$B$1301,$D1220,$I1221:$I$1301)</f>
        <v>2138095</v>
      </c>
      <c r="J1220" s="174">
        <f>VLOOKUP(F1220,全省决算数!$B:$C,2,0)</f>
        <v>2109248</v>
      </c>
      <c r="K1220" s="416">
        <f t="shared" si="112"/>
        <v>1.28</v>
      </c>
      <c r="L1220" s="416">
        <f t="shared" si="115"/>
        <v>1.231</v>
      </c>
      <c r="M1220" s="416">
        <f t="shared" si="113"/>
        <v>0.987</v>
      </c>
      <c r="N1220" s="129">
        <f t="shared" si="116"/>
        <v>0.28</v>
      </c>
      <c r="O1220" s="176" t="str">
        <f t="shared" ref="O1220:O1283" si="117">IF(F1220&lt;&gt;"",IF(SUM(G1220:J1220)&lt;&gt;0,"是","否"),"空")</f>
        <v>是</v>
      </c>
      <c r="P1220" s="176" t="str">
        <f t="shared" si="114"/>
        <v>是</v>
      </c>
    </row>
    <row r="1221" ht="21.95" customHeight="1" spans="1:16">
      <c r="A1221" s="171" t="s">
        <v>135</v>
      </c>
      <c r="B1221" s="465" t="s">
        <v>2278</v>
      </c>
      <c r="C1221" s="172"/>
      <c r="D1221" s="173" t="s">
        <v>2280</v>
      </c>
      <c r="E1221" s="172"/>
      <c r="F1221" s="49" t="s">
        <v>2281</v>
      </c>
      <c r="G1221" s="36">
        <f>SUMIF($C1222:$C$1301,$D1221,$G1222:$G$1301)</f>
        <v>1068210</v>
      </c>
      <c r="H1221" s="36">
        <f>VLOOKUP(F1221,全省预算!$F:$H,3,0)</f>
        <v>1105000</v>
      </c>
      <c r="I1221" s="36">
        <f>IFERROR(VLOOKUP(D1221,全省调整!A:I,3,0),)</f>
        <v>1471117</v>
      </c>
      <c r="J1221" s="36">
        <f>VLOOKUP(F1221,全省决算数!$B:$C,2,0)</f>
        <v>1444908</v>
      </c>
      <c r="K1221" s="418">
        <f t="shared" ref="K1221:K1283" si="118">J1221/G1221</f>
        <v>1.353</v>
      </c>
      <c r="L1221" s="418">
        <f t="shared" si="115"/>
        <v>1.308</v>
      </c>
      <c r="M1221" s="418">
        <f t="shared" ref="M1221:M1284" si="119">IFERROR(J1221/I1221,0)</f>
        <v>0.982</v>
      </c>
      <c r="N1221" s="132">
        <f t="shared" si="116"/>
        <v>0.353</v>
      </c>
      <c r="O1221" s="176" t="str">
        <f t="shared" si="117"/>
        <v>是</v>
      </c>
      <c r="P1221" s="176" t="str">
        <f t="shared" ref="P1221:P1284" si="120">IF(C1221&lt;&gt;"","否","是")</f>
        <v>是</v>
      </c>
    </row>
    <row r="1222" hidden="1" customHeight="1" spans="1:16">
      <c r="A1222" s="171" t="s">
        <v>135</v>
      </c>
      <c r="B1222" s="172" t="s">
        <v>135</v>
      </c>
      <c r="C1222" s="465" t="s">
        <v>2280</v>
      </c>
      <c r="D1222" s="173" t="s">
        <v>2282</v>
      </c>
      <c r="E1222" s="172" t="s">
        <v>147</v>
      </c>
      <c r="F1222" s="49" t="s">
        <v>2283</v>
      </c>
      <c r="G1222" s="36">
        <f>VLOOKUP(D1222,全省上年决算数!$D$4:$G$1301,4)</f>
        <v>52779</v>
      </c>
      <c r="H1222" s="36">
        <f>IFERROR(VLOOKUP(D1222,全省预算!D:I,5,0),)</f>
        <v>55000</v>
      </c>
      <c r="I1222" s="36"/>
      <c r="J1222" s="36">
        <f>SUMIF(全省决算数!A1221:A2601,D1222:D2518,全省决算数!C1221:C2601)</f>
        <v>20481</v>
      </c>
      <c r="K1222" s="175">
        <f t="shared" si="118"/>
        <v>0.39</v>
      </c>
      <c r="L1222" s="175">
        <f t="shared" ref="L1222:L1279" si="121">J1222/H1222</f>
        <v>0.37</v>
      </c>
      <c r="M1222" s="175">
        <f t="shared" si="119"/>
        <v>0</v>
      </c>
      <c r="N1222" s="132">
        <f t="shared" si="116"/>
        <v>-0.612</v>
      </c>
      <c r="O1222" s="176" t="str">
        <f t="shared" si="117"/>
        <v>是</v>
      </c>
      <c r="P1222" s="176" t="str">
        <f t="shared" si="120"/>
        <v>否</v>
      </c>
    </row>
    <row r="1223" hidden="1" customHeight="1" spans="1:16">
      <c r="A1223" s="171" t="s">
        <v>135</v>
      </c>
      <c r="B1223" s="172" t="s">
        <v>135</v>
      </c>
      <c r="C1223" s="465" t="s">
        <v>2280</v>
      </c>
      <c r="D1223" s="173" t="s">
        <v>2284</v>
      </c>
      <c r="E1223" s="172" t="s">
        <v>147</v>
      </c>
      <c r="F1223" s="37" t="s">
        <v>2285</v>
      </c>
      <c r="G1223" s="36">
        <f>VLOOKUP(D1223,全省上年决算数!$D$4:$G$1301,4)</f>
        <v>0</v>
      </c>
      <c r="H1223" s="36">
        <f>IFERROR(VLOOKUP(D1223,全省预算!D:I,5,0),)</f>
        <v>0</v>
      </c>
      <c r="I1223" s="36"/>
      <c r="J1223" s="36">
        <f>SUMIF(全省决算数!A1222:A2602,D1223:D2519,全省决算数!C1222:C2602)</f>
        <v>0</v>
      </c>
      <c r="K1223" s="175"/>
      <c r="L1223" s="175"/>
      <c r="M1223" s="175">
        <f t="shared" si="119"/>
        <v>0</v>
      </c>
      <c r="N1223" s="132" t="str">
        <f t="shared" si="116"/>
        <v/>
      </c>
      <c r="O1223" s="176" t="str">
        <f t="shared" si="117"/>
        <v>否</v>
      </c>
      <c r="P1223" s="176" t="str">
        <f t="shared" si="120"/>
        <v>否</v>
      </c>
    </row>
    <row r="1224" hidden="1" customHeight="1" spans="1:16">
      <c r="A1224" s="171" t="s">
        <v>135</v>
      </c>
      <c r="B1224" s="172" t="s">
        <v>135</v>
      </c>
      <c r="C1224" s="465" t="s">
        <v>2280</v>
      </c>
      <c r="D1224" s="173" t="s">
        <v>2286</v>
      </c>
      <c r="E1224" s="172" t="s">
        <v>147</v>
      </c>
      <c r="F1224" s="49" t="s">
        <v>2287</v>
      </c>
      <c r="G1224" s="36">
        <f>VLOOKUP(D1224,全省上年决算数!$D$4:$G$1301,4)</f>
        <v>163473</v>
      </c>
      <c r="H1224" s="36">
        <f>IFERROR(VLOOKUP(D1224,全省预算!D:I,5,0),)</f>
        <v>170000</v>
      </c>
      <c r="I1224" s="36"/>
      <c r="J1224" s="36">
        <f>SUMIF(全省决算数!A1223:A2603,D1224:D2520,全省决算数!C1223:C2603)</f>
        <v>269144</v>
      </c>
      <c r="K1224" s="175">
        <f t="shared" si="118"/>
        <v>1.65</v>
      </c>
      <c r="L1224" s="175">
        <f t="shared" si="121"/>
        <v>1.58</v>
      </c>
      <c r="M1224" s="175">
        <f t="shared" si="119"/>
        <v>0</v>
      </c>
      <c r="N1224" s="132">
        <f t="shared" si="116"/>
        <v>0.646</v>
      </c>
      <c r="O1224" s="176" t="str">
        <f t="shared" si="117"/>
        <v>是</v>
      </c>
      <c r="P1224" s="176" t="str">
        <f t="shared" si="120"/>
        <v>否</v>
      </c>
    </row>
    <row r="1225" hidden="1" customHeight="1" spans="1:16">
      <c r="A1225" s="171" t="s">
        <v>135</v>
      </c>
      <c r="B1225" s="172" t="s">
        <v>135</v>
      </c>
      <c r="C1225" s="465" t="s">
        <v>2280</v>
      </c>
      <c r="D1225" s="173" t="s">
        <v>2288</v>
      </c>
      <c r="E1225" s="172" t="s">
        <v>147</v>
      </c>
      <c r="F1225" s="49" t="s">
        <v>2289</v>
      </c>
      <c r="G1225" s="36">
        <f>VLOOKUP(D1225,全省上年决算数!$D$4:$G$1301,4)</f>
        <v>0</v>
      </c>
      <c r="H1225" s="36">
        <f>IFERROR(VLOOKUP(D1225,全省预算!D:I,5,0),)</f>
        <v>0</v>
      </c>
      <c r="I1225" s="36"/>
      <c r="J1225" s="36">
        <f>SUMIF(全省决算数!A1224:A2604,D1225:D2521,全省决算数!C1224:C2604)</f>
        <v>0</v>
      </c>
      <c r="K1225" s="175"/>
      <c r="L1225" s="175"/>
      <c r="M1225" s="175">
        <f t="shared" si="119"/>
        <v>0</v>
      </c>
      <c r="N1225" s="132" t="str">
        <f t="shared" si="116"/>
        <v/>
      </c>
      <c r="O1225" s="176" t="str">
        <f t="shared" si="117"/>
        <v>否</v>
      </c>
      <c r="P1225" s="176" t="str">
        <f t="shared" si="120"/>
        <v>否</v>
      </c>
    </row>
    <row r="1226" hidden="1" customHeight="1" spans="1:16">
      <c r="A1226" s="171" t="s">
        <v>135</v>
      </c>
      <c r="B1226" s="172" t="s">
        <v>135</v>
      </c>
      <c r="C1226" s="465" t="s">
        <v>2280</v>
      </c>
      <c r="D1226" s="173" t="s">
        <v>2290</v>
      </c>
      <c r="E1226" s="172" t="s">
        <v>147</v>
      </c>
      <c r="F1226" s="49" t="s">
        <v>2291</v>
      </c>
      <c r="G1226" s="36">
        <f>VLOOKUP(D1226,全省上年决算数!$D$4:$G$1301,4)</f>
        <v>289168</v>
      </c>
      <c r="H1226" s="36">
        <f>IFERROR(VLOOKUP(D1226,全省预算!D:I,5,0),)</f>
        <v>300000</v>
      </c>
      <c r="I1226" s="36"/>
      <c r="J1226" s="36">
        <f>SUMIF(全省决算数!A1225:A2605,D1226:D2522,全省决算数!C1225:C2605)</f>
        <v>601913</v>
      </c>
      <c r="K1226" s="175">
        <f t="shared" si="118"/>
        <v>2.08</v>
      </c>
      <c r="L1226" s="175">
        <f t="shared" si="121"/>
        <v>2.01</v>
      </c>
      <c r="M1226" s="175">
        <f t="shared" si="119"/>
        <v>0</v>
      </c>
      <c r="N1226" s="132">
        <f t="shared" si="116"/>
        <v>1.082</v>
      </c>
      <c r="O1226" s="176" t="str">
        <f t="shared" si="117"/>
        <v>是</v>
      </c>
      <c r="P1226" s="176" t="str">
        <f t="shared" si="120"/>
        <v>否</v>
      </c>
    </row>
    <row r="1227" hidden="1" customHeight="1" spans="1:16">
      <c r="A1227" s="171" t="s">
        <v>135</v>
      </c>
      <c r="B1227" s="172" t="s">
        <v>135</v>
      </c>
      <c r="C1227" s="465" t="s">
        <v>2280</v>
      </c>
      <c r="D1227" s="173" t="s">
        <v>2292</v>
      </c>
      <c r="E1227" s="172" t="s">
        <v>147</v>
      </c>
      <c r="F1227" s="49" t="s">
        <v>2293</v>
      </c>
      <c r="G1227" s="36">
        <f>VLOOKUP(D1227,全省上年决算数!$D$4:$G$1301,4)</f>
        <v>172875</v>
      </c>
      <c r="H1227" s="36">
        <f>IFERROR(VLOOKUP(D1227,全省预算!D:I,5,0),)</f>
        <v>180000</v>
      </c>
      <c r="I1227" s="36"/>
      <c r="J1227" s="36">
        <f>SUMIF(全省决算数!A1226:A2606,D1227:D2523,全省决算数!C1226:C2606)</f>
        <v>190096</v>
      </c>
      <c r="K1227" s="175">
        <f t="shared" si="118"/>
        <v>1.1</v>
      </c>
      <c r="L1227" s="175">
        <f t="shared" si="121"/>
        <v>1.06</v>
      </c>
      <c r="M1227" s="175">
        <f t="shared" si="119"/>
        <v>0</v>
      </c>
      <c r="N1227" s="132">
        <f t="shared" si="116"/>
        <v>0.1</v>
      </c>
      <c r="O1227" s="176" t="str">
        <f t="shared" si="117"/>
        <v>是</v>
      </c>
      <c r="P1227" s="176" t="str">
        <f t="shared" si="120"/>
        <v>否</v>
      </c>
    </row>
    <row r="1228" hidden="1" customHeight="1" spans="1:16">
      <c r="A1228" s="171" t="s">
        <v>135</v>
      </c>
      <c r="B1228" s="172" t="s">
        <v>135</v>
      </c>
      <c r="C1228" s="465" t="s">
        <v>2280</v>
      </c>
      <c r="D1228" s="173" t="s">
        <v>2294</v>
      </c>
      <c r="E1228" s="172" t="s">
        <v>147</v>
      </c>
      <c r="F1228" s="49" t="s">
        <v>2295</v>
      </c>
      <c r="G1228" s="36">
        <f>VLOOKUP(D1228,全省上年决算数!$D$4:$G$1301,4)</f>
        <v>18700</v>
      </c>
      <c r="H1228" s="36">
        <f>IFERROR(VLOOKUP(D1228,全省预算!D:I,5,0),)</f>
        <v>19500</v>
      </c>
      <c r="I1228" s="36"/>
      <c r="J1228" s="36">
        <f>SUMIF(全省决算数!A1227:A2607,D1228:D2524,全省决算数!C1227:C2607)</f>
        <v>15079</v>
      </c>
      <c r="K1228" s="175">
        <f t="shared" si="118"/>
        <v>0.81</v>
      </c>
      <c r="L1228" s="175">
        <f t="shared" si="121"/>
        <v>0.77</v>
      </c>
      <c r="M1228" s="175">
        <f t="shared" si="119"/>
        <v>0</v>
      </c>
      <c r="N1228" s="132">
        <f t="shared" si="116"/>
        <v>-0.194</v>
      </c>
      <c r="O1228" s="176" t="str">
        <f t="shared" si="117"/>
        <v>是</v>
      </c>
      <c r="P1228" s="176" t="str">
        <f t="shared" si="120"/>
        <v>否</v>
      </c>
    </row>
    <row r="1229" hidden="1" customHeight="1" spans="1:16">
      <c r="A1229" s="171" t="s">
        <v>135</v>
      </c>
      <c r="B1229" s="172" t="s">
        <v>135</v>
      </c>
      <c r="C1229" s="465" t="s">
        <v>2280</v>
      </c>
      <c r="D1229" s="173" t="s">
        <v>2296</v>
      </c>
      <c r="E1229" s="172" t="s">
        <v>147</v>
      </c>
      <c r="F1229" s="37" t="s">
        <v>2297</v>
      </c>
      <c r="G1229" s="36">
        <f>VLOOKUP(D1229,全省上年决算数!$D$4:$G$1301,4)</f>
        <v>371215</v>
      </c>
      <c r="H1229" s="36">
        <f>IFERROR(VLOOKUP(D1229,全省预算!D:I,5,0),)</f>
        <v>380500</v>
      </c>
      <c r="I1229" s="36"/>
      <c r="J1229" s="36">
        <f>SUMIF(全省决算数!A1228:A2608,D1229:D2525,全省决算数!C1228:C2608)</f>
        <v>348195</v>
      </c>
      <c r="K1229" s="175">
        <f t="shared" si="118"/>
        <v>0.94</v>
      </c>
      <c r="L1229" s="175">
        <f t="shared" si="121"/>
        <v>0.92</v>
      </c>
      <c r="M1229" s="175">
        <f t="shared" si="119"/>
        <v>0</v>
      </c>
      <c r="N1229" s="132">
        <f t="shared" si="116"/>
        <v>-0.062</v>
      </c>
      <c r="O1229" s="176" t="str">
        <f t="shared" si="117"/>
        <v>是</v>
      </c>
      <c r="P1229" s="176" t="str">
        <f t="shared" si="120"/>
        <v>否</v>
      </c>
    </row>
    <row r="1230" ht="21.95" customHeight="1" spans="1:16">
      <c r="A1230" s="171" t="s">
        <v>135</v>
      </c>
      <c r="B1230" s="465" t="s">
        <v>2278</v>
      </c>
      <c r="C1230" s="172"/>
      <c r="D1230" s="173" t="s">
        <v>2298</v>
      </c>
      <c r="E1230" s="172"/>
      <c r="F1230" s="49" t="s">
        <v>2299</v>
      </c>
      <c r="G1230" s="36">
        <f>SUMIF($C1231:$C$1301,$D1230,$G1231:$G$1301)</f>
        <v>572612</v>
      </c>
      <c r="H1230" s="36">
        <f>VLOOKUP(F1230,全省预算!$F:$H,3,0)</f>
        <v>602000</v>
      </c>
      <c r="I1230" s="36">
        <f>IFERROR(VLOOKUP(D1230,全省调整!A:I,3,0),)</f>
        <v>660003</v>
      </c>
      <c r="J1230" s="36">
        <f>VLOOKUP(F1230,全省决算数!$B:$C,2,0)</f>
        <v>657365</v>
      </c>
      <c r="K1230" s="418">
        <f t="shared" si="118"/>
        <v>1.148</v>
      </c>
      <c r="L1230" s="418">
        <f t="shared" si="121"/>
        <v>1.092</v>
      </c>
      <c r="M1230" s="418">
        <f t="shared" si="119"/>
        <v>0.996</v>
      </c>
      <c r="N1230" s="132">
        <f t="shared" si="116"/>
        <v>0.148</v>
      </c>
      <c r="O1230" s="176" t="str">
        <f t="shared" si="117"/>
        <v>是</v>
      </c>
      <c r="P1230" s="176" t="str">
        <f t="shared" si="120"/>
        <v>是</v>
      </c>
    </row>
    <row r="1231" hidden="1" customHeight="1" spans="1:16">
      <c r="A1231" s="171" t="s">
        <v>135</v>
      </c>
      <c r="B1231" s="172" t="s">
        <v>135</v>
      </c>
      <c r="C1231" s="465" t="s">
        <v>2298</v>
      </c>
      <c r="D1231" s="173" t="s">
        <v>2300</v>
      </c>
      <c r="E1231" s="172" t="s">
        <v>147</v>
      </c>
      <c r="F1231" s="49" t="s">
        <v>2301</v>
      </c>
      <c r="G1231" s="36">
        <f>VLOOKUP(D1231,全省上年决算数!$D$4:$G$1301,4)</f>
        <v>512254</v>
      </c>
      <c r="H1231" s="36">
        <f>IFERROR(VLOOKUP(D1231,全省预算!D:I,5,0),)</f>
        <v>540000</v>
      </c>
      <c r="I1231" s="36"/>
      <c r="J1231" s="36">
        <f>SUMIF(全省决算数!A1230:A2610,D1231:D2527,全省决算数!C1230:C2610)</f>
        <v>601754</v>
      </c>
      <c r="K1231" s="175">
        <f t="shared" si="118"/>
        <v>1.17</v>
      </c>
      <c r="L1231" s="175">
        <f t="shared" si="121"/>
        <v>1.11</v>
      </c>
      <c r="M1231" s="175">
        <f t="shared" si="119"/>
        <v>0</v>
      </c>
      <c r="N1231" s="132">
        <f t="shared" si="116"/>
        <v>0.175</v>
      </c>
      <c r="O1231" s="176" t="str">
        <f t="shared" si="117"/>
        <v>是</v>
      </c>
      <c r="P1231" s="176" t="str">
        <f t="shared" si="120"/>
        <v>否</v>
      </c>
    </row>
    <row r="1232" hidden="1" customHeight="1" spans="1:16">
      <c r="A1232" s="171" t="s">
        <v>135</v>
      </c>
      <c r="B1232" s="172" t="s">
        <v>135</v>
      </c>
      <c r="C1232" s="465" t="s">
        <v>2298</v>
      </c>
      <c r="D1232" s="173" t="s">
        <v>2302</v>
      </c>
      <c r="E1232" s="172" t="s">
        <v>147</v>
      </c>
      <c r="F1232" s="51" t="s">
        <v>2303</v>
      </c>
      <c r="G1232" s="36">
        <f>VLOOKUP(D1232,全省上年决算数!$D$4:$G$1301,4)</f>
        <v>0</v>
      </c>
      <c r="H1232" s="36">
        <f>IFERROR(VLOOKUP(D1232,全省预算!D:I,5,0),)</f>
        <v>0</v>
      </c>
      <c r="I1232" s="36"/>
      <c r="J1232" s="36">
        <f>SUMIF(全省决算数!A1231:A2611,D1232:D2528,全省决算数!C1231:C2611)</f>
        <v>0</v>
      </c>
      <c r="K1232" s="175"/>
      <c r="L1232" s="175"/>
      <c r="M1232" s="175">
        <f t="shared" si="119"/>
        <v>0</v>
      </c>
      <c r="N1232" s="132" t="str">
        <f t="shared" si="116"/>
        <v/>
      </c>
      <c r="O1232" s="176" t="str">
        <f t="shared" si="117"/>
        <v>否</v>
      </c>
      <c r="P1232" s="176" t="str">
        <f t="shared" si="120"/>
        <v>否</v>
      </c>
    </row>
    <row r="1233" hidden="1" customHeight="1" spans="1:16">
      <c r="A1233" s="171" t="s">
        <v>135</v>
      </c>
      <c r="B1233" s="172"/>
      <c r="C1233" s="465" t="s">
        <v>2298</v>
      </c>
      <c r="D1233" s="173" t="s">
        <v>2304</v>
      </c>
      <c r="E1233" s="172" t="s">
        <v>147</v>
      </c>
      <c r="F1233" s="49" t="s">
        <v>2305</v>
      </c>
      <c r="G1233" s="36">
        <f>VLOOKUP(D1233,全省上年决算数!$D$4:$G$1301,4)</f>
        <v>60358</v>
      </c>
      <c r="H1233" s="36">
        <f>IFERROR(VLOOKUP(D1233,全省预算!D:I,5,0),)</f>
        <v>62000</v>
      </c>
      <c r="I1233" s="36"/>
      <c r="J1233" s="36">
        <f>SUMIF(全省决算数!A1232:A2612,D1233:D2529,全省决算数!C1232:C2612)</f>
        <v>55611</v>
      </c>
      <c r="K1233" s="175">
        <f t="shared" si="118"/>
        <v>0.92</v>
      </c>
      <c r="L1233" s="175">
        <f t="shared" si="121"/>
        <v>0.9</v>
      </c>
      <c r="M1233" s="175">
        <f t="shared" si="119"/>
        <v>0</v>
      </c>
      <c r="N1233" s="132">
        <f t="shared" si="116"/>
        <v>-0.079</v>
      </c>
      <c r="O1233" s="176" t="str">
        <f t="shared" si="117"/>
        <v>是</v>
      </c>
      <c r="P1233" s="176" t="str">
        <f t="shared" si="120"/>
        <v>否</v>
      </c>
    </row>
    <row r="1234" ht="21.95" customHeight="1" spans="1:16">
      <c r="A1234" s="171" t="s">
        <v>135</v>
      </c>
      <c r="B1234" s="465" t="s">
        <v>2278</v>
      </c>
      <c r="C1234" s="172"/>
      <c r="D1234" s="173" t="s">
        <v>2306</v>
      </c>
      <c r="E1234" s="172"/>
      <c r="F1234" s="48" t="s">
        <v>2307</v>
      </c>
      <c r="G1234" s="36">
        <f>SUMIF($C1235:$C$1301,$D1234,$G1235:$G$1301)</f>
        <v>7536</v>
      </c>
      <c r="H1234" s="36">
        <f>VLOOKUP(F1234,全省预算!$F:$H,3,0)</f>
        <v>7000</v>
      </c>
      <c r="I1234" s="36">
        <f>IFERROR(VLOOKUP(D1234,全省调整!A:I,3,0),)</f>
        <v>6975</v>
      </c>
      <c r="J1234" s="36">
        <f>VLOOKUP(F1234,全省决算数!$B:$C,2,0)</f>
        <v>6975</v>
      </c>
      <c r="K1234" s="418">
        <f t="shared" si="118"/>
        <v>0.926</v>
      </c>
      <c r="L1234" s="418">
        <f t="shared" si="121"/>
        <v>0.996</v>
      </c>
      <c r="M1234" s="418">
        <f t="shared" si="119"/>
        <v>1</v>
      </c>
      <c r="N1234" s="129">
        <f t="shared" si="116"/>
        <v>-0.074</v>
      </c>
      <c r="O1234" s="176" t="str">
        <f t="shared" si="117"/>
        <v>是</v>
      </c>
      <c r="P1234" s="176" t="str">
        <f t="shared" si="120"/>
        <v>是</v>
      </c>
    </row>
    <row r="1235" hidden="1" customHeight="1" spans="1:16">
      <c r="A1235" s="171" t="s">
        <v>135</v>
      </c>
      <c r="B1235" s="172" t="s">
        <v>135</v>
      </c>
      <c r="C1235" s="465" t="s">
        <v>2306</v>
      </c>
      <c r="D1235" s="173" t="s">
        <v>2308</v>
      </c>
      <c r="E1235" s="172" t="s">
        <v>147</v>
      </c>
      <c r="F1235" s="37" t="s">
        <v>2309</v>
      </c>
      <c r="G1235" s="36">
        <f>VLOOKUP(D1235,全省上年决算数!$D$4:$G$1301,4)</f>
        <v>1834</v>
      </c>
      <c r="H1235" s="36">
        <f>IFERROR(VLOOKUP(D1235,全省预算!D:I,5,0),)</f>
        <v>1900</v>
      </c>
      <c r="I1235" s="36"/>
      <c r="J1235" s="36">
        <f>SUMIF(全省决算数!A1234:A2614,D1235:D2531,全省决算数!C1234:C2614)</f>
        <v>2832</v>
      </c>
      <c r="K1235" s="175">
        <f t="shared" si="118"/>
        <v>1.54</v>
      </c>
      <c r="L1235" s="175">
        <f t="shared" si="121"/>
        <v>1.49</v>
      </c>
      <c r="M1235" s="175">
        <f t="shared" si="119"/>
        <v>0</v>
      </c>
      <c r="N1235" s="132">
        <f t="shared" si="116"/>
        <v>0.544</v>
      </c>
      <c r="O1235" s="176" t="str">
        <f t="shared" si="117"/>
        <v>是</v>
      </c>
      <c r="P1235" s="176" t="str">
        <f t="shared" si="120"/>
        <v>否</v>
      </c>
    </row>
    <row r="1236" hidden="1" customHeight="1" spans="1:16">
      <c r="A1236" s="171" t="s">
        <v>135</v>
      </c>
      <c r="B1236" s="172" t="s">
        <v>135</v>
      </c>
      <c r="C1236" s="465" t="s">
        <v>2306</v>
      </c>
      <c r="D1236" s="173" t="s">
        <v>2310</v>
      </c>
      <c r="E1236" s="172" t="s">
        <v>147</v>
      </c>
      <c r="F1236" s="51" t="s">
        <v>2311</v>
      </c>
      <c r="G1236" s="36">
        <f>VLOOKUP(D1236,全省上年决算数!$D$4:$G$1301,4)</f>
        <v>5702</v>
      </c>
      <c r="H1236" s="36">
        <f>IFERROR(VLOOKUP(D1236,全省预算!D:I,5,0),)</f>
        <v>5100</v>
      </c>
      <c r="I1236" s="36"/>
      <c r="J1236" s="36">
        <f>SUMIF(全省决算数!A1235:A2615,D1236:D2532,全省决算数!C1235:C2615)</f>
        <v>4143</v>
      </c>
      <c r="K1236" s="175">
        <f t="shared" si="118"/>
        <v>0.73</v>
      </c>
      <c r="L1236" s="175">
        <f t="shared" si="121"/>
        <v>0.81</v>
      </c>
      <c r="M1236" s="175">
        <f t="shared" si="119"/>
        <v>0</v>
      </c>
      <c r="N1236" s="132">
        <f t="shared" si="116"/>
        <v>-0.273</v>
      </c>
      <c r="O1236" s="176" t="str">
        <f t="shared" si="117"/>
        <v>是</v>
      </c>
      <c r="P1236" s="176" t="str">
        <f t="shared" si="120"/>
        <v>否</v>
      </c>
    </row>
    <row r="1237" ht="21.95" customHeight="1" spans="1:16">
      <c r="A1237" s="171" t="s">
        <v>134</v>
      </c>
      <c r="B1237" s="172" t="s">
        <v>135</v>
      </c>
      <c r="C1237" s="172"/>
      <c r="D1237" s="173" t="s">
        <v>2312</v>
      </c>
      <c r="E1237" s="172"/>
      <c r="F1237" s="56" t="s">
        <v>2313</v>
      </c>
      <c r="G1237" s="174">
        <f>SUMIF($B1238:$B$1301,$D1237,$G1238:$G$1301)</f>
        <v>119313</v>
      </c>
      <c r="H1237" s="174">
        <f>VLOOKUP(F1237,全省预算!$F:$H,3,0)</f>
        <v>151300</v>
      </c>
      <c r="I1237" s="174">
        <f>SUMIF($B1238:$B$1301,$D1237,$I1238:$I$1301)</f>
        <v>178967</v>
      </c>
      <c r="J1237" s="174">
        <f>VLOOKUP(F1237,全省决算数!$B:$C,2,0)</f>
        <v>176179</v>
      </c>
      <c r="K1237" s="416">
        <f t="shared" si="118"/>
        <v>1.477</v>
      </c>
      <c r="L1237" s="416">
        <f t="shared" si="121"/>
        <v>1.164</v>
      </c>
      <c r="M1237" s="416">
        <f t="shared" si="119"/>
        <v>0.984</v>
      </c>
      <c r="N1237" s="129">
        <f t="shared" si="116"/>
        <v>0.477</v>
      </c>
      <c r="O1237" s="176" t="str">
        <f t="shared" si="117"/>
        <v>是</v>
      </c>
      <c r="P1237" s="176" t="str">
        <f t="shared" si="120"/>
        <v>是</v>
      </c>
    </row>
    <row r="1238" ht="21.95" customHeight="1" spans="1:16">
      <c r="A1238" s="171" t="s">
        <v>135</v>
      </c>
      <c r="B1238" s="465" t="s">
        <v>2312</v>
      </c>
      <c r="C1238" s="172"/>
      <c r="D1238" s="173" t="s">
        <v>2314</v>
      </c>
      <c r="E1238" s="172"/>
      <c r="F1238" s="51" t="s">
        <v>2315</v>
      </c>
      <c r="G1238" s="36">
        <f>SUMIF($C1239:$C$1301,$D1238,$G1239:$G$1301)</f>
        <v>92720</v>
      </c>
      <c r="H1238" s="36">
        <f>VLOOKUP(F1238,全省预算!$F:$H,3,0)</f>
        <v>124000</v>
      </c>
      <c r="I1238" s="36">
        <f>IFERROR(VLOOKUP(D1238,全省调整!A:I,3,0),)</f>
        <v>124333</v>
      </c>
      <c r="J1238" s="36">
        <f>VLOOKUP(F1238,全省决算数!$B:$C,2,0)</f>
        <v>122586</v>
      </c>
      <c r="K1238" s="418">
        <f t="shared" si="118"/>
        <v>1.322</v>
      </c>
      <c r="L1238" s="418">
        <f t="shared" si="121"/>
        <v>0.989</v>
      </c>
      <c r="M1238" s="418">
        <f t="shared" si="119"/>
        <v>0.986</v>
      </c>
      <c r="N1238" s="132">
        <f t="shared" si="116"/>
        <v>0.322</v>
      </c>
      <c r="O1238" s="176" t="str">
        <f t="shared" si="117"/>
        <v>是</v>
      </c>
      <c r="P1238" s="176" t="str">
        <f t="shared" si="120"/>
        <v>是</v>
      </c>
    </row>
    <row r="1239" hidden="1" customHeight="1" spans="1:16">
      <c r="A1239" s="171" t="s">
        <v>135</v>
      </c>
      <c r="B1239" s="172" t="s">
        <v>135</v>
      </c>
      <c r="C1239" s="465" t="s">
        <v>2314</v>
      </c>
      <c r="D1239" s="173" t="s">
        <v>2316</v>
      </c>
      <c r="E1239" s="172" t="s">
        <v>147</v>
      </c>
      <c r="F1239" s="51" t="s">
        <v>141</v>
      </c>
      <c r="G1239" s="36">
        <f>VLOOKUP(D1239,全省上年决算数!$D$4:$G$1301,4)</f>
        <v>11613</v>
      </c>
      <c r="H1239" s="36">
        <f>IFERROR(VLOOKUP(D1239,全省预算!D:I,5,0),)</f>
        <v>12100</v>
      </c>
      <c r="I1239" s="36"/>
      <c r="J1239" s="36">
        <f>SUMIF(全省决算数!A1238:A2618,D1239:D2535,全省决算数!C1238:C2618)</f>
        <v>13997</v>
      </c>
      <c r="K1239" s="175">
        <f t="shared" si="118"/>
        <v>1.21</v>
      </c>
      <c r="L1239" s="175">
        <f t="shared" si="121"/>
        <v>1.16</v>
      </c>
      <c r="M1239" s="175">
        <f t="shared" si="119"/>
        <v>0</v>
      </c>
      <c r="N1239" s="132">
        <f t="shared" si="116"/>
        <v>0.205</v>
      </c>
      <c r="O1239" s="176" t="str">
        <f t="shared" si="117"/>
        <v>是</v>
      </c>
      <c r="P1239" s="176" t="str">
        <f t="shared" si="120"/>
        <v>否</v>
      </c>
    </row>
    <row r="1240" hidden="1" customHeight="1" spans="1:16">
      <c r="A1240" s="171" t="s">
        <v>135</v>
      </c>
      <c r="B1240" s="172" t="s">
        <v>135</v>
      </c>
      <c r="C1240" s="465" t="s">
        <v>2314</v>
      </c>
      <c r="D1240" s="173" t="s">
        <v>2317</v>
      </c>
      <c r="E1240" s="172" t="s">
        <v>147</v>
      </c>
      <c r="F1240" s="51" t="s">
        <v>143</v>
      </c>
      <c r="G1240" s="36">
        <f>VLOOKUP(D1240,全省上年决算数!$D$4:$G$1301,4)</f>
        <v>2793</v>
      </c>
      <c r="H1240" s="36">
        <f>IFERROR(VLOOKUP(D1240,全省预算!D:I,5,0),)</f>
        <v>2800</v>
      </c>
      <c r="I1240" s="36"/>
      <c r="J1240" s="36">
        <f>SUMIF(全省决算数!A1239:A2619,D1240:D2536,全省决算数!C1239:C2619)</f>
        <v>1260</v>
      </c>
      <c r="K1240" s="175">
        <f t="shared" si="118"/>
        <v>0.45</v>
      </c>
      <c r="L1240" s="175">
        <f t="shared" si="121"/>
        <v>0.45</v>
      </c>
      <c r="M1240" s="175">
        <f t="shared" si="119"/>
        <v>0</v>
      </c>
      <c r="N1240" s="132">
        <f t="shared" si="116"/>
        <v>-0.549</v>
      </c>
      <c r="O1240" s="176" t="str">
        <f t="shared" si="117"/>
        <v>是</v>
      </c>
      <c r="P1240" s="176" t="str">
        <f t="shared" si="120"/>
        <v>否</v>
      </c>
    </row>
    <row r="1241" hidden="1" customHeight="1" spans="1:16">
      <c r="A1241" s="171" t="s">
        <v>135</v>
      </c>
      <c r="B1241" s="172" t="s">
        <v>135</v>
      </c>
      <c r="C1241" s="465" t="s">
        <v>2314</v>
      </c>
      <c r="D1241" s="173" t="s">
        <v>2318</v>
      </c>
      <c r="E1241" s="172" t="s">
        <v>147</v>
      </c>
      <c r="F1241" s="51" t="s">
        <v>145</v>
      </c>
      <c r="G1241" s="36">
        <f>VLOOKUP(D1241,全省上年决算数!$D$4:$G$1301,4)</f>
        <v>199</v>
      </c>
      <c r="H1241" s="36">
        <f>IFERROR(VLOOKUP(D1241,全省预算!D:I,5,0),)</f>
        <v>283</v>
      </c>
      <c r="I1241" s="36"/>
      <c r="J1241" s="36">
        <f>SUMIF(全省决算数!A1240:A2620,D1241:D2537,全省决算数!C1240:C2620)</f>
        <v>296</v>
      </c>
      <c r="K1241" s="175">
        <f t="shared" si="118"/>
        <v>1.49</v>
      </c>
      <c r="L1241" s="175">
        <f t="shared" si="121"/>
        <v>1.05</v>
      </c>
      <c r="M1241" s="175">
        <f t="shared" si="119"/>
        <v>0</v>
      </c>
      <c r="N1241" s="132">
        <f t="shared" si="116"/>
        <v>0.487</v>
      </c>
      <c r="O1241" s="176" t="str">
        <f t="shared" si="117"/>
        <v>是</v>
      </c>
      <c r="P1241" s="176" t="str">
        <f t="shared" si="120"/>
        <v>否</v>
      </c>
    </row>
    <row r="1242" hidden="1" customHeight="1" spans="1:16">
      <c r="A1242" s="171" t="s">
        <v>135</v>
      </c>
      <c r="B1242" s="172" t="s">
        <v>135</v>
      </c>
      <c r="C1242" s="465" t="s">
        <v>2314</v>
      </c>
      <c r="D1242" s="173" t="s">
        <v>2319</v>
      </c>
      <c r="E1242" s="172" t="s">
        <v>147</v>
      </c>
      <c r="F1242" s="51" t="s">
        <v>2320</v>
      </c>
      <c r="G1242" s="36">
        <f>VLOOKUP(D1242,全省上年决算数!$D$4:$G$1301,4)</f>
        <v>20</v>
      </c>
      <c r="H1242" s="36">
        <f>IFERROR(VLOOKUP(D1242,全省预算!D:I,5,0),)</f>
        <v>20</v>
      </c>
      <c r="I1242" s="36"/>
      <c r="J1242" s="36">
        <f>SUMIF(全省决算数!A1241:A2621,D1242:D2538,全省决算数!C1241:C2621)</f>
        <v>5</v>
      </c>
      <c r="K1242" s="175">
        <f t="shared" si="118"/>
        <v>0.25</v>
      </c>
      <c r="L1242" s="175">
        <f t="shared" si="121"/>
        <v>0.25</v>
      </c>
      <c r="M1242" s="175">
        <f t="shared" si="119"/>
        <v>0</v>
      </c>
      <c r="N1242" s="132">
        <f t="shared" si="116"/>
        <v>-0.75</v>
      </c>
      <c r="O1242" s="176" t="str">
        <f t="shared" si="117"/>
        <v>是</v>
      </c>
      <c r="P1242" s="176" t="str">
        <f t="shared" si="120"/>
        <v>否</v>
      </c>
    </row>
    <row r="1243" hidden="1" customHeight="1" spans="1:16">
      <c r="A1243" s="171" t="s">
        <v>135</v>
      </c>
      <c r="B1243" s="172" t="s">
        <v>135</v>
      </c>
      <c r="C1243" s="465" t="s">
        <v>2314</v>
      </c>
      <c r="D1243" s="173" t="s">
        <v>2321</v>
      </c>
      <c r="E1243" s="172" t="s">
        <v>147</v>
      </c>
      <c r="F1243" s="51" t="s">
        <v>2322</v>
      </c>
      <c r="G1243" s="36">
        <f>VLOOKUP(D1243,全省上年决算数!$D$4:$G$1301,4)</f>
        <v>262</v>
      </c>
      <c r="H1243" s="36">
        <f>IFERROR(VLOOKUP(D1243,全省预算!D:I,5,0),)</f>
        <v>265</v>
      </c>
      <c r="I1243" s="36"/>
      <c r="J1243" s="36">
        <f>SUMIF(全省决算数!A1242:A2622,D1243:D2539,全省决算数!C1242:C2622)</f>
        <v>191</v>
      </c>
      <c r="K1243" s="175">
        <f t="shared" si="118"/>
        <v>0.73</v>
      </c>
      <c r="L1243" s="175">
        <f t="shared" si="121"/>
        <v>0.72</v>
      </c>
      <c r="M1243" s="175">
        <f t="shared" si="119"/>
        <v>0</v>
      </c>
      <c r="N1243" s="132">
        <f t="shared" si="116"/>
        <v>-0.271</v>
      </c>
      <c r="O1243" s="176" t="str">
        <f t="shared" si="117"/>
        <v>是</v>
      </c>
      <c r="P1243" s="176" t="str">
        <f t="shared" si="120"/>
        <v>否</v>
      </c>
    </row>
    <row r="1244" hidden="1" customHeight="1" spans="1:16">
      <c r="A1244" s="171" t="s">
        <v>135</v>
      </c>
      <c r="B1244" s="172" t="s">
        <v>135</v>
      </c>
      <c r="C1244" s="465" t="s">
        <v>2314</v>
      </c>
      <c r="D1244" s="173" t="s">
        <v>2323</v>
      </c>
      <c r="E1244" s="172" t="s">
        <v>147</v>
      </c>
      <c r="F1244" s="51" t="s">
        <v>2324</v>
      </c>
      <c r="G1244" s="36">
        <f>VLOOKUP(D1244,全省上年决算数!$D$4:$G$1301,4)</f>
        <v>697</v>
      </c>
      <c r="H1244" s="36">
        <f>IFERROR(VLOOKUP(D1244,全省预算!D:I,5,0),)</f>
        <v>700</v>
      </c>
      <c r="I1244" s="36"/>
      <c r="J1244" s="36">
        <f>SUMIF(全省决算数!A1243:A2623,D1244:D2540,全省决算数!C1243:C2623)</f>
        <v>987</v>
      </c>
      <c r="K1244" s="175">
        <f t="shared" si="118"/>
        <v>1.42</v>
      </c>
      <c r="L1244" s="175">
        <f t="shared" si="121"/>
        <v>1.41</v>
      </c>
      <c r="M1244" s="175">
        <f t="shared" si="119"/>
        <v>0</v>
      </c>
      <c r="N1244" s="132">
        <f t="shared" si="116"/>
        <v>0.416</v>
      </c>
      <c r="O1244" s="176" t="str">
        <f t="shared" si="117"/>
        <v>是</v>
      </c>
      <c r="P1244" s="176" t="str">
        <f t="shared" si="120"/>
        <v>否</v>
      </c>
    </row>
    <row r="1245" hidden="1" customHeight="1" spans="1:16">
      <c r="A1245" s="171" t="s">
        <v>135</v>
      </c>
      <c r="B1245" s="172" t="s">
        <v>135</v>
      </c>
      <c r="C1245" s="465" t="s">
        <v>2314</v>
      </c>
      <c r="D1245" s="173" t="s">
        <v>2325</v>
      </c>
      <c r="E1245" s="172" t="s">
        <v>147</v>
      </c>
      <c r="F1245" s="51" t="s">
        <v>2326</v>
      </c>
      <c r="G1245" s="36">
        <f>VLOOKUP(D1245,全省上年决算数!$D$4:$G$1301,4)</f>
        <v>48</v>
      </c>
      <c r="H1245" s="36">
        <f>IFERROR(VLOOKUP(D1245,全省预算!D:I,5,0),)</f>
        <v>50</v>
      </c>
      <c r="I1245" s="36"/>
      <c r="J1245" s="36">
        <f>SUMIF(全省决算数!A1244:A2624,D1245:D2541,全省决算数!C1244:C2624)</f>
        <v>225</v>
      </c>
      <c r="K1245" s="175">
        <f t="shared" si="118"/>
        <v>4.69</v>
      </c>
      <c r="L1245" s="175">
        <f t="shared" si="121"/>
        <v>4.5</v>
      </c>
      <c r="M1245" s="175">
        <f t="shared" si="119"/>
        <v>0</v>
      </c>
      <c r="N1245" s="132">
        <f t="shared" si="116"/>
        <v>3.688</v>
      </c>
      <c r="O1245" s="176" t="str">
        <f t="shared" si="117"/>
        <v>是</v>
      </c>
      <c r="P1245" s="176" t="str">
        <f t="shared" si="120"/>
        <v>否</v>
      </c>
    </row>
    <row r="1246" hidden="1" customHeight="1" spans="1:16">
      <c r="A1246" s="171" t="s">
        <v>135</v>
      </c>
      <c r="B1246" s="172" t="s">
        <v>135</v>
      </c>
      <c r="C1246" s="465" t="s">
        <v>2314</v>
      </c>
      <c r="D1246" s="173" t="s">
        <v>2327</v>
      </c>
      <c r="E1246" s="172" t="s">
        <v>147</v>
      </c>
      <c r="F1246" s="51" t="s">
        <v>2328</v>
      </c>
      <c r="G1246" s="36">
        <f>VLOOKUP(D1246,全省上年决算数!$D$4:$G$1301,4)</f>
        <v>5352</v>
      </c>
      <c r="H1246" s="36">
        <f>IFERROR(VLOOKUP(D1246,全省预算!D:I,5,0),)</f>
        <v>5400</v>
      </c>
      <c r="I1246" s="36"/>
      <c r="J1246" s="36">
        <f>SUMIF(全省决算数!A1245:A2625,D1246:D2542,全省决算数!C1245:C2625)</f>
        <v>4704</v>
      </c>
      <c r="K1246" s="175">
        <f t="shared" si="118"/>
        <v>0.88</v>
      </c>
      <c r="L1246" s="175">
        <f t="shared" si="121"/>
        <v>0.87</v>
      </c>
      <c r="M1246" s="175">
        <f t="shared" si="119"/>
        <v>0</v>
      </c>
      <c r="N1246" s="132">
        <f t="shared" si="116"/>
        <v>-0.121</v>
      </c>
      <c r="O1246" s="176" t="str">
        <f t="shared" si="117"/>
        <v>是</v>
      </c>
      <c r="P1246" s="176" t="str">
        <f t="shared" si="120"/>
        <v>否</v>
      </c>
    </row>
    <row r="1247" hidden="1" customHeight="1" spans="1:16">
      <c r="A1247" s="171" t="s">
        <v>135</v>
      </c>
      <c r="B1247" s="172" t="s">
        <v>135</v>
      </c>
      <c r="C1247" s="465" t="s">
        <v>2314</v>
      </c>
      <c r="D1247" s="173" t="s">
        <v>2329</v>
      </c>
      <c r="E1247" s="172" t="s">
        <v>147</v>
      </c>
      <c r="F1247" s="51" t="s">
        <v>2330</v>
      </c>
      <c r="G1247" s="36">
        <f>VLOOKUP(D1247,全省上年决算数!$D$4:$G$1301,4)</f>
        <v>0</v>
      </c>
      <c r="H1247" s="36">
        <f>IFERROR(VLOOKUP(D1247,全省预算!D:I,5,0),)</f>
        <v>0</v>
      </c>
      <c r="I1247" s="36"/>
      <c r="J1247" s="36">
        <f>SUMIF(全省决算数!A1246:A2626,D1247:D2543,全省决算数!C1246:C2626)</f>
        <v>1093</v>
      </c>
      <c r="K1247" s="175"/>
      <c r="L1247" s="175"/>
      <c r="M1247" s="175">
        <f t="shared" si="119"/>
        <v>0</v>
      </c>
      <c r="N1247" s="132" t="str">
        <f t="shared" si="116"/>
        <v/>
      </c>
      <c r="O1247" s="176" t="str">
        <f t="shared" si="117"/>
        <v>是</v>
      </c>
      <c r="P1247" s="176" t="str">
        <f t="shared" si="120"/>
        <v>否</v>
      </c>
    </row>
    <row r="1248" hidden="1" customHeight="1" spans="1:16">
      <c r="A1248" s="171" t="s">
        <v>135</v>
      </c>
      <c r="B1248" s="172" t="s">
        <v>135</v>
      </c>
      <c r="C1248" s="465" t="s">
        <v>2314</v>
      </c>
      <c r="D1248" s="173" t="s">
        <v>2331</v>
      </c>
      <c r="E1248" s="172" t="s">
        <v>147</v>
      </c>
      <c r="F1248" s="51" t="s">
        <v>2332</v>
      </c>
      <c r="G1248" s="36">
        <f>VLOOKUP(D1248,全省上年决算数!$D$4:$G$1301,4)</f>
        <v>110</v>
      </c>
      <c r="H1248" s="36">
        <f>IFERROR(VLOOKUP(D1248,全省预算!D:I,5,0),)</f>
        <v>114</v>
      </c>
      <c r="I1248" s="36"/>
      <c r="J1248" s="36">
        <f>SUMIF(全省决算数!A1247:A2627,D1248:D2544,全省决算数!C1247:C2627)</f>
        <v>155</v>
      </c>
      <c r="K1248" s="175">
        <f t="shared" si="118"/>
        <v>1.41</v>
      </c>
      <c r="L1248" s="175">
        <f t="shared" si="121"/>
        <v>1.36</v>
      </c>
      <c r="M1248" s="175">
        <f t="shared" si="119"/>
        <v>0</v>
      </c>
      <c r="N1248" s="132">
        <f t="shared" si="116"/>
        <v>0.409</v>
      </c>
      <c r="O1248" s="176" t="str">
        <f t="shared" si="117"/>
        <v>是</v>
      </c>
      <c r="P1248" s="176" t="str">
        <f t="shared" si="120"/>
        <v>否</v>
      </c>
    </row>
    <row r="1249" hidden="1" customHeight="1" spans="1:16">
      <c r="A1249" s="171" t="s">
        <v>135</v>
      </c>
      <c r="B1249" s="172" t="s">
        <v>135</v>
      </c>
      <c r="C1249" s="465" t="s">
        <v>2314</v>
      </c>
      <c r="D1249" s="173" t="s">
        <v>2333</v>
      </c>
      <c r="E1249" s="172" t="s">
        <v>147</v>
      </c>
      <c r="F1249" s="51" t="s">
        <v>2334</v>
      </c>
      <c r="G1249" s="36">
        <f>VLOOKUP(D1249,全省上年决算数!$D$4:$G$1301,4)</f>
        <v>56690</v>
      </c>
      <c r="H1249" s="36">
        <f>IFERROR(VLOOKUP(D1249,全省预算!D:I,5,0),)</f>
        <v>87000</v>
      </c>
      <c r="I1249" s="36"/>
      <c r="J1249" s="36">
        <f>SUMIF(全省决算数!A1248:A2628,D1249:D2545,全省决算数!C1248:C2628)</f>
        <v>65981</v>
      </c>
      <c r="K1249" s="175">
        <f t="shared" si="118"/>
        <v>1.16</v>
      </c>
      <c r="L1249" s="175">
        <f t="shared" si="121"/>
        <v>0.76</v>
      </c>
      <c r="M1249" s="175">
        <f t="shared" si="119"/>
        <v>0</v>
      </c>
      <c r="N1249" s="132">
        <f t="shared" si="116"/>
        <v>0.164</v>
      </c>
      <c r="O1249" s="176" t="str">
        <f t="shared" si="117"/>
        <v>是</v>
      </c>
      <c r="P1249" s="176" t="str">
        <f t="shared" si="120"/>
        <v>否</v>
      </c>
    </row>
    <row r="1250" hidden="1" customHeight="1" spans="1:16">
      <c r="A1250" s="171" t="s">
        <v>135</v>
      </c>
      <c r="B1250" s="172" t="s">
        <v>135</v>
      </c>
      <c r="C1250" s="465" t="s">
        <v>2314</v>
      </c>
      <c r="D1250" s="173" t="s">
        <v>2335</v>
      </c>
      <c r="E1250" s="172" t="s">
        <v>147</v>
      </c>
      <c r="F1250" s="51" t="s">
        <v>2336</v>
      </c>
      <c r="G1250" s="36">
        <f>VLOOKUP(D1250,全省上年决算数!$D$4:$G$1301,4)</f>
        <v>0</v>
      </c>
      <c r="H1250" s="36">
        <f>IFERROR(VLOOKUP(D1250,全省预算!D:I,5,0),)</f>
        <v>0</v>
      </c>
      <c r="I1250" s="36"/>
      <c r="J1250" s="36">
        <f>SUMIF(全省决算数!A1249:A2629,D1250:D2546,全省决算数!C1249:C2629)</f>
        <v>3035</v>
      </c>
      <c r="K1250" s="175"/>
      <c r="L1250" s="175"/>
      <c r="M1250" s="175">
        <f t="shared" si="119"/>
        <v>0</v>
      </c>
      <c r="N1250" s="132" t="str">
        <f t="shared" si="116"/>
        <v/>
      </c>
      <c r="O1250" s="176" t="str">
        <f t="shared" si="117"/>
        <v>是</v>
      </c>
      <c r="P1250" s="176" t="str">
        <f t="shared" si="120"/>
        <v>否</v>
      </c>
    </row>
    <row r="1251" hidden="1" customHeight="1" spans="1:16">
      <c r="A1251" s="171" t="s">
        <v>135</v>
      </c>
      <c r="B1251" s="172" t="s">
        <v>135</v>
      </c>
      <c r="C1251" s="465" t="s">
        <v>2314</v>
      </c>
      <c r="D1251" s="173" t="s">
        <v>2337</v>
      </c>
      <c r="E1251" s="172" t="s">
        <v>147</v>
      </c>
      <c r="F1251" s="51" t="s">
        <v>160</v>
      </c>
      <c r="G1251" s="36">
        <f>VLOOKUP(D1251,全省上年决算数!$D$4:$G$1301,4)</f>
        <v>361</v>
      </c>
      <c r="H1251" s="36">
        <f>IFERROR(VLOOKUP(D1251,全省预算!D:I,5,0),)</f>
        <v>365</v>
      </c>
      <c r="I1251" s="36"/>
      <c r="J1251" s="36">
        <f>SUMIF(全省决算数!A1250:A2630,D1251:D2547,全省决算数!C1250:C2630)</f>
        <v>519</v>
      </c>
      <c r="K1251" s="175">
        <f t="shared" si="118"/>
        <v>1.44</v>
      </c>
      <c r="L1251" s="175">
        <f t="shared" si="121"/>
        <v>1.42</v>
      </c>
      <c r="M1251" s="175">
        <f t="shared" si="119"/>
        <v>0</v>
      </c>
      <c r="N1251" s="132">
        <f t="shared" si="116"/>
        <v>0.438</v>
      </c>
      <c r="O1251" s="176" t="str">
        <f t="shared" si="117"/>
        <v>是</v>
      </c>
      <c r="P1251" s="176" t="str">
        <f t="shared" si="120"/>
        <v>否</v>
      </c>
    </row>
    <row r="1252" hidden="1" customHeight="1" spans="1:16">
      <c r="A1252" s="171" t="s">
        <v>135</v>
      </c>
      <c r="B1252" s="172" t="s">
        <v>135</v>
      </c>
      <c r="C1252" s="465" t="s">
        <v>2314</v>
      </c>
      <c r="D1252" s="173" t="s">
        <v>2338</v>
      </c>
      <c r="E1252" s="172" t="s">
        <v>147</v>
      </c>
      <c r="F1252" s="37" t="s">
        <v>2339</v>
      </c>
      <c r="G1252" s="36">
        <f>VLOOKUP(D1252,全省上年决算数!$D$4:$G$1301,4)</f>
        <v>14575</v>
      </c>
      <c r="H1252" s="36">
        <f>IFERROR(VLOOKUP(D1252,全省预算!D:I,5,0),)</f>
        <v>14903</v>
      </c>
      <c r="I1252" s="36"/>
      <c r="J1252" s="36">
        <f>SUMIF(全省决算数!A1251:A2631,D1252:D2548,全省决算数!C1251:C2631)</f>
        <v>30138</v>
      </c>
      <c r="K1252" s="175">
        <f t="shared" si="118"/>
        <v>2.07</v>
      </c>
      <c r="L1252" s="175">
        <f t="shared" si="121"/>
        <v>2.02</v>
      </c>
      <c r="M1252" s="175">
        <f t="shared" si="119"/>
        <v>0</v>
      </c>
      <c r="N1252" s="132">
        <f t="shared" si="116"/>
        <v>1.068</v>
      </c>
      <c r="O1252" s="176" t="str">
        <f t="shared" si="117"/>
        <v>是</v>
      </c>
      <c r="P1252" s="176" t="str">
        <f t="shared" si="120"/>
        <v>否</v>
      </c>
    </row>
    <row r="1253" ht="21.95" customHeight="1" spans="1:16">
      <c r="A1253" s="171" t="s">
        <v>135</v>
      </c>
      <c r="B1253" s="465" t="s">
        <v>2312</v>
      </c>
      <c r="C1253" s="172" t="s">
        <v>135</v>
      </c>
      <c r="D1253" s="173" t="s">
        <v>2340</v>
      </c>
      <c r="E1253" s="172"/>
      <c r="F1253" s="51" t="s">
        <v>2341</v>
      </c>
      <c r="G1253" s="36">
        <f>SUMIF($C1254:$C$1301,$D1253,$G1254:$G$1301)</f>
        <v>489</v>
      </c>
      <c r="H1253" s="36">
        <f>VLOOKUP(F1253,全省预算!$F:$H,3,0)</f>
        <v>520</v>
      </c>
      <c r="I1253" s="36">
        <f>IFERROR(VLOOKUP(D1253,全省调整!A:I,3,0),)</f>
        <v>1140</v>
      </c>
      <c r="J1253" s="36">
        <f>VLOOKUP(F1253,全省决算数!$B:$C,2,0)</f>
        <v>1140</v>
      </c>
      <c r="K1253" s="418">
        <f t="shared" si="118"/>
        <v>2.331</v>
      </c>
      <c r="L1253" s="418">
        <f t="shared" si="121"/>
        <v>2.192</v>
      </c>
      <c r="M1253" s="418">
        <f t="shared" si="119"/>
        <v>1</v>
      </c>
      <c r="N1253" s="129">
        <f t="shared" si="116"/>
        <v>1.331</v>
      </c>
      <c r="O1253" s="176" t="str">
        <f t="shared" si="117"/>
        <v>是</v>
      </c>
      <c r="P1253" s="176" t="str">
        <f t="shared" si="120"/>
        <v>是</v>
      </c>
    </row>
    <row r="1254" hidden="1" customHeight="1" spans="1:16">
      <c r="A1254" s="171" t="s">
        <v>135</v>
      </c>
      <c r="B1254" s="172" t="s">
        <v>135</v>
      </c>
      <c r="C1254" s="465" t="s">
        <v>2340</v>
      </c>
      <c r="D1254" s="173" t="s">
        <v>2342</v>
      </c>
      <c r="E1254" s="172" t="s">
        <v>147</v>
      </c>
      <c r="F1254" s="51" t="s">
        <v>141</v>
      </c>
      <c r="G1254" s="36">
        <f>VLOOKUP(D1254,全省上年决算数!$D$4:$G$1301,4)</f>
        <v>330</v>
      </c>
      <c r="H1254" s="36">
        <f>IFERROR(VLOOKUP(D1254,全省预算!D:I,5,0),)</f>
        <v>346</v>
      </c>
      <c r="I1254" s="36"/>
      <c r="J1254" s="36">
        <f>SUMIF(全省决算数!A1253:A2633,D1254:D2550,全省决算数!C1253:C2633)</f>
        <v>524</v>
      </c>
      <c r="K1254" s="175">
        <f t="shared" si="118"/>
        <v>1.59</v>
      </c>
      <c r="L1254" s="175">
        <f t="shared" si="121"/>
        <v>1.51</v>
      </c>
      <c r="M1254" s="175">
        <f t="shared" si="119"/>
        <v>0</v>
      </c>
      <c r="N1254" s="132">
        <f t="shared" si="116"/>
        <v>0.588</v>
      </c>
      <c r="O1254" s="176" t="str">
        <f t="shared" si="117"/>
        <v>是</v>
      </c>
      <c r="P1254" s="176" t="str">
        <f t="shared" si="120"/>
        <v>否</v>
      </c>
    </row>
    <row r="1255" hidden="1" customHeight="1" spans="1:16">
      <c r="A1255" s="171" t="s">
        <v>135</v>
      </c>
      <c r="B1255" s="172" t="s">
        <v>135</v>
      </c>
      <c r="C1255" s="465" t="s">
        <v>2340</v>
      </c>
      <c r="D1255" s="173" t="s">
        <v>2343</v>
      </c>
      <c r="E1255" s="172" t="s">
        <v>147</v>
      </c>
      <c r="F1255" s="51" t="s">
        <v>143</v>
      </c>
      <c r="G1255" s="36">
        <f>VLOOKUP(D1255,全省上年决算数!$D$4:$G$1301,4)</f>
        <v>50</v>
      </c>
      <c r="H1255" s="36">
        <f>IFERROR(VLOOKUP(D1255,全省预算!D:I,5,0),)</f>
        <v>50</v>
      </c>
      <c r="I1255" s="36"/>
      <c r="J1255" s="36">
        <f>SUMIF(全省决算数!A1254:A2634,D1255:D2551,全省决算数!C1254:C2634)</f>
        <v>118</v>
      </c>
      <c r="K1255" s="175">
        <f t="shared" si="118"/>
        <v>2.36</v>
      </c>
      <c r="L1255" s="175">
        <f t="shared" si="121"/>
        <v>2.36</v>
      </c>
      <c r="M1255" s="175">
        <f t="shared" si="119"/>
        <v>0</v>
      </c>
      <c r="N1255" s="132">
        <f t="shared" si="116"/>
        <v>1.36</v>
      </c>
      <c r="O1255" s="176" t="str">
        <f t="shared" si="117"/>
        <v>是</v>
      </c>
      <c r="P1255" s="176" t="str">
        <f t="shared" si="120"/>
        <v>否</v>
      </c>
    </row>
    <row r="1256" hidden="1" customHeight="1" spans="1:16">
      <c r="A1256" s="171" t="s">
        <v>135</v>
      </c>
      <c r="B1256" s="172" t="s">
        <v>135</v>
      </c>
      <c r="C1256" s="465" t="s">
        <v>2340</v>
      </c>
      <c r="D1256" s="173" t="s">
        <v>2344</v>
      </c>
      <c r="E1256" s="172" t="s">
        <v>147</v>
      </c>
      <c r="F1256" s="51" t="s">
        <v>145</v>
      </c>
      <c r="G1256" s="36">
        <f>VLOOKUP(D1256,全省上年决算数!$D$4:$G$1301,4)</f>
        <v>0</v>
      </c>
      <c r="H1256" s="36">
        <f>IFERROR(VLOOKUP(D1256,全省预算!D:I,5,0),)</f>
        <v>0</v>
      </c>
      <c r="I1256" s="36"/>
      <c r="J1256" s="36">
        <f>SUMIF(全省决算数!A1255:A2635,D1256:D2552,全省决算数!C1255:C2635)</f>
        <v>0</v>
      </c>
      <c r="K1256" s="175"/>
      <c r="L1256" s="175"/>
      <c r="M1256" s="175">
        <f t="shared" si="119"/>
        <v>0</v>
      </c>
      <c r="N1256" s="132" t="str">
        <f t="shared" si="116"/>
        <v/>
      </c>
      <c r="O1256" s="176" t="str">
        <f t="shared" si="117"/>
        <v>否</v>
      </c>
      <c r="P1256" s="176" t="str">
        <f t="shared" si="120"/>
        <v>否</v>
      </c>
    </row>
    <row r="1257" hidden="1" customHeight="1" spans="1:16">
      <c r="A1257" s="171" t="s">
        <v>135</v>
      </c>
      <c r="B1257" s="172" t="s">
        <v>135</v>
      </c>
      <c r="C1257" s="465" t="s">
        <v>2340</v>
      </c>
      <c r="D1257" s="173" t="s">
        <v>2345</v>
      </c>
      <c r="E1257" s="172" t="s">
        <v>147</v>
      </c>
      <c r="F1257" s="51" t="s">
        <v>2346</v>
      </c>
      <c r="G1257" s="36">
        <f>VLOOKUP(D1257,全省上年决算数!$D$4:$G$1301,4)</f>
        <v>0</v>
      </c>
      <c r="H1257" s="36">
        <f>IFERROR(VLOOKUP(D1257,全省预算!D:I,5,0),)</f>
        <v>0</v>
      </c>
      <c r="I1257" s="36"/>
      <c r="J1257" s="36">
        <f>SUMIF(全省决算数!A1256:A2636,D1257:D2553,全省决算数!C1256:C2636)</f>
        <v>0</v>
      </c>
      <c r="K1257" s="175"/>
      <c r="L1257" s="175"/>
      <c r="M1257" s="175">
        <f t="shared" si="119"/>
        <v>0</v>
      </c>
      <c r="N1257" s="132" t="str">
        <f t="shared" si="116"/>
        <v/>
      </c>
      <c r="O1257" s="176" t="str">
        <f t="shared" si="117"/>
        <v>否</v>
      </c>
      <c r="P1257" s="176" t="str">
        <f t="shared" si="120"/>
        <v>否</v>
      </c>
    </row>
    <row r="1258" hidden="1" customHeight="1" spans="1:16">
      <c r="A1258" s="171" t="s">
        <v>135</v>
      </c>
      <c r="B1258" s="172" t="s">
        <v>135</v>
      </c>
      <c r="C1258" s="465" t="s">
        <v>2340</v>
      </c>
      <c r="D1258" s="173" t="s">
        <v>2347</v>
      </c>
      <c r="E1258" s="172" t="s">
        <v>147</v>
      </c>
      <c r="F1258" s="51" t="s">
        <v>2348</v>
      </c>
      <c r="G1258" s="36">
        <f>VLOOKUP(D1258,全省上年决算数!$D$4:$G$1301,4)</f>
        <v>0</v>
      </c>
      <c r="H1258" s="36">
        <f>IFERROR(VLOOKUP(D1258,全省预算!D:I,5,0),)</f>
        <v>0</v>
      </c>
      <c r="I1258" s="36"/>
      <c r="J1258" s="36">
        <f>SUMIF(全省决算数!A1257:A2637,D1258:D2554,全省决算数!C1257:C2637)</f>
        <v>0</v>
      </c>
      <c r="K1258" s="175"/>
      <c r="L1258" s="175"/>
      <c r="M1258" s="175">
        <f t="shared" si="119"/>
        <v>0</v>
      </c>
      <c r="N1258" s="132" t="str">
        <f t="shared" si="116"/>
        <v/>
      </c>
      <c r="O1258" s="176" t="str">
        <f t="shared" si="117"/>
        <v>否</v>
      </c>
      <c r="P1258" s="176" t="str">
        <f t="shared" si="120"/>
        <v>否</v>
      </c>
    </row>
    <row r="1259" hidden="1" customHeight="1" spans="1:16">
      <c r="A1259" s="171" t="s">
        <v>135</v>
      </c>
      <c r="B1259" s="172" t="s">
        <v>135</v>
      </c>
      <c r="C1259" s="465" t="s">
        <v>2340</v>
      </c>
      <c r="D1259" s="173" t="s">
        <v>2349</v>
      </c>
      <c r="E1259" s="172" t="s">
        <v>147</v>
      </c>
      <c r="F1259" s="51" t="s">
        <v>2350</v>
      </c>
      <c r="G1259" s="36">
        <f>VLOOKUP(D1259,全省上年决算数!$D$4:$G$1301,4)</f>
        <v>0</v>
      </c>
      <c r="H1259" s="36">
        <f>IFERROR(VLOOKUP(D1259,全省预算!D:I,5,0),)</f>
        <v>0</v>
      </c>
      <c r="I1259" s="36"/>
      <c r="J1259" s="36">
        <f>SUMIF(全省决算数!A1258:A2638,D1259:D2555,全省决算数!C1258:C2638)</f>
        <v>0</v>
      </c>
      <c r="K1259" s="175"/>
      <c r="L1259" s="175"/>
      <c r="M1259" s="175">
        <f t="shared" si="119"/>
        <v>0</v>
      </c>
      <c r="N1259" s="132" t="str">
        <f t="shared" si="116"/>
        <v/>
      </c>
      <c r="O1259" s="176" t="str">
        <f t="shared" si="117"/>
        <v>否</v>
      </c>
      <c r="P1259" s="176" t="str">
        <f t="shared" si="120"/>
        <v>否</v>
      </c>
    </row>
    <row r="1260" hidden="1" customHeight="1" spans="1:16">
      <c r="A1260" s="171" t="s">
        <v>135</v>
      </c>
      <c r="B1260" s="172" t="s">
        <v>135</v>
      </c>
      <c r="C1260" s="465" t="s">
        <v>2340</v>
      </c>
      <c r="D1260" s="173" t="s">
        <v>2351</v>
      </c>
      <c r="E1260" s="172" t="s">
        <v>147</v>
      </c>
      <c r="F1260" s="51" t="s">
        <v>2352</v>
      </c>
      <c r="G1260" s="36">
        <f>VLOOKUP(D1260,全省上年决算数!$D$4:$G$1301,4)</f>
        <v>0</v>
      </c>
      <c r="H1260" s="36">
        <f>IFERROR(VLOOKUP(D1260,全省预算!D:I,5,0),)</f>
        <v>0</v>
      </c>
      <c r="I1260" s="36"/>
      <c r="J1260" s="36">
        <f>SUMIF(全省决算数!A1259:A2639,D1260:D2556,全省决算数!C1259:C2639)</f>
        <v>0</v>
      </c>
      <c r="K1260" s="175"/>
      <c r="L1260" s="175"/>
      <c r="M1260" s="175">
        <f t="shared" si="119"/>
        <v>0</v>
      </c>
      <c r="N1260" s="132" t="str">
        <f t="shared" si="116"/>
        <v/>
      </c>
      <c r="O1260" s="176" t="str">
        <f t="shared" si="117"/>
        <v>否</v>
      </c>
      <c r="P1260" s="176" t="str">
        <f t="shared" si="120"/>
        <v>否</v>
      </c>
    </row>
    <row r="1261" hidden="1" customHeight="1" spans="1:16">
      <c r="A1261" s="171" t="s">
        <v>135</v>
      </c>
      <c r="B1261" s="172" t="s">
        <v>135</v>
      </c>
      <c r="C1261" s="465" t="s">
        <v>2340</v>
      </c>
      <c r="D1261" s="173" t="s">
        <v>2353</v>
      </c>
      <c r="E1261" s="172" t="s">
        <v>147</v>
      </c>
      <c r="F1261" s="51" t="s">
        <v>2354</v>
      </c>
      <c r="G1261" s="36">
        <f>VLOOKUP(D1261,全省上年决算数!$D$4:$G$1301,4)</f>
        <v>0</v>
      </c>
      <c r="H1261" s="36">
        <f>IFERROR(VLOOKUP(D1261,全省预算!D:I,5,0),)</f>
        <v>0</v>
      </c>
      <c r="I1261" s="36"/>
      <c r="J1261" s="36">
        <f>SUMIF(全省决算数!A1260:A2640,D1261:D2557,全省决算数!C1260:C2640)</f>
        <v>0</v>
      </c>
      <c r="K1261" s="175"/>
      <c r="L1261" s="175"/>
      <c r="M1261" s="175">
        <f t="shared" si="119"/>
        <v>0</v>
      </c>
      <c r="N1261" s="132" t="str">
        <f t="shared" si="116"/>
        <v/>
      </c>
      <c r="O1261" s="176" t="str">
        <f t="shared" si="117"/>
        <v>否</v>
      </c>
      <c r="P1261" s="176" t="str">
        <f t="shared" si="120"/>
        <v>否</v>
      </c>
    </row>
    <row r="1262" hidden="1" customHeight="1" spans="1:16">
      <c r="A1262" s="171" t="s">
        <v>135</v>
      </c>
      <c r="B1262" s="172"/>
      <c r="C1262" s="465" t="s">
        <v>2340</v>
      </c>
      <c r="D1262" s="173" t="s">
        <v>2355</v>
      </c>
      <c r="E1262" s="172" t="s">
        <v>147</v>
      </c>
      <c r="F1262" s="51" t="s">
        <v>2356</v>
      </c>
      <c r="G1262" s="36">
        <f>VLOOKUP(D1262,全省上年决算数!$D$4:$G$1301,4)</f>
        <v>0</v>
      </c>
      <c r="H1262" s="36">
        <f>IFERROR(VLOOKUP(D1262,全省预算!D:I,5,0),)</f>
        <v>0</v>
      </c>
      <c r="I1262" s="36"/>
      <c r="J1262" s="36">
        <f>SUMIF(全省决算数!A1261:A2641,D1262:D2558,全省决算数!C1261:C2641)</f>
        <v>0</v>
      </c>
      <c r="K1262" s="175"/>
      <c r="L1262" s="175"/>
      <c r="M1262" s="175">
        <f t="shared" si="119"/>
        <v>0</v>
      </c>
      <c r="N1262" s="132" t="str">
        <f t="shared" si="116"/>
        <v/>
      </c>
      <c r="O1262" s="176" t="str">
        <f t="shared" si="117"/>
        <v>否</v>
      </c>
      <c r="P1262" s="176" t="str">
        <f t="shared" si="120"/>
        <v>否</v>
      </c>
    </row>
    <row r="1263" hidden="1" customHeight="1" spans="1:16">
      <c r="A1263" s="171" t="s">
        <v>135</v>
      </c>
      <c r="B1263" s="172" t="s">
        <v>135</v>
      </c>
      <c r="C1263" s="465" t="s">
        <v>2340</v>
      </c>
      <c r="D1263" s="173" t="s">
        <v>2357</v>
      </c>
      <c r="E1263" s="172" t="s">
        <v>147</v>
      </c>
      <c r="F1263" s="51" t="s">
        <v>2358</v>
      </c>
      <c r="G1263" s="36">
        <f>VLOOKUP(D1263,全省上年决算数!$D$4:$G$1301,4)</f>
        <v>4</v>
      </c>
      <c r="H1263" s="36">
        <f>IFERROR(VLOOKUP(D1263,全省预算!D:I,5,0),)</f>
        <v>4</v>
      </c>
      <c r="I1263" s="36"/>
      <c r="J1263" s="36">
        <f>SUMIF(全省决算数!A1262:A2642,D1263:D2559,全省决算数!C1262:C2642)</f>
        <v>494</v>
      </c>
      <c r="K1263" s="175">
        <f t="shared" si="118"/>
        <v>123.5</v>
      </c>
      <c r="L1263" s="175">
        <f t="shared" si="121"/>
        <v>123.5</v>
      </c>
      <c r="M1263" s="175">
        <f t="shared" si="119"/>
        <v>0</v>
      </c>
      <c r="N1263" s="132">
        <f t="shared" si="116"/>
        <v>122.5</v>
      </c>
      <c r="O1263" s="176" t="str">
        <f t="shared" si="117"/>
        <v>是</v>
      </c>
      <c r="P1263" s="176" t="str">
        <f t="shared" si="120"/>
        <v>否</v>
      </c>
    </row>
    <row r="1264" hidden="1" customHeight="1" spans="1:16">
      <c r="A1264" s="171" t="s">
        <v>135</v>
      </c>
      <c r="B1264" s="172" t="s">
        <v>135</v>
      </c>
      <c r="C1264" s="465" t="s">
        <v>2340</v>
      </c>
      <c r="D1264" s="173" t="s">
        <v>2359</v>
      </c>
      <c r="E1264" s="172" t="s">
        <v>147</v>
      </c>
      <c r="F1264" s="51" t="s">
        <v>2360</v>
      </c>
      <c r="G1264" s="36">
        <f>VLOOKUP(D1264,全省上年决算数!$D$4:$G$1301,4)</f>
        <v>0</v>
      </c>
      <c r="H1264" s="36">
        <f>IFERROR(VLOOKUP(D1264,全省预算!D:I,5,0),)</f>
        <v>0</v>
      </c>
      <c r="I1264" s="36"/>
      <c r="J1264" s="36">
        <f>SUMIF(全省决算数!A1263:A2643,D1264:D2560,全省决算数!C1263:C2643)</f>
        <v>0</v>
      </c>
      <c r="K1264" s="175"/>
      <c r="L1264" s="175"/>
      <c r="M1264" s="175">
        <f t="shared" si="119"/>
        <v>0</v>
      </c>
      <c r="N1264" s="132" t="str">
        <f t="shared" si="116"/>
        <v/>
      </c>
      <c r="O1264" s="176" t="str">
        <f t="shared" si="117"/>
        <v>否</v>
      </c>
      <c r="P1264" s="176" t="str">
        <f t="shared" si="120"/>
        <v>否</v>
      </c>
    </row>
    <row r="1265" hidden="1" customHeight="1" spans="1:16">
      <c r="A1265" s="171" t="s">
        <v>135</v>
      </c>
      <c r="B1265" s="172" t="s">
        <v>135</v>
      </c>
      <c r="C1265" s="465" t="s">
        <v>2340</v>
      </c>
      <c r="D1265" s="173" t="s">
        <v>2361</v>
      </c>
      <c r="E1265" s="172" t="s">
        <v>147</v>
      </c>
      <c r="F1265" s="51" t="s">
        <v>160</v>
      </c>
      <c r="G1265" s="36">
        <f>VLOOKUP(D1265,全省上年决算数!$D$4:$G$1301,4)</f>
        <v>0</v>
      </c>
      <c r="H1265" s="36">
        <f>IFERROR(VLOOKUP(D1265,全省预算!D:I,5,0),)</f>
        <v>0</v>
      </c>
      <c r="I1265" s="36"/>
      <c r="J1265" s="36">
        <f>SUMIF(全省决算数!A1264:A2644,D1265:D2561,全省决算数!C1264:C2644)</f>
        <v>0</v>
      </c>
      <c r="K1265" s="175"/>
      <c r="L1265" s="175"/>
      <c r="M1265" s="175">
        <f t="shared" si="119"/>
        <v>0</v>
      </c>
      <c r="N1265" s="132" t="str">
        <f t="shared" si="116"/>
        <v/>
      </c>
      <c r="O1265" s="176" t="str">
        <f t="shared" si="117"/>
        <v>否</v>
      </c>
      <c r="P1265" s="176" t="str">
        <f t="shared" si="120"/>
        <v>否</v>
      </c>
    </row>
    <row r="1266" hidden="1" customHeight="1" spans="1:16">
      <c r="A1266" s="171" t="s">
        <v>135</v>
      </c>
      <c r="B1266" s="172" t="s">
        <v>135</v>
      </c>
      <c r="C1266" s="465" t="s">
        <v>2340</v>
      </c>
      <c r="D1266" s="173" t="s">
        <v>2362</v>
      </c>
      <c r="E1266" s="172" t="s">
        <v>147</v>
      </c>
      <c r="F1266" s="51" t="s">
        <v>2363</v>
      </c>
      <c r="G1266" s="36">
        <f>VLOOKUP(D1266,全省上年决算数!$D$4:$G$1301,4)</f>
        <v>105</v>
      </c>
      <c r="H1266" s="36">
        <f>IFERROR(VLOOKUP(D1266,全省预算!D:I,5,0),)</f>
        <v>120</v>
      </c>
      <c r="I1266" s="36"/>
      <c r="J1266" s="36">
        <f>SUMIF(全省决算数!A1265:A2645,D1266:D2562,全省决算数!C1265:C2645)</f>
        <v>4</v>
      </c>
      <c r="K1266" s="175">
        <f t="shared" si="118"/>
        <v>0.04</v>
      </c>
      <c r="L1266" s="175">
        <f t="shared" si="121"/>
        <v>0.03</v>
      </c>
      <c r="M1266" s="175">
        <f t="shared" si="119"/>
        <v>0</v>
      </c>
      <c r="N1266" s="132">
        <f t="shared" si="116"/>
        <v>-0.962</v>
      </c>
      <c r="O1266" s="176" t="str">
        <f t="shared" si="117"/>
        <v>是</v>
      </c>
      <c r="P1266" s="176" t="str">
        <f t="shared" si="120"/>
        <v>否</v>
      </c>
    </row>
    <row r="1267" hidden="1" spans="1:16">
      <c r="A1267" s="171" t="s">
        <v>135</v>
      </c>
      <c r="B1267" s="465" t="s">
        <v>2312</v>
      </c>
      <c r="C1267" s="172"/>
      <c r="D1267" s="464" t="s">
        <v>2364</v>
      </c>
      <c r="E1267" s="172"/>
      <c r="F1267" s="56" t="s">
        <v>2365</v>
      </c>
      <c r="G1267" s="36">
        <f>SUMIF($C1268:$C$1301,$D1267,$G1268:$G$1301)</f>
        <v>0</v>
      </c>
      <c r="H1267" s="36">
        <f>VLOOKUP(F1267,全省预算!$F:$H,3,0)</f>
        <v>0</v>
      </c>
      <c r="I1267" s="36">
        <f>IFERROR(VLOOKUP(D1267,全省调整!A:I,3,0),)</f>
        <v>0</v>
      </c>
      <c r="J1267" s="36">
        <f>VLOOKUP(F1267,全省决算数!$B:$C,2,0)</f>
        <v>0</v>
      </c>
      <c r="K1267" s="175"/>
      <c r="L1267" s="175"/>
      <c r="M1267" s="175">
        <f t="shared" si="119"/>
        <v>0</v>
      </c>
      <c r="N1267" s="129" t="str">
        <f t="shared" si="116"/>
        <v/>
      </c>
      <c r="O1267" s="176" t="str">
        <f t="shared" si="117"/>
        <v>否</v>
      </c>
      <c r="P1267" s="176" t="str">
        <f t="shared" si="120"/>
        <v>是</v>
      </c>
    </row>
    <row r="1268" hidden="1" customHeight="1" spans="1:16">
      <c r="A1268" s="171" t="s">
        <v>135</v>
      </c>
      <c r="B1268" s="172" t="s">
        <v>135</v>
      </c>
      <c r="C1268" s="464" t="s">
        <v>2364</v>
      </c>
      <c r="D1268" s="464" t="s">
        <v>2366</v>
      </c>
      <c r="E1268" s="172" t="s">
        <v>147</v>
      </c>
      <c r="F1268" s="51" t="s">
        <v>2367</v>
      </c>
      <c r="G1268" s="36">
        <f>VLOOKUP(D1268,全省上年决算数!$D$4:$G$1301,4)</f>
        <v>0</v>
      </c>
      <c r="H1268" s="36">
        <f>IFERROR(VLOOKUP(D1268,全省预算!D:I,5,0),)</f>
        <v>0</v>
      </c>
      <c r="I1268" s="36"/>
      <c r="J1268" s="36">
        <f>SUMIF(全省决算数!A1267:A2647,D1268:D2564,全省决算数!C1267:C2647)</f>
        <v>0</v>
      </c>
      <c r="K1268" s="175"/>
      <c r="L1268" s="175"/>
      <c r="M1268" s="175">
        <f t="shared" si="119"/>
        <v>0</v>
      </c>
      <c r="N1268" s="132" t="str">
        <f t="shared" si="116"/>
        <v/>
      </c>
      <c r="O1268" s="176" t="str">
        <f t="shared" si="117"/>
        <v>否</v>
      </c>
      <c r="P1268" s="176" t="str">
        <f t="shared" si="120"/>
        <v>否</v>
      </c>
    </row>
    <row r="1269" hidden="1" customHeight="1" spans="1:16">
      <c r="A1269" s="171" t="s">
        <v>135</v>
      </c>
      <c r="B1269" s="172" t="s">
        <v>135</v>
      </c>
      <c r="C1269" s="464" t="s">
        <v>2364</v>
      </c>
      <c r="D1269" s="464" t="s">
        <v>2368</v>
      </c>
      <c r="E1269" s="172" t="s">
        <v>147</v>
      </c>
      <c r="F1269" s="51" t="s">
        <v>2369</v>
      </c>
      <c r="G1269" s="36">
        <f>VLOOKUP(D1269,全省上年决算数!$D$4:$G$1301,4)</f>
        <v>0</v>
      </c>
      <c r="H1269" s="36">
        <f>IFERROR(VLOOKUP(D1269,全省预算!D:I,5,0),)</f>
        <v>0</v>
      </c>
      <c r="I1269" s="36"/>
      <c r="J1269" s="36">
        <f>SUMIF(全省决算数!A1268:A2648,D1269:D2565,全省决算数!C1268:C2648)</f>
        <v>0</v>
      </c>
      <c r="K1269" s="175"/>
      <c r="L1269" s="175"/>
      <c r="M1269" s="175">
        <f t="shared" si="119"/>
        <v>0</v>
      </c>
      <c r="N1269" s="132" t="str">
        <f t="shared" si="116"/>
        <v/>
      </c>
      <c r="O1269" s="176" t="str">
        <f t="shared" si="117"/>
        <v>否</v>
      </c>
      <c r="P1269" s="176" t="str">
        <f t="shared" si="120"/>
        <v>否</v>
      </c>
    </row>
    <row r="1270" hidden="1" customHeight="1" spans="1:16">
      <c r="A1270" s="171" t="s">
        <v>135</v>
      </c>
      <c r="B1270" s="172" t="s">
        <v>135</v>
      </c>
      <c r="C1270" s="464" t="s">
        <v>2364</v>
      </c>
      <c r="D1270" s="464" t="s">
        <v>2370</v>
      </c>
      <c r="E1270" s="172" t="s">
        <v>147</v>
      </c>
      <c r="F1270" s="51" t="s">
        <v>2371</v>
      </c>
      <c r="G1270" s="36">
        <f>VLOOKUP(D1270,全省上年决算数!$D$4:$G$1301,4)</f>
        <v>0</v>
      </c>
      <c r="H1270" s="36">
        <f>IFERROR(VLOOKUP(D1270,全省预算!D:I,5,0),)</f>
        <v>0</v>
      </c>
      <c r="I1270" s="36"/>
      <c r="J1270" s="36">
        <f>SUMIF(全省决算数!A1269:A2649,D1270:D2566,全省决算数!C1269:C2649)</f>
        <v>0</v>
      </c>
      <c r="K1270" s="175"/>
      <c r="L1270" s="175"/>
      <c r="M1270" s="175">
        <f t="shared" si="119"/>
        <v>0</v>
      </c>
      <c r="N1270" s="132" t="str">
        <f t="shared" si="116"/>
        <v/>
      </c>
      <c r="O1270" s="176" t="str">
        <f t="shared" si="117"/>
        <v>否</v>
      </c>
      <c r="P1270" s="176" t="str">
        <f t="shared" si="120"/>
        <v>否</v>
      </c>
    </row>
    <row r="1271" hidden="1" customHeight="1" spans="1:16">
      <c r="A1271" s="171" t="s">
        <v>135</v>
      </c>
      <c r="B1271" s="172" t="s">
        <v>135</v>
      </c>
      <c r="C1271" s="464" t="s">
        <v>2364</v>
      </c>
      <c r="D1271" s="464" t="s">
        <v>2372</v>
      </c>
      <c r="E1271" s="172" t="s">
        <v>147</v>
      </c>
      <c r="F1271" s="51" t="s">
        <v>2373</v>
      </c>
      <c r="G1271" s="36">
        <f>VLOOKUP(D1271,全省上年决算数!$D$4:$G$1301,4)</f>
        <v>0</v>
      </c>
      <c r="H1271" s="36">
        <f>IFERROR(VLOOKUP(D1271,全省预算!D:I,5,0),)</f>
        <v>0</v>
      </c>
      <c r="I1271" s="36"/>
      <c r="J1271" s="36">
        <f>SUMIF(全省决算数!A1270:A2650,D1271:D2567,全省决算数!C1270:C2650)</f>
        <v>0</v>
      </c>
      <c r="K1271" s="175"/>
      <c r="L1271" s="175"/>
      <c r="M1271" s="175">
        <f t="shared" si="119"/>
        <v>0</v>
      </c>
      <c r="N1271" s="132" t="str">
        <f t="shared" si="116"/>
        <v/>
      </c>
      <c r="O1271" s="176" t="str">
        <f t="shared" si="117"/>
        <v>否</v>
      </c>
      <c r="P1271" s="176" t="str">
        <f t="shared" si="120"/>
        <v>否</v>
      </c>
    </row>
    <row r="1272" hidden="1" customHeight="1" spans="1:16">
      <c r="A1272" s="171" t="s">
        <v>135</v>
      </c>
      <c r="B1272" s="172" t="s">
        <v>135</v>
      </c>
      <c r="C1272" s="464" t="s">
        <v>2364</v>
      </c>
      <c r="D1272" s="464" t="s">
        <v>2374</v>
      </c>
      <c r="E1272" s="172" t="s">
        <v>147</v>
      </c>
      <c r="F1272" s="51" t="s">
        <v>2375</v>
      </c>
      <c r="G1272" s="36">
        <f>VLOOKUP(D1272,全省上年决算数!$D$4:$G$1301,4)</f>
        <v>0</v>
      </c>
      <c r="H1272" s="36">
        <f>IFERROR(VLOOKUP(D1272,全省预算!D:I,5,0),)</f>
        <v>0</v>
      </c>
      <c r="I1272" s="36"/>
      <c r="J1272" s="36">
        <f>SUMIF(全省决算数!A1271:A2651,D1272:D2568,全省决算数!C1271:C2651)</f>
        <v>0</v>
      </c>
      <c r="K1272" s="175"/>
      <c r="L1272" s="175"/>
      <c r="M1272" s="175">
        <f t="shared" si="119"/>
        <v>0</v>
      </c>
      <c r="N1272" s="132" t="str">
        <f t="shared" si="116"/>
        <v/>
      </c>
      <c r="O1272" s="176" t="str">
        <f t="shared" si="117"/>
        <v>否</v>
      </c>
      <c r="P1272" s="176" t="str">
        <f t="shared" si="120"/>
        <v>否</v>
      </c>
    </row>
    <row r="1273" ht="21.95" customHeight="1" spans="1:16">
      <c r="A1273" s="171" t="s">
        <v>135</v>
      </c>
      <c r="B1273" s="465" t="s">
        <v>2312</v>
      </c>
      <c r="C1273" s="172"/>
      <c r="D1273" s="464" t="s">
        <v>2376</v>
      </c>
      <c r="E1273" s="172"/>
      <c r="F1273" s="51" t="s">
        <v>2377</v>
      </c>
      <c r="G1273" s="36">
        <f>SUMIF($C1274:$C$1301,$D1273,$G1274:$G$1301)</f>
        <v>16067</v>
      </c>
      <c r="H1273" s="36">
        <f>VLOOKUP(F1273,全省预算!$F:$H,3,0)</f>
        <v>16600</v>
      </c>
      <c r="I1273" s="36">
        <f>IFERROR(VLOOKUP(D1273,全省调整!A:I,3,0),)</f>
        <v>36675</v>
      </c>
      <c r="J1273" s="36">
        <f>VLOOKUP(F1273,全省决算数!$B:$C,2,0)</f>
        <v>35792</v>
      </c>
      <c r="K1273" s="418">
        <f t="shared" si="118"/>
        <v>2.228</v>
      </c>
      <c r="L1273" s="418">
        <f t="shared" si="121"/>
        <v>2.156</v>
      </c>
      <c r="M1273" s="418">
        <f t="shared" si="119"/>
        <v>0.976</v>
      </c>
      <c r="N1273" s="132">
        <f t="shared" si="116"/>
        <v>1.228</v>
      </c>
      <c r="O1273" s="176" t="str">
        <f t="shared" si="117"/>
        <v>是</v>
      </c>
      <c r="P1273" s="176" t="str">
        <f t="shared" si="120"/>
        <v>是</v>
      </c>
    </row>
    <row r="1274" hidden="1" customHeight="1" spans="1:16">
      <c r="A1274" s="171" t="s">
        <v>135</v>
      </c>
      <c r="B1274" s="172" t="s">
        <v>135</v>
      </c>
      <c r="C1274" s="464" t="s">
        <v>2376</v>
      </c>
      <c r="D1274" s="464" t="s">
        <v>2378</v>
      </c>
      <c r="E1274" s="172" t="s">
        <v>147</v>
      </c>
      <c r="F1274" s="51" t="s">
        <v>2379</v>
      </c>
      <c r="G1274" s="36">
        <f>VLOOKUP(D1274,全省上年决算数!$D$4:$G$1301,4)</f>
        <v>5150</v>
      </c>
      <c r="H1274" s="36">
        <f>IFERROR(VLOOKUP(D1274,全省预算!D:I,5,0),)</f>
        <v>0</v>
      </c>
      <c r="I1274" s="36"/>
      <c r="J1274" s="36">
        <f>SUMIF(全省决算数!A1273:A2653,D1274:D2570,全省决算数!C1273:C2653)</f>
        <v>3594</v>
      </c>
      <c r="K1274" s="175">
        <f t="shared" si="118"/>
        <v>0.7</v>
      </c>
      <c r="L1274" s="175"/>
      <c r="M1274" s="175">
        <f t="shared" si="119"/>
        <v>0</v>
      </c>
      <c r="N1274" s="132">
        <f t="shared" si="116"/>
        <v>-0.302</v>
      </c>
      <c r="O1274" s="176" t="str">
        <f t="shared" si="117"/>
        <v>是</v>
      </c>
      <c r="P1274" s="176" t="str">
        <f t="shared" si="120"/>
        <v>否</v>
      </c>
    </row>
    <row r="1275" hidden="1" customHeight="1" spans="1:16">
      <c r="A1275" s="171" t="s">
        <v>135</v>
      </c>
      <c r="B1275" s="172" t="s">
        <v>135</v>
      </c>
      <c r="C1275" s="464" t="s">
        <v>2376</v>
      </c>
      <c r="D1275" s="464" t="s">
        <v>2380</v>
      </c>
      <c r="E1275" s="172" t="s">
        <v>147</v>
      </c>
      <c r="F1275" s="51" t="s">
        <v>2381</v>
      </c>
      <c r="G1275" s="36">
        <f>VLOOKUP(D1275,全省上年决算数!$D$4:$G$1301,4)</f>
        <v>647</v>
      </c>
      <c r="H1275" s="36">
        <f>IFERROR(VLOOKUP(D1275,全省预算!D:I,5,0),)</f>
        <v>0</v>
      </c>
      <c r="I1275" s="36"/>
      <c r="J1275" s="36">
        <f>SUMIF(全省决算数!A1274:A2654,D1275:D2571,全省决算数!C1274:C2654)</f>
        <v>3085</v>
      </c>
      <c r="K1275" s="175">
        <f t="shared" si="118"/>
        <v>4.77</v>
      </c>
      <c r="L1275" s="175"/>
      <c r="M1275" s="175">
        <f t="shared" si="119"/>
        <v>0</v>
      </c>
      <c r="N1275" s="132">
        <f t="shared" si="116"/>
        <v>3.768</v>
      </c>
      <c r="O1275" s="176" t="str">
        <f t="shared" si="117"/>
        <v>是</v>
      </c>
      <c r="P1275" s="176" t="str">
        <f t="shared" si="120"/>
        <v>否</v>
      </c>
    </row>
    <row r="1276" hidden="1" customHeight="1" spans="1:16">
      <c r="A1276" s="171" t="s">
        <v>135</v>
      </c>
      <c r="B1276" s="172"/>
      <c r="C1276" s="464" t="s">
        <v>2376</v>
      </c>
      <c r="D1276" s="464" t="s">
        <v>2382</v>
      </c>
      <c r="E1276" s="172" t="s">
        <v>147</v>
      </c>
      <c r="F1276" s="51" t="s">
        <v>2383</v>
      </c>
      <c r="G1276" s="36">
        <f>VLOOKUP(D1276,全省上年决算数!$D$4:$G$1301,4)</f>
        <v>8044</v>
      </c>
      <c r="H1276" s="36">
        <f>IFERROR(VLOOKUP(D1276,全省预算!D:I,5,0),)</f>
        <v>0</v>
      </c>
      <c r="I1276" s="36"/>
      <c r="J1276" s="36">
        <f>SUMIF(全省决算数!A1275:A2655,D1276:D2572,全省决算数!C1275:C2655)</f>
        <v>25099</v>
      </c>
      <c r="K1276" s="175">
        <f t="shared" si="118"/>
        <v>3.12</v>
      </c>
      <c r="L1276" s="175"/>
      <c r="M1276" s="175">
        <f t="shared" si="119"/>
        <v>0</v>
      </c>
      <c r="N1276" s="132">
        <f t="shared" si="116"/>
        <v>2.12</v>
      </c>
      <c r="O1276" s="176" t="str">
        <f t="shared" si="117"/>
        <v>是</v>
      </c>
      <c r="P1276" s="176" t="str">
        <f t="shared" si="120"/>
        <v>否</v>
      </c>
    </row>
    <row r="1277" hidden="1" customHeight="1" spans="1:16">
      <c r="A1277" s="171" t="s">
        <v>135</v>
      </c>
      <c r="B1277" s="172" t="s">
        <v>135</v>
      </c>
      <c r="C1277" s="464" t="s">
        <v>2376</v>
      </c>
      <c r="D1277" s="464" t="s">
        <v>2384</v>
      </c>
      <c r="E1277" s="172" t="s">
        <v>147</v>
      </c>
      <c r="F1277" s="51" t="s">
        <v>2385</v>
      </c>
      <c r="G1277" s="36">
        <f>VLOOKUP(D1277,全省上年决算数!$D$4:$G$1301,4)</f>
        <v>0</v>
      </c>
      <c r="H1277" s="36">
        <f>IFERROR(VLOOKUP(D1277,全省预算!D:I,5,0),)</f>
        <v>0</v>
      </c>
      <c r="I1277" s="36"/>
      <c r="J1277" s="36">
        <f>SUMIF(全省决算数!A1276:A2656,D1277:D2573,全省决算数!C1276:C2656)</f>
        <v>0</v>
      </c>
      <c r="K1277" s="175"/>
      <c r="L1277" s="175"/>
      <c r="M1277" s="175">
        <f t="shared" si="119"/>
        <v>0</v>
      </c>
      <c r="N1277" s="132" t="str">
        <f t="shared" ref="N1277:N1304" si="122">IF(ISERROR(J1277/G1277-1),"",J1277/G1277-1)</f>
        <v/>
      </c>
      <c r="O1277" s="176" t="str">
        <f t="shared" si="117"/>
        <v>否</v>
      </c>
      <c r="P1277" s="176" t="str">
        <f t="shared" si="120"/>
        <v>否</v>
      </c>
    </row>
    <row r="1278" hidden="1" customHeight="1" spans="1:16">
      <c r="A1278" s="171" t="s">
        <v>135</v>
      </c>
      <c r="B1278" s="172" t="s">
        <v>135</v>
      </c>
      <c r="C1278" s="464" t="s">
        <v>2376</v>
      </c>
      <c r="D1278" s="464" t="s">
        <v>2386</v>
      </c>
      <c r="E1278" s="172" t="s">
        <v>147</v>
      </c>
      <c r="F1278" s="51" t="s">
        <v>2387</v>
      </c>
      <c r="G1278" s="36">
        <f>VLOOKUP(D1278,全省上年决算数!$D$4:$G$1301,4)</f>
        <v>2226</v>
      </c>
      <c r="H1278" s="36">
        <f>IFERROR(VLOOKUP(D1278,全省预算!D:I,5,0),)</f>
        <v>0</v>
      </c>
      <c r="I1278" s="36"/>
      <c r="J1278" s="36">
        <f>SUMIF(全省决算数!A1277:A2657,D1278:D2574,全省决算数!C1277:C2657)</f>
        <v>4014</v>
      </c>
      <c r="K1278" s="175">
        <f t="shared" si="118"/>
        <v>1.8</v>
      </c>
      <c r="L1278" s="175"/>
      <c r="M1278" s="175">
        <f t="shared" si="119"/>
        <v>0</v>
      </c>
      <c r="N1278" s="132">
        <f t="shared" si="122"/>
        <v>0.803</v>
      </c>
      <c r="O1278" s="176" t="str">
        <f t="shared" si="117"/>
        <v>是</v>
      </c>
      <c r="P1278" s="176" t="str">
        <f t="shared" si="120"/>
        <v>否</v>
      </c>
    </row>
    <row r="1279" ht="21.95" customHeight="1" spans="1:16">
      <c r="A1279" s="171" t="s">
        <v>135</v>
      </c>
      <c r="B1279" s="465" t="s">
        <v>2312</v>
      </c>
      <c r="C1279" s="172"/>
      <c r="D1279" s="464" t="s">
        <v>2388</v>
      </c>
      <c r="E1279" s="172"/>
      <c r="F1279" s="51" t="s">
        <v>2389</v>
      </c>
      <c r="G1279" s="36">
        <f>SUMIF($C1280:$C$1301,$D1279,$G1280:$G$1301)</f>
        <v>10037</v>
      </c>
      <c r="H1279" s="36">
        <f>VLOOKUP(F1279,全省预算!$F:$H,3,0)</f>
        <v>10180</v>
      </c>
      <c r="I1279" s="36">
        <f>IFERROR(VLOOKUP(D1279,全省调整!A:I,3,0),)</f>
        <v>16819</v>
      </c>
      <c r="J1279" s="36">
        <f>VLOOKUP(F1279,全省决算数!$B:$C,2,0)</f>
        <v>16661</v>
      </c>
      <c r="K1279" s="418">
        <f t="shared" si="118"/>
        <v>1.66</v>
      </c>
      <c r="L1279" s="418">
        <f t="shared" si="121"/>
        <v>1.637</v>
      </c>
      <c r="M1279" s="418">
        <f t="shared" si="119"/>
        <v>0.991</v>
      </c>
      <c r="N1279" s="132">
        <f t="shared" si="122"/>
        <v>0.66</v>
      </c>
      <c r="O1279" s="176" t="str">
        <f t="shared" si="117"/>
        <v>是</v>
      </c>
      <c r="P1279" s="176" t="str">
        <f t="shared" si="120"/>
        <v>是</v>
      </c>
    </row>
    <row r="1280" hidden="1" customHeight="1" spans="1:16">
      <c r="A1280" s="171" t="s">
        <v>135</v>
      </c>
      <c r="B1280" s="172" t="s">
        <v>135</v>
      </c>
      <c r="C1280" s="464" t="s">
        <v>2388</v>
      </c>
      <c r="D1280" s="464" t="s">
        <v>2390</v>
      </c>
      <c r="E1280" s="172" t="s">
        <v>147</v>
      </c>
      <c r="F1280" s="51" t="s">
        <v>2391</v>
      </c>
      <c r="G1280" s="36">
        <f>VLOOKUP(D1280,全省上年决算数!$D$4:$G$1301,4)</f>
        <v>0</v>
      </c>
      <c r="H1280" s="36">
        <f>IFERROR(VLOOKUP(D1280,全省预算!D:I,5,0),)</f>
        <v>0</v>
      </c>
      <c r="I1280" s="36"/>
      <c r="J1280" s="36">
        <f>SUMIF(全省决算数!A1279:A2659,D1280:D2576,全省决算数!C1279:C2659)</f>
        <v>0</v>
      </c>
      <c r="K1280" s="175"/>
      <c r="L1280" s="175"/>
      <c r="M1280" s="175">
        <f t="shared" si="119"/>
        <v>0</v>
      </c>
      <c r="N1280" s="132" t="str">
        <f t="shared" si="122"/>
        <v/>
      </c>
      <c r="O1280" s="176" t="str">
        <f t="shared" si="117"/>
        <v>否</v>
      </c>
      <c r="P1280" s="176" t="str">
        <f t="shared" si="120"/>
        <v>否</v>
      </c>
    </row>
    <row r="1281" hidden="1" customHeight="1" spans="1:16">
      <c r="A1281" s="171" t="s">
        <v>135</v>
      </c>
      <c r="B1281" s="172" t="s">
        <v>135</v>
      </c>
      <c r="C1281" s="464" t="s">
        <v>2388</v>
      </c>
      <c r="D1281" s="464" t="s">
        <v>2392</v>
      </c>
      <c r="E1281" s="172" t="s">
        <v>147</v>
      </c>
      <c r="F1281" s="51" t="s">
        <v>2393</v>
      </c>
      <c r="G1281" s="36">
        <f>VLOOKUP(D1281,全省上年决算数!$D$4:$G$1301,4)</f>
        <v>5691</v>
      </c>
      <c r="H1281" s="36">
        <f>IFERROR(VLOOKUP(D1281,全省预算!D:I,5,0),)</f>
        <v>0</v>
      </c>
      <c r="I1281" s="36"/>
      <c r="J1281" s="36">
        <f>SUMIF(全省决算数!A1280:A2660,D1281:D2577,全省决算数!C1280:C2660)</f>
        <v>9234</v>
      </c>
      <c r="K1281" s="175">
        <f t="shared" si="118"/>
        <v>1.62</v>
      </c>
      <c r="L1281" s="175"/>
      <c r="M1281" s="175">
        <f t="shared" si="119"/>
        <v>0</v>
      </c>
      <c r="N1281" s="132">
        <f t="shared" si="122"/>
        <v>0.623</v>
      </c>
      <c r="O1281" s="176" t="str">
        <f t="shared" si="117"/>
        <v>是</v>
      </c>
      <c r="P1281" s="176" t="str">
        <f t="shared" si="120"/>
        <v>否</v>
      </c>
    </row>
    <row r="1282" hidden="1" customHeight="1" spans="1:16">
      <c r="A1282" s="171" t="s">
        <v>135</v>
      </c>
      <c r="B1282" s="172" t="s">
        <v>135</v>
      </c>
      <c r="C1282" s="464" t="s">
        <v>2388</v>
      </c>
      <c r="D1282" s="464" t="s">
        <v>2394</v>
      </c>
      <c r="E1282" s="172" t="s">
        <v>147</v>
      </c>
      <c r="F1282" s="51" t="s">
        <v>2395</v>
      </c>
      <c r="G1282" s="36">
        <f>VLOOKUP(D1282,全省上年决算数!$D$4:$G$1301,4)</f>
        <v>1055</v>
      </c>
      <c r="H1282" s="36">
        <f>IFERROR(VLOOKUP(D1282,全省预算!D:I,5,0),)</f>
        <v>0</v>
      </c>
      <c r="I1282" s="36"/>
      <c r="J1282" s="36">
        <f>SUMIF(全省决算数!A1281:A2661,D1282:D2578,全省决算数!C1281:C2661)</f>
        <v>673</v>
      </c>
      <c r="K1282" s="175">
        <f t="shared" si="118"/>
        <v>0.64</v>
      </c>
      <c r="L1282" s="175"/>
      <c r="M1282" s="175">
        <f t="shared" si="119"/>
        <v>0</v>
      </c>
      <c r="N1282" s="132">
        <f t="shared" si="122"/>
        <v>-0.362</v>
      </c>
      <c r="O1282" s="176" t="str">
        <f t="shared" si="117"/>
        <v>是</v>
      </c>
      <c r="P1282" s="176" t="str">
        <f t="shared" si="120"/>
        <v>否</v>
      </c>
    </row>
    <row r="1283" hidden="1" customHeight="1" spans="1:16">
      <c r="A1283" s="171" t="s">
        <v>135</v>
      </c>
      <c r="B1283" s="172" t="s">
        <v>135</v>
      </c>
      <c r="C1283" s="464" t="s">
        <v>2388</v>
      </c>
      <c r="D1283" s="464" t="s">
        <v>2396</v>
      </c>
      <c r="E1283" s="172" t="s">
        <v>147</v>
      </c>
      <c r="F1283" s="37" t="s">
        <v>2397</v>
      </c>
      <c r="G1283" s="36">
        <f>VLOOKUP(D1283,全省上年决算数!$D$4:$G$1301,4)</f>
        <v>3204</v>
      </c>
      <c r="H1283" s="36">
        <f>IFERROR(VLOOKUP(D1283,全省预算!D:I,5,0),)</f>
        <v>0</v>
      </c>
      <c r="I1283" s="36"/>
      <c r="J1283" s="36">
        <f>SUMIF(全省决算数!A1282:A2662,D1283:D2579,全省决算数!C1282:C2662)</f>
        <v>6676</v>
      </c>
      <c r="K1283" s="175">
        <f t="shared" si="118"/>
        <v>2.08</v>
      </c>
      <c r="L1283" s="175"/>
      <c r="M1283" s="175">
        <f t="shared" si="119"/>
        <v>0</v>
      </c>
      <c r="N1283" s="132">
        <f t="shared" si="122"/>
        <v>1.084</v>
      </c>
      <c r="O1283" s="176" t="str">
        <f t="shared" si="117"/>
        <v>是</v>
      </c>
      <c r="P1283" s="176" t="str">
        <f t="shared" si="120"/>
        <v>否</v>
      </c>
    </row>
    <row r="1284" hidden="1" customHeight="1" spans="1:16">
      <c r="A1284" s="171" t="s">
        <v>135</v>
      </c>
      <c r="B1284" s="172" t="s">
        <v>135</v>
      </c>
      <c r="C1284" s="464" t="s">
        <v>2388</v>
      </c>
      <c r="D1284" s="464" t="s">
        <v>2398</v>
      </c>
      <c r="E1284" s="172" t="s">
        <v>147</v>
      </c>
      <c r="F1284" s="51" t="s">
        <v>2399</v>
      </c>
      <c r="G1284" s="36">
        <f>VLOOKUP(D1284,全省上年决算数!$D$4:$G$1301,4)</f>
        <v>0</v>
      </c>
      <c r="H1284" s="36">
        <f>IFERROR(VLOOKUP(D1284,全省预算!D:I,5,0),)</f>
        <v>0</v>
      </c>
      <c r="I1284" s="36"/>
      <c r="J1284" s="36">
        <f>SUMIF(全省决算数!A1283:A2663,D1284:D2580,全省决算数!C1283:C2663)</f>
        <v>0</v>
      </c>
      <c r="K1284" s="175"/>
      <c r="L1284" s="175"/>
      <c r="M1284" s="175">
        <f t="shared" si="119"/>
        <v>0</v>
      </c>
      <c r="N1284" s="132" t="str">
        <f t="shared" si="122"/>
        <v/>
      </c>
      <c r="O1284" s="176" t="str">
        <f t="shared" ref="O1284:O1327" si="123">IF(F1284&lt;&gt;"",IF(SUM(G1284:J1284)&lt;&gt;0,"是","否"),"空")</f>
        <v>否</v>
      </c>
      <c r="P1284" s="176" t="str">
        <f t="shared" si="120"/>
        <v>否</v>
      </c>
    </row>
    <row r="1285" hidden="1" customHeight="1" spans="1:16">
      <c r="A1285" s="171" t="s">
        <v>135</v>
      </c>
      <c r="B1285" s="172" t="s">
        <v>135</v>
      </c>
      <c r="C1285" s="464" t="s">
        <v>2388</v>
      </c>
      <c r="D1285" s="464" t="s">
        <v>2400</v>
      </c>
      <c r="E1285" s="172" t="s">
        <v>147</v>
      </c>
      <c r="F1285" s="51" t="s">
        <v>2401</v>
      </c>
      <c r="G1285" s="36">
        <f>VLOOKUP(D1285,全省上年决算数!$D$4:$G$1301,4)</f>
        <v>0</v>
      </c>
      <c r="H1285" s="36">
        <f>IFERROR(VLOOKUP(D1285,全省预算!D:I,5,0),)</f>
        <v>0</v>
      </c>
      <c r="I1285" s="36"/>
      <c r="J1285" s="36">
        <f>SUMIF(全省决算数!A1284:A2664,D1285:D2581,全省决算数!C1284:C2664)</f>
        <v>0</v>
      </c>
      <c r="K1285" s="175"/>
      <c r="L1285" s="175"/>
      <c r="M1285" s="175">
        <f t="shared" ref="M1285:M1304" si="124">IFERROR(J1285/I1285,0)</f>
        <v>0</v>
      </c>
      <c r="N1285" s="132" t="str">
        <f t="shared" si="122"/>
        <v/>
      </c>
      <c r="O1285" s="176" t="str">
        <f t="shared" si="123"/>
        <v>否</v>
      </c>
      <c r="P1285" s="176" t="str">
        <f t="shared" ref="P1285:P1313" si="125">IF(C1285&lt;&gt;"","否","是")</f>
        <v>否</v>
      </c>
    </row>
    <row r="1286" hidden="1" customHeight="1" spans="1:16">
      <c r="A1286" s="171" t="s">
        <v>135</v>
      </c>
      <c r="B1286" s="172" t="s">
        <v>135</v>
      </c>
      <c r="C1286" s="464" t="s">
        <v>2388</v>
      </c>
      <c r="D1286" s="464" t="s">
        <v>2402</v>
      </c>
      <c r="E1286" s="172" t="s">
        <v>147</v>
      </c>
      <c r="F1286" s="51" t="s">
        <v>2403</v>
      </c>
      <c r="G1286" s="36">
        <f>VLOOKUP(D1286,全省上年决算数!$D$4:$G$1301,4)</f>
        <v>0</v>
      </c>
      <c r="H1286" s="36">
        <f>IFERROR(VLOOKUP(D1286,全省预算!D:I,5,0),)</f>
        <v>0</v>
      </c>
      <c r="I1286" s="36"/>
      <c r="J1286" s="36">
        <f>SUMIF(全省决算数!A1285:A2665,D1286:D2582,全省决算数!C1285:C2665)</f>
        <v>0</v>
      </c>
      <c r="K1286" s="175"/>
      <c r="L1286" s="175"/>
      <c r="M1286" s="175">
        <f t="shared" si="124"/>
        <v>0</v>
      </c>
      <c r="N1286" s="132" t="str">
        <f t="shared" si="122"/>
        <v/>
      </c>
      <c r="O1286" s="176" t="str">
        <f t="shared" si="123"/>
        <v>否</v>
      </c>
      <c r="P1286" s="176" t="str">
        <f t="shared" si="125"/>
        <v>否</v>
      </c>
    </row>
    <row r="1287" hidden="1" customHeight="1" spans="1:16">
      <c r="A1287" s="171" t="s">
        <v>135</v>
      </c>
      <c r="B1287" s="172" t="s">
        <v>135</v>
      </c>
      <c r="C1287" s="464" t="s">
        <v>2388</v>
      </c>
      <c r="D1287" s="464" t="s">
        <v>2404</v>
      </c>
      <c r="E1287" s="172" t="s">
        <v>147</v>
      </c>
      <c r="F1287" s="51" t="s">
        <v>2405</v>
      </c>
      <c r="G1287" s="36">
        <f>VLOOKUP(D1287,全省上年决算数!$D$4:$G$1301,4)</f>
        <v>67</v>
      </c>
      <c r="H1287" s="36">
        <f>IFERROR(VLOOKUP(D1287,全省预算!D:I,5,0),)</f>
        <v>0</v>
      </c>
      <c r="I1287" s="36"/>
      <c r="J1287" s="36">
        <f>SUMIF(全省决算数!A1286:A2666,D1287:D2583,全省决算数!C1286:C2666)</f>
        <v>68</v>
      </c>
      <c r="K1287" s="175">
        <f t="shared" ref="K1287:K1304" si="126">J1287/G1287</f>
        <v>1.01</v>
      </c>
      <c r="L1287" s="175"/>
      <c r="M1287" s="175">
        <f t="shared" si="124"/>
        <v>0</v>
      </c>
      <c r="N1287" s="132">
        <f t="shared" si="122"/>
        <v>0.015</v>
      </c>
      <c r="O1287" s="176" t="str">
        <f t="shared" si="123"/>
        <v>是</v>
      </c>
      <c r="P1287" s="176" t="str">
        <f t="shared" si="125"/>
        <v>否</v>
      </c>
    </row>
    <row r="1288" hidden="1" customHeight="1" spans="1:16">
      <c r="A1288" s="171" t="s">
        <v>135</v>
      </c>
      <c r="B1288" s="172" t="s">
        <v>135</v>
      </c>
      <c r="C1288" s="464" t="s">
        <v>2388</v>
      </c>
      <c r="D1288" s="464" t="s">
        <v>2406</v>
      </c>
      <c r="E1288" s="172" t="s">
        <v>147</v>
      </c>
      <c r="F1288" s="51" t="s">
        <v>2407</v>
      </c>
      <c r="G1288" s="36">
        <f>VLOOKUP(D1288,全省上年决算数!$D$4:$G$1301,4)</f>
        <v>20</v>
      </c>
      <c r="H1288" s="36">
        <f>IFERROR(VLOOKUP(D1288,全省预算!D:I,5,0),)</f>
        <v>0</v>
      </c>
      <c r="I1288" s="36"/>
      <c r="J1288" s="36">
        <f>SUMIF(全省决算数!A1287:A2667,D1288:D2584,全省决算数!C1287:C2667)</f>
        <v>10</v>
      </c>
      <c r="K1288" s="175">
        <f t="shared" si="126"/>
        <v>0.5</v>
      </c>
      <c r="L1288" s="175"/>
      <c r="M1288" s="175">
        <f t="shared" si="124"/>
        <v>0</v>
      </c>
      <c r="N1288" s="132">
        <f t="shared" si="122"/>
        <v>-0.5</v>
      </c>
      <c r="O1288" s="176" t="str">
        <f t="shared" si="123"/>
        <v>是</v>
      </c>
      <c r="P1288" s="176" t="str">
        <f t="shared" si="125"/>
        <v>否</v>
      </c>
    </row>
    <row r="1289" hidden="1" customHeight="1" spans="1:16">
      <c r="A1289" s="171" t="s">
        <v>135</v>
      </c>
      <c r="B1289" s="172" t="s">
        <v>135</v>
      </c>
      <c r="C1289" s="464" t="s">
        <v>2388</v>
      </c>
      <c r="D1289" s="464" t="s">
        <v>2408</v>
      </c>
      <c r="E1289" s="172" t="s">
        <v>147</v>
      </c>
      <c r="F1289" s="51" t="s">
        <v>2409</v>
      </c>
      <c r="G1289" s="36">
        <f>VLOOKUP(D1289,全省上年决算数!$D$4:$G$1301,4)</f>
        <v>0</v>
      </c>
      <c r="H1289" s="36">
        <f>IFERROR(VLOOKUP(D1289,全省预算!D:I,5,0),)</f>
        <v>0</v>
      </c>
      <c r="I1289" s="36"/>
      <c r="J1289" s="36">
        <f>SUMIF(全省决算数!A1288:A2668,D1289:D2585,全省决算数!C1288:C2668)</f>
        <v>0</v>
      </c>
      <c r="K1289" s="175"/>
      <c r="L1289" s="175"/>
      <c r="M1289" s="175">
        <f t="shared" si="124"/>
        <v>0</v>
      </c>
      <c r="N1289" s="132" t="str">
        <f t="shared" si="122"/>
        <v/>
      </c>
      <c r="O1289" s="176" t="str">
        <f t="shared" si="123"/>
        <v>否</v>
      </c>
      <c r="P1289" s="176" t="str">
        <f t="shared" si="125"/>
        <v>否</v>
      </c>
    </row>
    <row r="1290" hidden="1" customHeight="1" spans="1:16">
      <c r="A1290" s="171" t="s">
        <v>135</v>
      </c>
      <c r="B1290" s="172" t="s">
        <v>135</v>
      </c>
      <c r="C1290" s="464" t="s">
        <v>2388</v>
      </c>
      <c r="D1290" s="464" t="s">
        <v>2410</v>
      </c>
      <c r="E1290" s="172" t="s">
        <v>147</v>
      </c>
      <c r="F1290" s="51" t="s">
        <v>2411</v>
      </c>
      <c r="G1290" s="36">
        <f>VLOOKUP(D1290,全省上年决算数!$D$4:$G$1301,4)</f>
        <v>0</v>
      </c>
      <c r="H1290" s="36">
        <f>IFERROR(VLOOKUP(D1290,全省预算!D:I,5,0),)</f>
        <v>0</v>
      </c>
      <c r="I1290" s="36"/>
      <c r="J1290" s="36">
        <f>SUMIF(全省决算数!A1289:A2669,D1290:D2586,全省决算数!C1289:C2669)</f>
        <v>0</v>
      </c>
      <c r="K1290" s="175"/>
      <c r="L1290" s="175"/>
      <c r="M1290" s="175">
        <f t="shared" si="124"/>
        <v>0</v>
      </c>
      <c r="N1290" s="132" t="str">
        <f t="shared" si="122"/>
        <v/>
      </c>
      <c r="O1290" s="176" t="str">
        <f t="shared" si="123"/>
        <v>否</v>
      </c>
      <c r="P1290" s="176" t="str">
        <f t="shared" si="125"/>
        <v>否</v>
      </c>
    </row>
    <row r="1291" ht="15" hidden="1" customHeight="1" spans="1:16">
      <c r="A1291" s="171" t="s">
        <v>134</v>
      </c>
      <c r="B1291" s="172" t="s">
        <v>135</v>
      </c>
      <c r="C1291" s="172"/>
      <c r="D1291" s="173" t="s">
        <v>2412</v>
      </c>
      <c r="E1291" s="172" t="s">
        <v>147</v>
      </c>
      <c r="F1291" s="56" t="s">
        <v>2413</v>
      </c>
      <c r="G1291" s="36">
        <f>VLOOKUP(D1291,全省上年决算数!$D$4:$G$1301,4)</f>
        <v>0</v>
      </c>
      <c r="H1291" s="174">
        <f>IFERROR(VLOOKUP(D1291,全省预算!D:I,5,0),)</f>
        <v>460000</v>
      </c>
      <c r="I1291" s="174"/>
      <c r="J1291" s="174">
        <f>SUMIF(全省决算数!A1290:A2670,D1291:D2587,全省决算数!C1290:C2670)</f>
        <v>0</v>
      </c>
      <c r="K1291" s="416"/>
      <c r="L1291" s="416"/>
      <c r="M1291" s="418">
        <f t="shared" si="124"/>
        <v>0</v>
      </c>
      <c r="N1291" s="132" t="str">
        <f t="shared" si="122"/>
        <v/>
      </c>
      <c r="O1291" s="176" t="str">
        <f t="shared" si="123"/>
        <v>是</v>
      </c>
      <c r="P1291" s="176" t="str">
        <f t="shared" si="125"/>
        <v>是</v>
      </c>
    </row>
    <row r="1292" ht="21.95" customHeight="1" spans="1:16">
      <c r="A1292" s="171" t="s">
        <v>134</v>
      </c>
      <c r="B1292" s="172"/>
      <c r="C1292" s="172"/>
      <c r="D1292" s="464" t="s">
        <v>2414</v>
      </c>
      <c r="E1292" s="172"/>
      <c r="F1292" s="56" t="s">
        <v>2415</v>
      </c>
      <c r="G1292" s="174">
        <f>SUMIF($B1293:$B$1301,$D1292,$G1293:$G$1301)</f>
        <v>1165603</v>
      </c>
      <c r="H1292" s="174">
        <f>VLOOKUP(F1292,全省预算!$F:$H,3,0)</f>
        <v>428790</v>
      </c>
      <c r="I1292" s="174">
        <f>SUMIF($B1293:$B$1301,$D1292,$I1293:$I$1301)</f>
        <v>192643</v>
      </c>
      <c r="J1292" s="174">
        <f>VLOOKUP(F1292,全省决算数!$B:$C,2,0)</f>
        <v>201221</v>
      </c>
      <c r="K1292" s="416">
        <f t="shared" si="126"/>
        <v>0.173</v>
      </c>
      <c r="L1292" s="416">
        <f t="shared" ref="L1292:L1304" si="127">J1292/H1292</f>
        <v>0.469</v>
      </c>
      <c r="M1292" s="416">
        <f t="shared" si="124"/>
        <v>1.045</v>
      </c>
      <c r="N1292" s="129">
        <f t="shared" si="122"/>
        <v>-0.827</v>
      </c>
      <c r="O1292" s="176" t="str">
        <f t="shared" si="123"/>
        <v>是</v>
      </c>
      <c r="P1292" s="176" t="str">
        <f t="shared" si="125"/>
        <v>是</v>
      </c>
    </row>
    <row r="1293" ht="15" hidden="1" customHeight="1" spans="1:16">
      <c r="A1293" s="171"/>
      <c r="B1293" s="465" t="s">
        <v>2414</v>
      </c>
      <c r="C1293" s="172"/>
      <c r="D1293" s="173" t="s">
        <v>2416</v>
      </c>
      <c r="E1293" s="172" t="s">
        <v>147</v>
      </c>
      <c r="F1293" s="51" t="s">
        <v>2417</v>
      </c>
      <c r="G1293" s="36">
        <f>VLOOKUP(D1293,全省上年决算数!$D$4:$G$1301,4)</f>
        <v>206990</v>
      </c>
      <c r="H1293" s="36">
        <f>IFERROR(VLOOKUP(D1293,全省预算!D:I,5,0),)</f>
        <v>0</v>
      </c>
      <c r="I1293" s="36">
        <f>IFERROR(VLOOKUP(D1293,全省调整!A:I,3,0),)</f>
        <v>192643</v>
      </c>
      <c r="J1293" s="36">
        <f>SUMIF(全省决算数!A1292:A2672,D1293:D2589,全省决算数!C1292:C2672)</f>
        <v>0</v>
      </c>
      <c r="K1293" s="418">
        <f t="shared" si="126"/>
        <v>0</v>
      </c>
      <c r="L1293" s="418"/>
      <c r="M1293" s="418">
        <f t="shared" si="124"/>
        <v>0</v>
      </c>
      <c r="N1293" s="129">
        <f t="shared" si="122"/>
        <v>-1</v>
      </c>
      <c r="O1293" s="176" t="str">
        <f t="shared" si="123"/>
        <v>是</v>
      </c>
      <c r="P1293" s="176" t="str">
        <f t="shared" si="125"/>
        <v>是</v>
      </c>
    </row>
    <row r="1294" ht="15" hidden="1" customHeight="1" spans="1:16">
      <c r="A1294" s="171" t="s">
        <v>135</v>
      </c>
      <c r="B1294" s="465" t="s">
        <v>2414</v>
      </c>
      <c r="C1294" s="172"/>
      <c r="D1294" s="420">
        <v>2280101</v>
      </c>
      <c r="E1294" s="172" t="s">
        <v>147</v>
      </c>
      <c r="F1294" s="51" t="s">
        <v>2418</v>
      </c>
      <c r="G1294" s="36">
        <f>VLOOKUP(D1294,全省上年决算数!$D$4:$G$1301,4)</f>
        <v>1359</v>
      </c>
      <c r="H1294" s="36">
        <f>IFERROR(VLOOKUP(D1294,全省预算!D:I,5,0),)</f>
        <v>0</v>
      </c>
      <c r="I1294" s="36">
        <f>IFERROR(VLOOKUP(D1294,全省调整!A:I,3,0),)</f>
        <v>0</v>
      </c>
      <c r="J1294" s="36">
        <f>SUMIF(全省决算数!A1293:A2673,D1294:D2590,全省决算数!C1293:C2673)</f>
        <v>91051</v>
      </c>
      <c r="K1294" s="421">
        <f t="shared" si="126"/>
        <v>66.999</v>
      </c>
      <c r="L1294" s="418"/>
      <c r="M1294" s="418">
        <f t="shared" si="124"/>
        <v>0</v>
      </c>
      <c r="N1294" s="132">
        <f t="shared" si="122"/>
        <v>65.999</v>
      </c>
      <c r="O1294" s="176" t="str">
        <f t="shared" si="123"/>
        <v>是</v>
      </c>
      <c r="P1294" s="176" t="str">
        <f t="shared" si="125"/>
        <v>是</v>
      </c>
    </row>
    <row r="1295" ht="15" hidden="1" customHeight="1" spans="1:16">
      <c r="A1295" s="171" t="s">
        <v>135</v>
      </c>
      <c r="B1295" s="465" t="s">
        <v>2414</v>
      </c>
      <c r="C1295" s="172"/>
      <c r="D1295" s="420">
        <v>2280102</v>
      </c>
      <c r="E1295" s="172" t="s">
        <v>147</v>
      </c>
      <c r="F1295" s="51" t="s">
        <v>2419</v>
      </c>
      <c r="G1295" s="36">
        <f>VLOOKUP(D1295,全省上年决算数!$D$4:$G$1301,4)</f>
        <v>1545</v>
      </c>
      <c r="H1295" s="36">
        <f>IFERROR(VLOOKUP(D1295,全省预算!D:I,5,0),)</f>
        <v>0</v>
      </c>
      <c r="I1295" s="36">
        <f>IFERROR(VLOOKUP(D1295,全省调整!A:I,3,0),)</f>
        <v>0</v>
      </c>
      <c r="J1295" s="36">
        <f>SUMIF(全省决算数!A1294:A2674,D1295:D2591,全省决算数!C1294:C2674)</f>
        <v>64</v>
      </c>
      <c r="K1295" s="418">
        <f t="shared" si="126"/>
        <v>0.041</v>
      </c>
      <c r="L1295" s="418"/>
      <c r="M1295" s="418">
        <f t="shared" si="124"/>
        <v>0</v>
      </c>
      <c r="N1295" s="129">
        <f t="shared" si="122"/>
        <v>-0.959</v>
      </c>
      <c r="O1295" s="176" t="str">
        <f t="shared" si="123"/>
        <v>是</v>
      </c>
      <c r="P1295" s="176" t="str">
        <f t="shared" si="125"/>
        <v>是</v>
      </c>
    </row>
    <row r="1296" ht="15" hidden="1" customHeight="1" spans="1:16">
      <c r="A1296" s="171" t="s">
        <v>135</v>
      </c>
      <c r="B1296" s="465" t="s">
        <v>2414</v>
      </c>
      <c r="C1296" s="172"/>
      <c r="D1296" s="420">
        <v>2280103</v>
      </c>
      <c r="E1296" s="172" t="s">
        <v>147</v>
      </c>
      <c r="F1296" s="51" t="s">
        <v>2420</v>
      </c>
      <c r="G1296" s="36">
        <f>VLOOKUP(D1296,全省上年决算数!$D$4:$G$1301,4)</f>
        <v>950791</v>
      </c>
      <c r="H1296" s="36">
        <f>IFERROR(VLOOKUP(D1296,全省预算!D:I,5,0),)</f>
        <v>0</v>
      </c>
      <c r="I1296" s="36">
        <f>IFERROR(VLOOKUP(D1296,全省调整!A:I,3,0),)</f>
        <v>0</v>
      </c>
      <c r="J1296" s="36">
        <f>SUMIF(全省决算数!A1295:A2675,D1296:D2592,全省决算数!C1295:C2675)</f>
        <v>116</v>
      </c>
      <c r="K1296" s="418">
        <f t="shared" si="126"/>
        <v>0</v>
      </c>
      <c r="L1296" s="418"/>
      <c r="M1296" s="418">
        <f t="shared" si="124"/>
        <v>0</v>
      </c>
      <c r="N1296" s="132">
        <f t="shared" si="122"/>
        <v>-1</v>
      </c>
      <c r="O1296" s="176" t="str">
        <f t="shared" si="123"/>
        <v>是</v>
      </c>
      <c r="P1296" s="176" t="str">
        <f t="shared" si="125"/>
        <v>是</v>
      </c>
    </row>
    <row r="1297" ht="15" hidden="1" customHeight="1" spans="1:18">
      <c r="A1297" s="171" t="s">
        <v>135</v>
      </c>
      <c r="B1297" s="465" t="s">
        <v>2414</v>
      </c>
      <c r="C1297" s="172"/>
      <c r="D1297" s="173" t="s">
        <v>2421</v>
      </c>
      <c r="E1297" s="172" t="s">
        <v>147</v>
      </c>
      <c r="F1297" s="51" t="s">
        <v>2422</v>
      </c>
      <c r="G1297" s="36">
        <f>VLOOKUP(D1297,全省上年决算数!$D$4:$G$1301,4)</f>
        <v>4918</v>
      </c>
      <c r="H1297" s="36">
        <f>IFERROR(VLOOKUP(D1297,全省预算!D:I,5,0),)</f>
        <v>350000</v>
      </c>
      <c r="I1297" s="36">
        <f>IFERROR(VLOOKUP(D1297,全省调整!A:I,3,0),)</f>
        <v>0</v>
      </c>
      <c r="J1297" s="36">
        <f>SUMIF(全省决算数!A1296:A2676,D1297:D2593,全省决算数!C1296:C2676)</f>
        <v>0</v>
      </c>
      <c r="K1297" s="418">
        <f t="shared" si="126"/>
        <v>0</v>
      </c>
      <c r="L1297" s="418">
        <f t="shared" si="127"/>
        <v>0</v>
      </c>
      <c r="M1297" s="418">
        <f t="shared" si="124"/>
        <v>0</v>
      </c>
      <c r="N1297" s="132">
        <f t="shared" si="122"/>
        <v>-1</v>
      </c>
      <c r="O1297" s="176" t="str">
        <f t="shared" si="123"/>
        <v>是</v>
      </c>
      <c r="P1297" s="176" t="str">
        <f t="shared" si="125"/>
        <v>是</v>
      </c>
    </row>
    <row r="1298" ht="15" hidden="1" customHeight="1" spans="1:18">
      <c r="A1298" s="171" t="s">
        <v>135</v>
      </c>
      <c r="B1298" s="465" t="s">
        <v>2414</v>
      </c>
      <c r="C1298" s="172"/>
      <c r="D1298" s="420">
        <v>2280104</v>
      </c>
      <c r="E1298" s="172" t="s">
        <v>147</v>
      </c>
      <c r="F1298" s="51" t="s">
        <v>2423</v>
      </c>
      <c r="G1298" s="36">
        <f>VLOOKUP(D1298,全省上年决算数!$D$4:$G$1301,4)</f>
        <v>0</v>
      </c>
      <c r="H1298" s="36">
        <f>IFERROR(VLOOKUP(D1298,全省预算!D:I,5,0),)</f>
        <v>0</v>
      </c>
      <c r="I1298" s="36">
        <f>IFERROR(VLOOKUP(D1298,全省调整!A:I,3,0),)</f>
        <v>0</v>
      </c>
      <c r="J1298" s="36">
        <f>SUMIF(全省决算数!A1297:A2677,D1298:D2594,全省决算数!C1297:C2677)</f>
        <v>101412</v>
      </c>
      <c r="K1298" s="418"/>
      <c r="L1298" s="418"/>
      <c r="M1298" s="418">
        <f t="shared" si="124"/>
        <v>0</v>
      </c>
      <c r="N1298" s="129" t="str">
        <f t="shared" si="122"/>
        <v/>
      </c>
      <c r="O1298" s="176" t="str">
        <f t="shared" si="123"/>
        <v>是</v>
      </c>
      <c r="P1298" s="176" t="str">
        <f t="shared" si="125"/>
        <v>是</v>
      </c>
    </row>
    <row r="1299" ht="21.95" customHeight="1" spans="1:18">
      <c r="A1299" s="171" t="s">
        <v>134</v>
      </c>
      <c r="B1299" s="172"/>
      <c r="C1299" s="172"/>
      <c r="D1299" s="464" t="s">
        <v>2424</v>
      </c>
      <c r="E1299" s="172"/>
      <c r="F1299" s="56" t="s">
        <v>2425</v>
      </c>
      <c r="G1299" s="174">
        <f>SUMIF($B1300:$B$1301,$D1299,$G1300:$G$1301)</f>
        <v>0</v>
      </c>
      <c r="H1299" s="174"/>
      <c r="I1299" s="174">
        <f>IFERROR(VLOOKUP(D1299,全省调整!A:I,3,0),)</f>
        <v>8578</v>
      </c>
      <c r="J1299" s="174"/>
      <c r="K1299" s="416"/>
      <c r="L1299" s="416"/>
      <c r="M1299" s="418">
        <f t="shared" si="124"/>
        <v>0</v>
      </c>
      <c r="N1299" s="129"/>
      <c r="O1299" s="176" t="str">
        <f t="shared" si="123"/>
        <v>是</v>
      </c>
      <c r="P1299" s="176" t="str">
        <f t="shared" si="125"/>
        <v>是</v>
      </c>
    </row>
    <row r="1300" ht="21.95" customHeight="1" spans="1:18">
      <c r="A1300" s="171" t="s">
        <v>134</v>
      </c>
      <c r="B1300" s="172" t="s">
        <v>135</v>
      </c>
      <c r="C1300" s="172"/>
      <c r="D1300" s="173" t="s">
        <v>2426</v>
      </c>
      <c r="E1300" s="172" t="s">
        <v>135</v>
      </c>
      <c r="F1300" s="56" t="s">
        <v>2427</v>
      </c>
      <c r="G1300" s="174">
        <f>SUMIF($B1301:$B$1302,$D1300,$G1301:$G$1302)</f>
        <v>674631</v>
      </c>
      <c r="H1300" s="174">
        <f>VLOOKUP(F1300,全省预算!$F:$H,3,0)</f>
        <v>320000</v>
      </c>
      <c r="I1300" s="174">
        <f>IFERROR(VLOOKUP(D1300,全省调整!A:I,3,0),)</f>
        <v>1095802</v>
      </c>
      <c r="J1300" s="174">
        <f>VLOOKUP(F1300,全省决算数!$B:$C,2,0)</f>
        <v>879205</v>
      </c>
      <c r="K1300" s="416">
        <f t="shared" si="126"/>
        <v>1.303</v>
      </c>
      <c r="L1300" s="416">
        <f t="shared" si="127"/>
        <v>2.748</v>
      </c>
      <c r="M1300" s="418">
        <f t="shared" si="124"/>
        <v>0.802</v>
      </c>
      <c r="N1300" s="129">
        <f t="shared" si="122"/>
        <v>0.303</v>
      </c>
      <c r="O1300" s="176" t="str">
        <f t="shared" si="123"/>
        <v>是</v>
      </c>
      <c r="P1300" s="176" t="str">
        <f t="shared" si="125"/>
        <v>是</v>
      </c>
    </row>
    <row r="1301" ht="15" hidden="1" customHeight="1" spans="1:18">
      <c r="A1301" s="171" t="s">
        <v>135</v>
      </c>
      <c r="B1301" s="465" t="s">
        <v>2426</v>
      </c>
      <c r="C1301" s="172"/>
      <c r="D1301" s="173" t="s">
        <v>2428</v>
      </c>
      <c r="E1301" s="172" t="s">
        <v>147</v>
      </c>
      <c r="F1301" s="51" t="s">
        <v>2429</v>
      </c>
      <c r="G1301" s="36">
        <f>VLOOKUP(D1301,全省上年决算数!$D$4:$G$1301,4)</f>
        <v>0</v>
      </c>
      <c r="H1301" s="36">
        <f>IFERROR(VLOOKUP(D1301,全省预算!D:I,5,0),)</f>
        <v>320000</v>
      </c>
      <c r="I1301" s="36">
        <f>IFERROR(VLOOKUP(D1301,全省调整!A:I,3,0),)</f>
        <v>0</v>
      </c>
      <c r="J1301" s="36">
        <f>SUMIF(全省决算数!A1300:A2680,D1301:D2597,全省决算数!C1300:C2680)</f>
        <v>0</v>
      </c>
      <c r="K1301" s="418"/>
      <c r="L1301" s="418"/>
      <c r="M1301" s="418">
        <f t="shared" si="124"/>
        <v>0</v>
      </c>
      <c r="N1301" s="129" t="str">
        <f t="shared" si="122"/>
        <v/>
      </c>
      <c r="O1301" s="176" t="str">
        <f t="shared" si="123"/>
        <v>是</v>
      </c>
      <c r="P1301" s="176" t="str">
        <f t="shared" si="125"/>
        <v>是</v>
      </c>
    </row>
    <row r="1302" ht="15" hidden="1" customHeight="1" spans="1:18">
      <c r="A1302" s="171" t="s">
        <v>135</v>
      </c>
      <c r="B1302" s="465" t="s">
        <v>2426</v>
      </c>
      <c r="C1302" s="172"/>
      <c r="D1302" s="464" t="s">
        <v>2430</v>
      </c>
      <c r="E1302" s="172" t="s">
        <v>147</v>
      </c>
      <c r="F1302" s="51" t="s">
        <v>2431</v>
      </c>
      <c r="G1302" s="36">
        <f>VLOOKUP(D1302,全省上年决算数!$D$4:$G$1301,4)</f>
        <v>674631</v>
      </c>
      <c r="H1302" s="36">
        <f>IFERROR(VLOOKUP(D1302,全省预算!D:I,5,0),)</f>
        <v>0</v>
      </c>
      <c r="I1302" s="36">
        <f>IFERROR(VLOOKUP(D1302,全省调整!A:I,3,0),)</f>
        <v>1095802</v>
      </c>
      <c r="J1302" s="36">
        <f>SUMIF(全省决算数!A1301:A2681,D1302:D2598,全省决算数!C1301:C2681)</f>
        <v>879205</v>
      </c>
      <c r="K1302" s="418">
        <f t="shared" si="126"/>
        <v>1.303</v>
      </c>
      <c r="L1302" s="418"/>
      <c r="M1302" s="418">
        <f t="shared" si="124"/>
        <v>0.802</v>
      </c>
      <c r="N1302" s="132">
        <f t="shared" si="122"/>
        <v>0.303</v>
      </c>
      <c r="O1302" s="176" t="str">
        <f t="shared" si="123"/>
        <v>是</v>
      </c>
      <c r="P1302" s="176" t="str">
        <f t="shared" si="125"/>
        <v>是</v>
      </c>
    </row>
    <row r="1303" hidden="1" spans="1:18">
      <c r="A1303" s="184"/>
      <c r="B1303" s="181"/>
      <c r="C1303" s="162"/>
      <c r="D1303" s="180"/>
      <c r="E1303" s="180"/>
      <c r="F1303" s="249"/>
      <c r="G1303" s="422"/>
      <c r="H1303" s="422"/>
      <c r="I1303" s="422"/>
      <c r="J1303" s="422"/>
      <c r="K1303" s="175"/>
      <c r="L1303" s="175"/>
      <c r="M1303" s="175">
        <f t="shared" si="124"/>
        <v>0</v>
      </c>
      <c r="N1303" s="129" t="str">
        <f t="shared" si="122"/>
        <v/>
      </c>
      <c r="O1303" s="176" t="str">
        <f t="shared" si="123"/>
        <v>空</v>
      </c>
      <c r="P1303" s="176" t="str">
        <f t="shared" si="125"/>
        <v>是</v>
      </c>
    </row>
    <row r="1304" ht="21.95" customHeight="1" spans="1:18">
      <c r="A1304" s="181"/>
      <c r="B1304" s="181"/>
      <c r="C1304" s="162"/>
      <c r="D1304" s="180"/>
      <c r="E1304" s="180"/>
      <c r="F1304" s="64" t="s">
        <v>2432</v>
      </c>
      <c r="G1304" s="149">
        <f>SUMIF($A:$A,"类",G:G)</f>
        <v>44379771</v>
      </c>
      <c r="H1304" s="149">
        <f>SUMIF($A:$A,"类",H:H)</f>
        <v>45720000</v>
      </c>
      <c r="I1304" s="149">
        <f>SUMIF($A:$A,"类",I:I)</f>
        <v>49212055</v>
      </c>
      <c r="J1304" s="149">
        <f>SUMIF($A:$A,"类",J:J)</f>
        <v>47128264</v>
      </c>
      <c r="K1304" s="416">
        <f t="shared" si="126"/>
        <v>1.062</v>
      </c>
      <c r="L1304" s="416">
        <f t="shared" si="127"/>
        <v>1.031</v>
      </c>
      <c r="M1304" s="416">
        <f t="shared" si="124"/>
        <v>0.958</v>
      </c>
      <c r="N1304" s="129">
        <f t="shared" si="122"/>
        <v>0.062</v>
      </c>
      <c r="O1304" s="176" t="str">
        <f t="shared" si="123"/>
        <v>是</v>
      </c>
      <c r="P1304" s="176" t="str">
        <f t="shared" si="125"/>
        <v>是</v>
      </c>
    </row>
    <row r="1305" hidden="1" spans="1:18">
      <c r="A1305" s="184"/>
      <c r="B1305" s="184"/>
      <c r="C1305" s="162"/>
      <c r="D1305" s="185"/>
      <c r="E1305" s="185"/>
      <c r="F1305" s="71" t="s">
        <v>2433</v>
      </c>
      <c r="G1305" s="186" t="e">
        <f>SUM(G1306:G1307)</f>
        <v>#REF!</v>
      </c>
      <c r="H1305" s="186"/>
      <c r="I1305" s="186"/>
      <c r="J1305" s="186" t="e">
        <f>SUM(J1306:J1307)</f>
        <v>#REF!</v>
      </c>
      <c r="K1305" s="175"/>
      <c r="L1305" s="175"/>
      <c r="M1305" s="186"/>
      <c r="N1305" s="149"/>
      <c r="O1305" s="176" t="e">
        <f t="shared" si="123"/>
        <v>#REF!</v>
      </c>
      <c r="P1305" s="176" t="str">
        <f t="shared" si="125"/>
        <v>是</v>
      </c>
    </row>
    <row r="1306" hidden="1" spans="1:18">
      <c r="A1306" s="184"/>
      <c r="B1306" s="184"/>
      <c r="C1306" s="162"/>
      <c r="D1306" s="185"/>
      <c r="E1306" s="185"/>
      <c r="F1306" s="187" t="s">
        <v>2434</v>
      </c>
      <c r="G1306" s="188"/>
      <c r="H1306" s="188"/>
      <c r="I1306" s="188"/>
      <c r="J1306" s="188" t="e">
        <f>'01一般公共收入决算表'!#REF!</f>
        <v>#REF!</v>
      </c>
      <c r="K1306" s="175"/>
      <c r="L1306" s="175"/>
      <c r="M1306" s="188"/>
      <c r="N1306" s="189"/>
      <c r="O1306" s="176" t="e">
        <f t="shared" si="123"/>
        <v>#REF!</v>
      </c>
      <c r="P1306" s="176" t="str">
        <f t="shared" si="125"/>
        <v>是</v>
      </c>
    </row>
    <row r="1307" hidden="1" spans="1:18">
      <c r="A1307" s="184"/>
      <c r="B1307" s="184"/>
      <c r="C1307" s="162"/>
      <c r="D1307" s="185"/>
      <c r="E1307" s="185"/>
      <c r="F1307" s="187" t="s">
        <v>2435</v>
      </c>
      <c r="G1307" s="188" t="e">
        <f>'01一般公共收入决算表'!#REF!</f>
        <v>#REF!</v>
      </c>
      <c r="H1307" s="188"/>
      <c r="I1307" s="188"/>
      <c r="J1307" s="188"/>
      <c r="K1307" s="175"/>
      <c r="L1307" s="175"/>
      <c r="M1307" s="188"/>
      <c r="N1307" s="189"/>
      <c r="O1307" s="176" t="e">
        <f t="shared" si="123"/>
        <v>#REF!</v>
      </c>
      <c r="P1307" s="176" t="str">
        <f t="shared" si="125"/>
        <v>是</v>
      </c>
    </row>
    <row r="1308" hidden="1" spans="1:18">
      <c r="A1308" s="184"/>
      <c r="B1308" s="184"/>
      <c r="C1308" s="162"/>
      <c r="D1308" s="185"/>
      <c r="E1308" s="185"/>
      <c r="F1308" s="71" t="s">
        <v>2436</v>
      </c>
      <c r="G1308" s="186">
        <f>SUM(G1309:G1310)</f>
        <v>0</v>
      </c>
      <c r="H1308" s="186"/>
      <c r="I1308" s="186"/>
      <c r="J1308" s="186">
        <f>SUM(J1309:J1310)</f>
        <v>0</v>
      </c>
      <c r="K1308" s="175"/>
      <c r="L1308" s="175"/>
      <c r="M1308" s="186"/>
      <c r="N1308" s="189"/>
      <c r="O1308" s="176" t="str">
        <f t="shared" si="123"/>
        <v>否</v>
      </c>
      <c r="P1308" s="176" t="str">
        <f t="shared" si="125"/>
        <v>是</v>
      </c>
    </row>
    <row r="1309" hidden="1" spans="1:18">
      <c r="A1309" s="184"/>
      <c r="B1309" s="184"/>
      <c r="C1309" s="162"/>
      <c r="D1309" s="185"/>
      <c r="E1309" s="185"/>
      <c r="F1309" s="187" t="s">
        <v>2437</v>
      </c>
      <c r="G1309" s="188"/>
      <c r="H1309" s="188"/>
      <c r="I1309" s="188"/>
      <c r="J1309" s="188"/>
      <c r="K1309" s="175"/>
      <c r="L1309" s="175"/>
      <c r="M1309" s="188"/>
      <c r="N1309" s="189"/>
      <c r="O1309" s="176" t="str">
        <f t="shared" si="123"/>
        <v>否</v>
      </c>
      <c r="P1309" s="176" t="str">
        <f t="shared" si="125"/>
        <v>是</v>
      </c>
    </row>
    <row r="1310" hidden="1" spans="1:18">
      <c r="A1310" s="184"/>
      <c r="B1310" s="184"/>
      <c r="C1310" s="162"/>
      <c r="D1310" s="185"/>
      <c r="E1310" s="185"/>
      <c r="F1310" s="187" t="s">
        <v>2438</v>
      </c>
      <c r="G1310" s="188"/>
      <c r="H1310" s="188"/>
      <c r="I1310" s="188"/>
      <c r="J1310" s="188"/>
      <c r="K1310" s="175"/>
      <c r="L1310" s="175"/>
      <c r="M1310" s="188"/>
      <c r="N1310" s="189"/>
      <c r="O1310" s="176" t="str">
        <f t="shared" si="123"/>
        <v>否</v>
      </c>
      <c r="P1310" s="176" t="str">
        <f t="shared" si="125"/>
        <v>是</v>
      </c>
    </row>
    <row r="1311" hidden="1" spans="1:18">
      <c r="A1311" s="181"/>
      <c r="B1311" s="181"/>
      <c r="C1311" s="162"/>
      <c r="D1311" s="190"/>
      <c r="E1311" s="190"/>
      <c r="F1311" s="71" t="s">
        <v>2439</v>
      </c>
      <c r="G1311" s="186" t="e">
        <f>SUM(G1312:G1313,G1316,G1319:G1321,G1324)</f>
        <v>#REF!</v>
      </c>
      <c r="H1311" s="186" t="e">
        <f t="shared" ref="H1311:J1311" si="128">SUM(H1312:H1313,H1316,H1319:H1321,H1324)</f>
        <v>#REF!</v>
      </c>
      <c r="I1311" s="186">
        <f t="shared" si="128"/>
        <v>0</v>
      </c>
      <c r="J1311" s="186" t="e">
        <f t="shared" si="128"/>
        <v>#REF!</v>
      </c>
      <c r="K1311" s="175"/>
      <c r="L1311" s="175"/>
      <c r="M1311" s="186"/>
      <c r="N1311" s="149"/>
      <c r="O1311" s="176" t="e">
        <f t="shared" si="123"/>
        <v>#REF!</v>
      </c>
      <c r="P1311" s="176" t="str">
        <f t="shared" si="125"/>
        <v>是</v>
      </c>
      <c r="R1311" s="191"/>
    </row>
    <row r="1312" hidden="1" spans="1:18">
      <c r="A1312" s="181"/>
      <c r="B1312" s="181"/>
      <c r="C1312" s="162"/>
      <c r="D1312" s="190"/>
      <c r="E1312" s="190"/>
      <c r="F1312" s="73" t="s">
        <v>2440</v>
      </c>
      <c r="G1312" s="188"/>
      <c r="H1312" s="188"/>
      <c r="I1312" s="188"/>
      <c r="J1312" s="188"/>
      <c r="K1312" s="175"/>
      <c r="L1312" s="175"/>
      <c r="M1312" s="188"/>
      <c r="N1312" s="189"/>
      <c r="O1312" s="176" t="str">
        <f t="shared" si="123"/>
        <v>否</v>
      </c>
      <c r="P1312" s="176" t="str">
        <f t="shared" si="125"/>
        <v>是</v>
      </c>
      <c r="Q1312" s="191"/>
    </row>
    <row r="1313" hidden="1" spans="1:19">
      <c r="A1313" s="181"/>
      <c r="B1313" s="181"/>
      <c r="C1313" s="162"/>
      <c r="D1313" s="190"/>
      <c r="E1313" s="190"/>
      <c r="F1313" s="73" t="s">
        <v>2441</v>
      </c>
      <c r="G1313" s="189" t="e">
        <f t="shared" ref="G1313:J1313" si="129">SUM(G1314:G1315)</f>
        <v>#REF!</v>
      </c>
      <c r="H1313" s="189" t="e">
        <f t="shared" si="129"/>
        <v>#REF!</v>
      </c>
      <c r="I1313" s="189"/>
      <c r="J1313" s="189" t="e">
        <f t="shared" si="129"/>
        <v>#REF!</v>
      </c>
      <c r="K1313" s="175"/>
      <c r="L1313" s="175"/>
      <c r="M1313" s="189"/>
      <c r="N1313" s="189"/>
      <c r="O1313" s="176" t="e">
        <f t="shared" si="123"/>
        <v>#REF!</v>
      </c>
      <c r="P1313" s="176" t="str">
        <f t="shared" si="125"/>
        <v>是</v>
      </c>
    </row>
    <row r="1314" hidden="1" spans="1:19">
      <c r="A1314" s="181"/>
      <c r="B1314" s="181"/>
      <c r="C1314" s="162"/>
      <c r="D1314" s="190"/>
      <c r="E1314" s="190"/>
      <c r="F1314" s="73" t="s">
        <v>2442</v>
      </c>
      <c r="G1314" s="189" t="e">
        <f>'01一般公共收入决算表'!#REF!</f>
        <v>#REF!</v>
      </c>
      <c r="H1314" s="189" t="e">
        <f>'01一般公共收入决算表'!#REF!</f>
        <v>#REF!</v>
      </c>
      <c r="I1314" s="189"/>
      <c r="J1314" s="189" t="e">
        <f>'01一般公共收入决算表'!#REF!</f>
        <v>#REF!</v>
      </c>
      <c r="K1314" s="175"/>
      <c r="L1314" s="175"/>
      <c r="M1314" s="189"/>
      <c r="N1314" s="189"/>
      <c r="O1314" s="176" t="e">
        <f t="shared" si="123"/>
        <v>#REF!</v>
      </c>
      <c r="P1314" s="176" t="str">
        <f t="shared" ref="P1314:P1326" si="130">IF(C1314&lt;&gt;"",IF(OR(LEFT(D1314,3)="205",LEFT(D1314,3)="206",LEFT(D1314,3)="207",LEFT(D1314,3)="208",LEFT(D1314,3)="210",LEFT(D1314,3)="213"),"是","否"),"是")</f>
        <v>是</v>
      </c>
    </row>
    <row r="1315" hidden="1" spans="1:19">
      <c r="A1315" s="181"/>
      <c r="B1315" s="181"/>
      <c r="C1315" s="162"/>
      <c r="D1315" s="190"/>
      <c r="E1315" s="190"/>
      <c r="F1315" s="73" t="s">
        <v>2443</v>
      </c>
      <c r="G1315" s="189"/>
      <c r="H1315" s="189"/>
      <c r="I1315" s="189"/>
      <c r="J1315" s="189"/>
      <c r="K1315" s="175"/>
      <c r="L1315" s="175"/>
      <c r="M1315" s="189"/>
      <c r="N1315" s="189"/>
      <c r="O1315" s="176" t="str">
        <f t="shared" si="123"/>
        <v>否</v>
      </c>
      <c r="P1315" s="176" t="str">
        <f t="shared" si="130"/>
        <v>是</v>
      </c>
    </row>
    <row r="1316" hidden="1" spans="1:19">
      <c r="A1316" s="181"/>
      <c r="B1316" s="181"/>
      <c r="C1316" s="162"/>
      <c r="D1316" s="190"/>
      <c r="E1316" s="190"/>
      <c r="F1316" s="73" t="s">
        <v>2444</v>
      </c>
      <c r="G1316" s="189" t="e">
        <f t="shared" ref="G1316:J1316" si="131">SUM(G1317:G1318)</f>
        <v>#REF!</v>
      </c>
      <c r="H1316" s="189" t="e">
        <f t="shared" si="131"/>
        <v>#REF!</v>
      </c>
      <c r="I1316" s="189"/>
      <c r="J1316" s="189" t="e">
        <f t="shared" si="131"/>
        <v>#REF!</v>
      </c>
      <c r="K1316" s="175"/>
      <c r="L1316" s="175"/>
      <c r="M1316" s="189"/>
      <c r="N1316" s="189"/>
      <c r="O1316" s="176" t="e">
        <f t="shared" si="123"/>
        <v>#REF!</v>
      </c>
      <c r="P1316" s="176" t="str">
        <f t="shared" si="130"/>
        <v>是</v>
      </c>
    </row>
    <row r="1317" hidden="1" spans="1:19">
      <c r="A1317" s="181"/>
      <c r="B1317" s="181"/>
      <c r="C1317" s="162"/>
      <c r="D1317" s="190"/>
      <c r="E1317" s="190"/>
      <c r="F1317" s="73" t="s">
        <v>2445</v>
      </c>
      <c r="G1317" s="188" t="e">
        <f>'01一般公共收入决算表'!#REF!</f>
        <v>#REF!</v>
      </c>
      <c r="H1317" s="188" t="e">
        <f>'01一般公共收入决算表'!#REF!</f>
        <v>#REF!</v>
      </c>
      <c r="I1317" s="188"/>
      <c r="J1317" s="188" t="e">
        <f>'01一般公共收入决算表'!#REF!</f>
        <v>#REF!</v>
      </c>
      <c r="K1317" s="175"/>
      <c r="L1317" s="175"/>
      <c r="M1317" s="188"/>
      <c r="N1317" s="189"/>
      <c r="O1317" s="176" t="e">
        <f t="shared" si="123"/>
        <v>#REF!</v>
      </c>
      <c r="P1317" s="176" t="str">
        <f t="shared" si="130"/>
        <v>是</v>
      </c>
    </row>
    <row r="1318" hidden="1" spans="1:19">
      <c r="A1318" s="181"/>
      <c r="B1318" s="181"/>
      <c r="C1318" s="162"/>
      <c r="D1318" s="190"/>
      <c r="E1318" s="190"/>
      <c r="F1318" s="73" t="s">
        <v>2446</v>
      </c>
      <c r="G1318" s="188"/>
      <c r="H1318" s="188"/>
      <c r="I1318" s="188"/>
      <c r="J1318" s="188"/>
      <c r="K1318" s="175"/>
      <c r="L1318" s="175"/>
      <c r="M1318" s="188"/>
      <c r="N1318" s="189"/>
      <c r="O1318" s="176" t="str">
        <f t="shared" si="123"/>
        <v>否</v>
      </c>
      <c r="P1318" s="176" t="str">
        <f t="shared" si="130"/>
        <v>是</v>
      </c>
    </row>
    <row r="1319" hidden="1" spans="1:19">
      <c r="A1319" s="181"/>
      <c r="B1319" s="181"/>
      <c r="C1319" s="162"/>
      <c r="D1319" s="190"/>
      <c r="E1319" s="190"/>
      <c r="F1319" s="73" t="s">
        <v>2447</v>
      </c>
      <c r="G1319" s="188" t="e">
        <f>'01一般公共收入决算表'!#REF!</f>
        <v>#REF!</v>
      </c>
      <c r="H1319" s="188"/>
      <c r="I1319" s="188"/>
      <c r="J1319" s="188" t="e">
        <f>'01一般公共收入决算表'!#REF!</f>
        <v>#REF!</v>
      </c>
      <c r="K1319" s="175"/>
      <c r="L1319" s="175"/>
      <c r="M1319" s="188"/>
      <c r="N1319" s="189"/>
      <c r="O1319" s="176" t="e">
        <f t="shared" si="123"/>
        <v>#REF!</v>
      </c>
      <c r="P1319" s="176" t="str">
        <f t="shared" si="130"/>
        <v>是</v>
      </c>
    </row>
    <row r="1320" hidden="1" spans="1:19">
      <c r="A1320" s="181"/>
      <c r="B1320" s="181"/>
      <c r="C1320" s="162"/>
      <c r="D1320" s="190"/>
      <c r="E1320" s="190"/>
      <c r="F1320" s="73" t="s">
        <v>2448</v>
      </c>
      <c r="G1320" s="188" t="e">
        <f>'01一般公共收入决算表'!#REF!</f>
        <v>#REF!</v>
      </c>
      <c r="H1320" s="188"/>
      <c r="I1320" s="188"/>
      <c r="J1320" s="188" t="e">
        <f>'01一般公共收入决算表'!#REF!</f>
        <v>#REF!</v>
      </c>
      <c r="K1320" s="175"/>
      <c r="L1320" s="175"/>
      <c r="M1320" s="188"/>
      <c r="N1320" s="189"/>
      <c r="O1320" s="176" t="e">
        <f t="shared" si="123"/>
        <v>#REF!</v>
      </c>
      <c r="P1320" s="176" t="str">
        <f t="shared" si="130"/>
        <v>是</v>
      </c>
    </row>
    <row r="1321" hidden="1" spans="1:19">
      <c r="A1321" s="181"/>
      <c r="B1321" s="181"/>
      <c r="C1321" s="162"/>
      <c r="D1321" s="190"/>
      <c r="E1321" s="190"/>
      <c r="F1321" s="73" t="s">
        <v>2449</v>
      </c>
      <c r="G1321" s="188" t="e">
        <f>'01一般公共收入决算表'!#REF!</f>
        <v>#REF!</v>
      </c>
      <c r="H1321" s="188"/>
      <c r="I1321" s="188"/>
      <c r="J1321" s="188" t="e">
        <f>'01一般公共收入决算表'!#REF!</f>
        <v>#REF!</v>
      </c>
      <c r="K1321" s="175"/>
      <c r="L1321" s="175"/>
      <c r="M1321" s="188"/>
      <c r="N1321" s="189"/>
      <c r="O1321" s="176" t="e">
        <f t="shared" si="123"/>
        <v>#REF!</v>
      </c>
      <c r="P1321" s="176" t="str">
        <f t="shared" si="130"/>
        <v>是</v>
      </c>
    </row>
    <row r="1322" hidden="1" spans="1:19">
      <c r="A1322" s="181"/>
      <c r="B1322" s="181"/>
      <c r="C1322" s="162"/>
      <c r="D1322" s="190"/>
      <c r="E1322" s="190"/>
      <c r="F1322" s="74" t="s">
        <v>2450</v>
      </c>
      <c r="G1322" s="188" t="e">
        <f>'01一般公共收入决算表'!#REF!</f>
        <v>#REF!</v>
      </c>
      <c r="H1322" s="188"/>
      <c r="I1322" s="188"/>
      <c r="J1322" s="188" t="e">
        <f>'01一般公共收入决算表'!#REF!</f>
        <v>#REF!</v>
      </c>
      <c r="K1322" s="175"/>
      <c r="L1322" s="175"/>
      <c r="M1322" s="188"/>
      <c r="N1322" s="189"/>
      <c r="O1322" s="176" t="e">
        <f t="shared" si="123"/>
        <v>#REF!</v>
      </c>
      <c r="P1322" s="176" t="str">
        <f t="shared" si="130"/>
        <v>是</v>
      </c>
      <c r="Q1322" s="191"/>
    </row>
    <row r="1323" hidden="1" spans="1:19">
      <c r="A1323" s="181"/>
      <c r="B1323" s="181"/>
      <c r="C1323" s="162"/>
      <c r="D1323" s="190"/>
      <c r="E1323" s="190"/>
      <c r="F1323" s="74" t="s">
        <v>2451</v>
      </c>
      <c r="G1323" s="188" t="e">
        <f>'01一般公共收入决算表'!#REF!</f>
        <v>#REF!</v>
      </c>
      <c r="H1323" s="188"/>
      <c r="I1323" s="188"/>
      <c r="J1323" s="188" t="e">
        <f>'01一般公共收入决算表'!#REF!</f>
        <v>#REF!</v>
      </c>
      <c r="K1323" s="175"/>
      <c r="L1323" s="175"/>
      <c r="M1323" s="188"/>
      <c r="N1323" s="189"/>
      <c r="O1323" s="176" t="e">
        <f t="shared" si="123"/>
        <v>#REF!</v>
      </c>
      <c r="P1323" s="176" t="str">
        <f t="shared" si="130"/>
        <v>是</v>
      </c>
    </row>
    <row r="1324" hidden="1" spans="1:19">
      <c r="A1324" s="181"/>
      <c r="B1324" s="181"/>
      <c r="C1324" s="162"/>
      <c r="D1324" s="190"/>
      <c r="E1324" s="190"/>
      <c r="F1324" s="467" t="s">
        <v>2452</v>
      </c>
      <c r="G1324" s="188" t="e">
        <f>'01一般公共收入决算表'!#REF!</f>
        <v>#REF!</v>
      </c>
      <c r="H1324" s="188"/>
      <c r="I1324" s="188"/>
      <c r="J1324" s="188" t="e">
        <f>'01一般公共收入决算表'!#REF!</f>
        <v>#REF!</v>
      </c>
      <c r="K1324" s="175"/>
      <c r="L1324" s="175"/>
      <c r="M1324" s="188"/>
      <c r="N1324" s="189"/>
      <c r="O1324" s="176" t="e">
        <f t="shared" si="123"/>
        <v>#REF!</v>
      </c>
      <c r="P1324" s="176" t="str">
        <f t="shared" si="130"/>
        <v>是</v>
      </c>
      <c r="Q1324" s="191"/>
      <c r="R1324" s="191"/>
    </row>
    <row r="1325" hidden="1" spans="1:19">
      <c r="A1325" s="181"/>
      <c r="B1325" s="181"/>
      <c r="C1325" s="162"/>
      <c r="D1325" s="190"/>
      <c r="E1325" s="190"/>
      <c r="F1325" s="73" t="s">
        <v>2453</v>
      </c>
      <c r="G1325" s="188" t="e">
        <f>'01一般公共收入决算表'!#REF!</f>
        <v>#REF!</v>
      </c>
      <c r="H1325" s="188"/>
      <c r="I1325" s="188"/>
      <c r="J1325" s="188" t="e">
        <f>'01一般公共收入决算表'!#REF!</f>
        <v>#REF!</v>
      </c>
      <c r="K1325" s="175"/>
      <c r="L1325" s="175"/>
      <c r="M1325" s="188"/>
      <c r="N1325" s="189"/>
      <c r="O1325" s="176" t="e">
        <f t="shared" si="123"/>
        <v>#REF!</v>
      </c>
      <c r="P1325" s="176" t="str">
        <f t="shared" si="130"/>
        <v>是</v>
      </c>
    </row>
    <row r="1326" hidden="1" spans="1:19">
      <c r="A1326" s="181"/>
      <c r="B1326" s="181"/>
      <c r="C1326" s="162"/>
      <c r="D1326" s="190"/>
      <c r="E1326" s="190"/>
      <c r="F1326" s="73" t="s">
        <v>2454</v>
      </c>
      <c r="G1326" s="188"/>
      <c r="H1326" s="188"/>
      <c r="I1326" s="188"/>
      <c r="J1326" s="188"/>
      <c r="K1326" s="175"/>
      <c r="L1326" s="175"/>
      <c r="M1326" s="188"/>
      <c r="N1326" s="189"/>
      <c r="O1326" s="176" t="str">
        <f t="shared" si="123"/>
        <v>否</v>
      </c>
      <c r="P1326" s="176" t="str">
        <f t="shared" si="130"/>
        <v>是</v>
      </c>
    </row>
    <row r="1327" hidden="1" spans="1:19">
      <c r="A1327" s="181"/>
      <c r="B1327" s="181"/>
      <c r="C1327" s="162"/>
      <c r="D1327" s="190"/>
      <c r="E1327" s="190"/>
      <c r="F1327" s="64" t="s">
        <v>2455</v>
      </c>
      <c r="G1327" s="149" t="e">
        <f>SUM(G1304:G1305,G1308,G1311,G1325:G1326)</f>
        <v>#REF!</v>
      </c>
      <c r="H1327" s="149" t="e">
        <f t="shared" ref="H1327:J1327" si="132">SUM(H1304:H1305,H1308,H1311,H1325:H1326)</f>
        <v>#REF!</v>
      </c>
      <c r="I1327" s="149">
        <f t="shared" si="132"/>
        <v>49212055</v>
      </c>
      <c r="J1327" s="149" t="e">
        <f t="shared" si="132"/>
        <v>#REF!</v>
      </c>
      <c r="K1327" s="149"/>
      <c r="L1327" s="149"/>
      <c r="M1327" s="149"/>
      <c r="N1327" s="149"/>
      <c r="O1327" s="176" t="e">
        <f t="shared" si="123"/>
        <v>#REF!</v>
      </c>
      <c r="P1327" s="176" t="str">
        <f>IF(B1327&lt;&gt;"",IF(OR(LEFT(B1327,3)="205",LEFT(B1327,3)="206",LEFT(B1327,3)="207",LEFT(B1327,3)="208",LEFT(B1327,3)="210",LEFT(B1327,3)="213"),"是","否"),"是")</f>
        <v>是</v>
      </c>
      <c r="R1327" s="191"/>
      <c r="S1327" s="191"/>
    </row>
  </sheetData>
  <autoFilter xmlns:etc="http://www.wps.cn/officeDocument/2017/etCustomData" ref="A3:P1327" etc:filterBottomFollowUsedRange="0">
    <filterColumn colId="4">
      <filters blank="1"/>
    </filterColumn>
    <filterColumn colId="14">
      <customFilters>
        <customFilter operator="equal" val="是"/>
      </customFilters>
    </filterColumn>
    <filterColumn colId="15">
      <customFilters>
        <customFilter operator="equal" val="是"/>
      </customFilters>
    </filterColumn>
    <extLst/>
  </autoFilter>
  <mergeCells count="1">
    <mergeCell ref="F1:N1"/>
  </mergeCells>
  <conditionalFormatting sqref="N273">
    <cfRule type="cellIs" dxfId="1" priority="6" stopIfTrue="1" operator="lessThanOrEqual">
      <formula>-1</formula>
    </cfRule>
    <cfRule type="cellIs" dxfId="2" priority="5" stopIfTrue="1" operator="greaterThanOrEqual">
      <formula>10</formula>
    </cfRule>
  </conditionalFormatting>
  <conditionalFormatting sqref="N1146">
    <cfRule type="cellIs" dxfId="1" priority="8" stopIfTrue="1" operator="lessThanOrEqual">
      <formula>-1</formula>
    </cfRule>
    <cfRule type="cellIs" dxfId="2" priority="7" stopIfTrue="1" operator="greaterThanOrEqual">
      <formula>10</formula>
    </cfRule>
  </conditionalFormatting>
  <conditionalFormatting sqref="N1147">
    <cfRule type="cellIs" dxfId="1" priority="10" stopIfTrue="1" operator="lessThanOrEqual">
      <formula>-1</formula>
    </cfRule>
    <cfRule type="cellIs" dxfId="2" priority="9" stopIfTrue="1" operator="greaterThanOrEqual">
      <formula>10</formula>
    </cfRule>
  </conditionalFormatting>
  <conditionalFormatting sqref="N1148">
    <cfRule type="cellIs" dxfId="1" priority="12" stopIfTrue="1" operator="lessThanOrEqual">
      <formula>-1</formula>
    </cfRule>
    <cfRule type="cellIs" dxfId="2" priority="11" stopIfTrue="1" operator="greaterThanOrEqual">
      <formula>10</formula>
    </cfRule>
  </conditionalFormatting>
  <conditionalFormatting sqref="N1149">
    <cfRule type="cellIs" dxfId="1" priority="14" stopIfTrue="1" operator="lessThanOrEqual">
      <formula>-1</formula>
    </cfRule>
    <cfRule type="cellIs" dxfId="2" priority="13" stopIfTrue="1" operator="greaterThanOrEqual">
      <formula>10</formula>
    </cfRule>
  </conditionalFormatting>
  <conditionalFormatting sqref="N1150">
    <cfRule type="cellIs" dxfId="1" priority="16" stopIfTrue="1" operator="lessThanOrEqual">
      <formula>-1</formula>
    </cfRule>
    <cfRule type="cellIs" dxfId="2" priority="15" stopIfTrue="1" operator="greaterThanOrEqual">
      <formula>10</formula>
    </cfRule>
  </conditionalFormatting>
  <conditionalFormatting sqref="F1306:F1307">
    <cfRule type="expression" dxfId="0" priority="1" stopIfTrue="1">
      <formula>"len($A:$A)=3"</formula>
    </cfRule>
  </conditionalFormatting>
  <conditionalFormatting sqref="F1309:F1310">
    <cfRule type="expression" dxfId="0" priority="2" stopIfTrue="1">
      <formula>"len($A:$A)=3"</formula>
    </cfRule>
  </conditionalFormatting>
  <conditionalFormatting sqref="N52:N53">
    <cfRule type="cellIs" dxfId="2" priority="3" stopIfTrue="1" operator="greaterThanOrEqual">
      <formula>10</formula>
    </cfRule>
    <cfRule type="cellIs" dxfId="1" priority="4" stopIfTrue="1" operator="lessThanOrEqual">
      <formula>-1</formula>
    </cfRule>
  </conditionalFormatting>
  <conditionalFormatting sqref="N277:N278">
    <cfRule type="cellIs" dxfId="1" priority="18" stopIfTrue="1" operator="lessThanOrEqual">
      <formula>-1</formula>
    </cfRule>
    <cfRule type="cellIs" dxfId="2" priority="17" stopIfTrue="1" operator="greaterThanOrEqual">
      <formula>10</formula>
    </cfRule>
  </conditionalFormatting>
  <conditionalFormatting sqref="N1305:N1310">
    <cfRule type="cellIs" dxfId="1" priority="19" stopIfTrue="1" operator="lessThanOrEqual">
      <formula>-1</formula>
    </cfRule>
  </conditionalFormatting>
  <conditionalFormatting sqref="N279:N1145 N274:N276 N1151:N1304 N1:N2 N4:N44 N46:N272 N1311:N65457">
    <cfRule type="cellIs" dxfId="1" priority="21" stopIfTrue="1" operator="lessThanOrEqual">
      <formula>-1</formula>
    </cfRule>
  </conditionalFormatting>
  <conditionalFormatting sqref="N279:N1145 N274:N276 N1151:N1304 N4:N44 N46:N272">
    <cfRule type="cellIs" dxfId="2" priority="20" stopIfTrue="1" operator="greaterThanOrEqual">
      <formula>10</formula>
    </cfRule>
  </conditionalFormatting>
  <dataValidations count="1">
    <dataValidation type="textLength" operator="lessThanOrEqual" allowBlank="1" showInputMessage="1" showErrorMessage="1" errorTitle="提示" error="此处最多只能输入 [20] 个字符。" sqref="D651 D1297 B1126:B1128 C908:C917 C1268:C1272 C1274:C1278 C1280:C1290 D4:D649 D653:D718 D721:D791 D795:D949 D953:D1124 D1128:D1293 D1299:D1302">
      <formula1>20</formula1>
    </dataValidation>
  </dataValidations>
  <printOptions horizontalCentered="1"/>
  <pageMargins left="0.0388888888888889" right="0.0388888888888889" top="0.786805555555556" bottom="0.590277777777778" header="0.393055555555556" footer="0.393055555555556"/>
  <pageSetup paperSize="9" scale="70" fitToHeight="0" orientation="portrait"/>
  <headerFooter alignWithMargins="0">
    <oddFooter>&amp;C— &amp;P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H1303"/>
  <sheetViews>
    <sheetView showZeros="0" workbookViewId="0">
      <pane xSplit="1" ySplit="3" topLeftCell="B4" activePane="bottomRight" state="frozen"/>
      <selection/>
      <selection pane="topRight"/>
      <selection pane="bottomLeft"/>
      <selection pane="bottomRight" activeCell="F24" sqref="F24"/>
    </sheetView>
  </sheetViews>
  <sheetFormatPr defaultColWidth="9" defaultRowHeight="14.25" outlineLevelCol="7"/>
  <cols>
    <col min="1" max="1" width="26.125" style="388" customWidth="1"/>
    <col min="2" max="2" width="14.25" style="389" customWidth="1"/>
    <col min="3" max="3" width="13.875" style="388" customWidth="1"/>
    <col min="4" max="4" width="12.875" style="388" customWidth="1"/>
    <col min="5" max="5" width="11.75" style="388" customWidth="1"/>
    <col min="6" max="6" width="11.125" style="390" customWidth="1"/>
    <col min="7" max="7" width="11" style="390" customWidth="1"/>
    <col min="8" max="8" width="11.75" style="390" customWidth="1"/>
    <col min="9" max="16384" width="9" style="388"/>
  </cols>
  <sheetData>
    <row r="1" ht="26.25" customHeight="1" spans="1:8">
      <c r="A1" s="391" t="s">
        <v>2456</v>
      </c>
      <c r="B1" s="392"/>
      <c r="C1" s="393"/>
      <c r="D1" s="392"/>
      <c r="E1" s="394"/>
      <c r="F1" s="395"/>
      <c r="G1" s="395"/>
      <c r="H1" s="395"/>
    </row>
    <row r="2" s="387" customFormat="1" ht="19.5" customHeight="1" spans="1:8">
      <c r="A2" s="396" t="s">
        <v>2457</v>
      </c>
      <c r="B2" s="397"/>
      <c r="C2" s="398"/>
      <c r="D2" s="397"/>
      <c r="E2" s="399"/>
      <c r="F2" s="400"/>
      <c r="G2" s="400"/>
      <c r="H2" s="400" t="s">
        <v>30</v>
      </c>
    </row>
    <row r="3" ht="27.75" customHeight="1" spans="1:8">
      <c r="A3" s="401" t="s">
        <v>2458</v>
      </c>
      <c r="B3" s="402" t="s">
        <v>32</v>
      </c>
      <c r="C3" s="403" t="s">
        <v>33</v>
      </c>
      <c r="D3" s="402" t="s">
        <v>2459</v>
      </c>
      <c r="E3" s="403" t="s">
        <v>35</v>
      </c>
      <c r="F3" s="404" t="s">
        <v>2460</v>
      </c>
      <c r="G3" s="404" t="s">
        <v>2461</v>
      </c>
      <c r="H3" s="404" t="s">
        <v>2462</v>
      </c>
    </row>
    <row r="4" ht="20" customHeight="1" spans="1:8">
      <c r="A4" s="405" t="s">
        <v>2463</v>
      </c>
      <c r="B4" s="406">
        <v>686.48</v>
      </c>
      <c r="C4" s="407">
        <v>744.91</v>
      </c>
      <c r="D4" s="407">
        <v>637.94</v>
      </c>
      <c r="E4" s="407">
        <v>637.94</v>
      </c>
      <c r="F4" s="408">
        <f>IF(B4=0,"",E4/B4)-1</f>
        <v>-0.0707</v>
      </c>
      <c r="G4" s="408">
        <f>IF(C4=0,"",E4/C4)</f>
        <v>0.8564</v>
      </c>
      <c r="H4" s="408">
        <f>E4/D4</f>
        <v>1</v>
      </c>
    </row>
    <row r="5" ht="20" customHeight="1" spans="1:8">
      <c r="A5" s="405" t="s">
        <v>2464</v>
      </c>
      <c r="B5" s="406"/>
      <c r="C5" s="407"/>
      <c r="D5" s="407"/>
      <c r="E5" s="407"/>
      <c r="F5" s="408"/>
      <c r="G5" s="408" t="str">
        <f t="shared" ref="G5:G44" si="0">IF(C5=0,"",E5/C5)</f>
        <v/>
      </c>
      <c r="H5" s="408"/>
    </row>
    <row r="6" ht="20" customHeight="1" spans="1:8">
      <c r="A6" s="405" t="s">
        <v>2465</v>
      </c>
      <c r="B6" s="406"/>
      <c r="C6" s="407"/>
      <c r="D6" s="407"/>
      <c r="E6" s="407"/>
      <c r="F6" s="408" t="e">
        <f t="shared" ref="F5:F44" si="1">IF(B6=0,"",E6/B6)-1</f>
        <v>#VALUE!</v>
      </c>
      <c r="G6" s="408" t="str">
        <f t="shared" si="0"/>
        <v/>
      </c>
      <c r="H6" s="408" t="e">
        <f t="shared" ref="H5:H44" si="2">E6/D6</f>
        <v>#DIV/0!</v>
      </c>
    </row>
    <row r="7" ht="20" customHeight="1" spans="1:8">
      <c r="A7" s="405" t="s">
        <v>2466</v>
      </c>
      <c r="B7" s="406">
        <v>5.8</v>
      </c>
      <c r="C7" s="407">
        <v>2</v>
      </c>
      <c r="D7" s="407">
        <v>4</v>
      </c>
      <c r="E7" s="407">
        <v>4</v>
      </c>
      <c r="F7" s="408">
        <f t="shared" si="1"/>
        <v>-0.3103</v>
      </c>
      <c r="G7" s="408">
        <f t="shared" si="0"/>
        <v>2</v>
      </c>
      <c r="H7" s="408">
        <f t="shared" si="2"/>
        <v>1</v>
      </c>
    </row>
    <row r="8" ht="20" customHeight="1" spans="1:8">
      <c r="A8" s="405" t="s">
        <v>2467</v>
      </c>
      <c r="B8" s="406"/>
      <c r="C8" s="407"/>
      <c r="D8" s="407"/>
      <c r="E8" s="407"/>
      <c r="F8" s="408" t="e">
        <f t="shared" si="1"/>
        <v>#VALUE!</v>
      </c>
      <c r="G8" s="408" t="str">
        <f t="shared" si="0"/>
        <v/>
      </c>
      <c r="H8" s="408" t="e">
        <f t="shared" si="2"/>
        <v>#DIV/0!</v>
      </c>
    </row>
    <row r="9" ht="20" customHeight="1" spans="1:8">
      <c r="A9" s="405" t="s">
        <v>2468</v>
      </c>
      <c r="B9" s="406"/>
      <c r="C9" s="407"/>
      <c r="D9" s="407"/>
      <c r="E9" s="407"/>
      <c r="F9" s="408" t="e">
        <f t="shared" si="1"/>
        <v>#VALUE!</v>
      </c>
      <c r="G9" s="408" t="str">
        <f t="shared" si="0"/>
        <v/>
      </c>
      <c r="H9" s="408" t="e">
        <f t="shared" si="2"/>
        <v>#DIV/0!</v>
      </c>
    </row>
    <row r="10" ht="20" customHeight="1" spans="1:8">
      <c r="A10" s="405" t="s">
        <v>2469</v>
      </c>
      <c r="B10" s="406">
        <v>43.29</v>
      </c>
      <c r="C10" s="407">
        <v>35.62</v>
      </c>
      <c r="D10" s="407">
        <v>51.53</v>
      </c>
      <c r="E10" s="407">
        <v>51.53</v>
      </c>
      <c r="F10" s="408">
        <f t="shared" si="1"/>
        <v>0.1903</v>
      </c>
      <c r="G10" s="408">
        <f t="shared" si="0"/>
        <v>1.4467</v>
      </c>
      <c r="H10" s="408">
        <f t="shared" si="2"/>
        <v>1</v>
      </c>
    </row>
    <row r="11" ht="20" customHeight="1" spans="1:8">
      <c r="A11" s="405" t="s">
        <v>2470</v>
      </c>
      <c r="B11" s="406">
        <v>133.48</v>
      </c>
      <c r="C11" s="407">
        <v>201.15</v>
      </c>
      <c r="D11" s="407">
        <v>139.51</v>
      </c>
      <c r="E11" s="407">
        <v>139.51</v>
      </c>
      <c r="F11" s="408">
        <f t="shared" si="1"/>
        <v>0.0452</v>
      </c>
      <c r="G11" s="408">
        <f t="shared" si="0"/>
        <v>0.6936</v>
      </c>
      <c r="H11" s="408">
        <f t="shared" si="2"/>
        <v>1</v>
      </c>
    </row>
    <row r="12" ht="20" customHeight="1" spans="1:8">
      <c r="A12" s="405" t="s">
        <v>2471</v>
      </c>
      <c r="B12" s="406">
        <v>33.39</v>
      </c>
      <c r="C12" s="407">
        <v>27.57</v>
      </c>
      <c r="D12" s="407">
        <v>42.49</v>
      </c>
      <c r="E12" s="407">
        <v>42.49</v>
      </c>
      <c r="F12" s="408">
        <f t="shared" si="1"/>
        <v>0.2725</v>
      </c>
      <c r="G12" s="408">
        <f t="shared" si="0"/>
        <v>1.5412</v>
      </c>
      <c r="H12" s="408">
        <f t="shared" si="2"/>
        <v>1</v>
      </c>
    </row>
    <row r="13" ht="20" customHeight="1" spans="1:8">
      <c r="A13" s="405" t="s">
        <v>2472</v>
      </c>
      <c r="B13" s="406">
        <v>54.11</v>
      </c>
      <c r="C13" s="407">
        <v>0</v>
      </c>
      <c r="D13" s="407"/>
      <c r="E13" s="407"/>
      <c r="F13" s="408">
        <f t="shared" si="1"/>
        <v>-1</v>
      </c>
      <c r="G13" s="408" t="str">
        <f t="shared" si="0"/>
        <v/>
      </c>
      <c r="H13" s="408" t="e">
        <f t="shared" si="2"/>
        <v>#DIV/0!</v>
      </c>
    </row>
    <row r="14" ht="20" customHeight="1" spans="1:8">
      <c r="A14" s="405" t="s">
        <v>2473</v>
      </c>
      <c r="B14" s="406">
        <v>1.28</v>
      </c>
      <c r="C14" s="407">
        <v>1.5</v>
      </c>
      <c r="D14" s="407">
        <v>0.22</v>
      </c>
      <c r="E14" s="407">
        <v>0.22</v>
      </c>
      <c r="F14" s="408">
        <f t="shared" si="1"/>
        <v>-0.8281</v>
      </c>
      <c r="G14" s="408">
        <f t="shared" si="0"/>
        <v>0.1467</v>
      </c>
      <c r="H14" s="408">
        <f t="shared" si="2"/>
        <v>1</v>
      </c>
    </row>
    <row r="15" ht="20" customHeight="1" spans="1:8">
      <c r="A15" s="405" t="s">
        <v>2474</v>
      </c>
      <c r="B15" s="406">
        <v>481.89</v>
      </c>
      <c r="C15" s="407">
        <v>262.3</v>
      </c>
      <c r="D15" s="407">
        <v>544.75</v>
      </c>
      <c r="E15" s="407">
        <v>544.75</v>
      </c>
      <c r="F15" s="408">
        <f t="shared" si="1"/>
        <v>0.1304</v>
      </c>
      <c r="G15" s="408">
        <f t="shared" si="0"/>
        <v>2.0768</v>
      </c>
      <c r="H15" s="408">
        <f t="shared" si="2"/>
        <v>1</v>
      </c>
    </row>
    <row r="16" ht="20" customHeight="1" spans="1:8">
      <c r="A16" s="405" t="s">
        <v>2475</v>
      </c>
      <c r="B16" s="406">
        <v>6</v>
      </c>
      <c r="C16" s="407">
        <v>13.32</v>
      </c>
      <c r="D16" s="407">
        <v>7</v>
      </c>
      <c r="E16" s="407">
        <v>7</v>
      </c>
      <c r="F16" s="408">
        <f t="shared" si="1"/>
        <v>0.1667</v>
      </c>
      <c r="G16" s="408">
        <f t="shared" si="0"/>
        <v>0.5255</v>
      </c>
      <c r="H16" s="408">
        <f t="shared" si="2"/>
        <v>1</v>
      </c>
    </row>
    <row r="17" ht="20" customHeight="1" spans="1:8">
      <c r="A17" s="405" t="s">
        <v>2476</v>
      </c>
      <c r="B17" s="406"/>
      <c r="C17" s="407"/>
      <c r="D17" s="407"/>
      <c r="E17" s="407"/>
      <c r="F17" s="408" t="e">
        <f t="shared" si="1"/>
        <v>#VALUE!</v>
      </c>
      <c r="G17" s="408" t="str">
        <f t="shared" si="0"/>
        <v/>
      </c>
      <c r="H17" s="408" t="e">
        <f t="shared" si="2"/>
        <v>#DIV/0!</v>
      </c>
    </row>
    <row r="18" ht="20" customHeight="1" spans="1:8">
      <c r="A18" s="405" t="s">
        <v>2477</v>
      </c>
      <c r="B18" s="406"/>
      <c r="C18" s="407"/>
      <c r="D18" s="407"/>
      <c r="E18" s="407"/>
      <c r="F18" s="408" t="e">
        <f t="shared" si="1"/>
        <v>#VALUE!</v>
      </c>
      <c r="G18" s="408" t="str">
        <f t="shared" si="0"/>
        <v/>
      </c>
      <c r="H18" s="408" t="e">
        <f t="shared" si="2"/>
        <v>#DIV/0!</v>
      </c>
    </row>
    <row r="19" ht="20" customHeight="1" spans="1:8">
      <c r="A19" s="405" t="s">
        <v>2478</v>
      </c>
      <c r="B19" s="406"/>
      <c r="C19" s="407"/>
      <c r="D19" s="407"/>
      <c r="E19" s="407"/>
      <c r="F19" s="408"/>
      <c r="G19" s="408" t="str">
        <f t="shared" si="0"/>
        <v/>
      </c>
      <c r="H19" s="408" t="e">
        <f t="shared" si="2"/>
        <v>#DIV/0!</v>
      </c>
    </row>
    <row r="20" ht="20" customHeight="1" spans="1:8">
      <c r="A20" s="405" t="s">
        <v>2479</v>
      </c>
      <c r="B20" s="406"/>
      <c r="C20" s="407"/>
      <c r="D20" s="407"/>
      <c r="E20" s="407"/>
      <c r="F20" s="408"/>
      <c r="G20" s="408" t="str">
        <f t="shared" si="0"/>
        <v/>
      </c>
      <c r="H20" s="408"/>
    </row>
    <row r="21" ht="20" customHeight="1" spans="1:8">
      <c r="A21" s="405" t="s">
        <v>2480</v>
      </c>
      <c r="B21" s="406"/>
      <c r="C21" s="407"/>
      <c r="D21" s="407">
        <v>4</v>
      </c>
      <c r="E21" s="407">
        <v>4</v>
      </c>
      <c r="F21" s="408" t="e">
        <f t="shared" si="1"/>
        <v>#VALUE!</v>
      </c>
      <c r="G21" s="408" t="str">
        <f t="shared" si="0"/>
        <v/>
      </c>
      <c r="H21" s="408">
        <f t="shared" si="2"/>
        <v>1</v>
      </c>
    </row>
    <row r="22" ht="20" customHeight="1" spans="1:8">
      <c r="A22" s="405" t="s">
        <v>2481</v>
      </c>
      <c r="B22" s="406">
        <v>52.38</v>
      </c>
      <c r="C22" s="407">
        <v>55.88</v>
      </c>
      <c r="D22" s="407">
        <v>46.67</v>
      </c>
      <c r="E22" s="407">
        <v>46.67</v>
      </c>
      <c r="F22" s="408">
        <f t="shared" si="1"/>
        <v>-0.109</v>
      </c>
      <c r="G22" s="408">
        <f t="shared" si="0"/>
        <v>0.8352</v>
      </c>
      <c r="H22" s="408">
        <f t="shared" si="2"/>
        <v>1</v>
      </c>
    </row>
    <row r="23" ht="20" customHeight="1" spans="1:8">
      <c r="A23" s="405" t="s">
        <v>2482</v>
      </c>
      <c r="B23" s="406"/>
      <c r="C23" s="407"/>
      <c r="D23" s="407"/>
      <c r="E23" s="407"/>
      <c r="F23" s="408" t="e">
        <f t="shared" si="1"/>
        <v>#VALUE!</v>
      </c>
      <c r="G23" s="408" t="str">
        <f t="shared" si="0"/>
        <v/>
      </c>
      <c r="H23" s="408" t="e">
        <f t="shared" si="2"/>
        <v>#DIV/0!</v>
      </c>
    </row>
    <row r="24" ht="20" customHeight="1" spans="1:8">
      <c r="A24" s="405" t="s">
        <v>2483</v>
      </c>
      <c r="B24" s="406">
        <v>34</v>
      </c>
      <c r="C24" s="407"/>
      <c r="D24" s="407">
        <v>1</v>
      </c>
      <c r="E24" s="407">
        <v>1</v>
      </c>
      <c r="F24" s="408">
        <f t="shared" si="1"/>
        <v>-0.9706</v>
      </c>
      <c r="G24" s="408" t="str">
        <f t="shared" si="0"/>
        <v/>
      </c>
      <c r="H24" s="408">
        <f t="shared" si="2"/>
        <v>1</v>
      </c>
    </row>
    <row r="25" ht="20" customHeight="1" spans="1:8">
      <c r="A25" s="405" t="s">
        <v>2484</v>
      </c>
      <c r="B25" s="409"/>
      <c r="C25" s="407"/>
      <c r="D25" s="407"/>
      <c r="E25" s="407"/>
      <c r="F25" s="408"/>
      <c r="G25" s="408"/>
      <c r="H25" s="408"/>
    </row>
    <row r="26" ht="20" customHeight="1" spans="1:8">
      <c r="A26" s="405" t="s">
        <v>2485</v>
      </c>
      <c r="B26" s="406"/>
      <c r="C26" s="407"/>
      <c r="D26" s="407"/>
      <c r="E26" s="407"/>
      <c r="F26" s="408" t="e">
        <f t="shared" si="1"/>
        <v>#VALUE!</v>
      </c>
      <c r="G26" s="408" t="str">
        <f t="shared" si="0"/>
        <v/>
      </c>
      <c r="H26" s="408"/>
    </row>
    <row r="27" ht="20" customHeight="1" spans="1:8">
      <c r="A27" s="405" t="s">
        <v>2486</v>
      </c>
      <c r="B27" s="409"/>
      <c r="C27" s="407"/>
      <c r="D27" s="407"/>
      <c r="E27" s="407"/>
      <c r="F27" s="408"/>
      <c r="G27" s="408" t="str">
        <f t="shared" si="0"/>
        <v/>
      </c>
      <c r="H27" s="408"/>
    </row>
    <row r="28" ht="20" customHeight="1" spans="1:8">
      <c r="A28" s="405" t="s">
        <v>2487</v>
      </c>
      <c r="B28" s="406"/>
      <c r="C28" s="407"/>
      <c r="D28" s="407"/>
      <c r="E28" s="407"/>
      <c r="F28" s="408" t="e">
        <f t="shared" si="1"/>
        <v>#VALUE!</v>
      </c>
      <c r="G28" s="408" t="str">
        <f t="shared" si="0"/>
        <v/>
      </c>
      <c r="H28" s="408" t="e">
        <f t="shared" si="2"/>
        <v>#DIV/0!</v>
      </c>
    </row>
    <row r="29" ht="20" customHeight="1" spans="1:8">
      <c r="A29" s="405" t="s">
        <v>2488</v>
      </c>
      <c r="B29" s="406"/>
      <c r="C29" s="407"/>
      <c r="D29" s="407"/>
      <c r="E29" s="407"/>
      <c r="F29" s="408" t="e">
        <f t="shared" si="1"/>
        <v>#VALUE!</v>
      </c>
      <c r="G29" s="408" t="str">
        <f t="shared" si="0"/>
        <v/>
      </c>
      <c r="H29" s="408" t="e">
        <f t="shared" si="2"/>
        <v>#DIV/0!</v>
      </c>
    </row>
    <row r="30" ht="20" customHeight="1" spans="1:8">
      <c r="A30" s="410" t="s">
        <v>2432</v>
      </c>
      <c r="B30" s="411">
        <f>SUM(B4:B29)</f>
        <v>1532.1</v>
      </c>
      <c r="C30" s="411">
        <f>SUM(C4:C29)</f>
        <v>1344.25</v>
      </c>
      <c r="D30" s="411">
        <f>SUM(D4:D29)</f>
        <v>1479.11</v>
      </c>
      <c r="E30" s="411">
        <f>SUM(E4:E29)</f>
        <v>1479.11</v>
      </c>
      <c r="F30" s="408">
        <f t="shared" si="1"/>
        <v>-0.0346</v>
      </c>
      <c r="G30" s="408">
        <f t="shared" si="0"/>
        <v>1.1003</v>
      </c>
      <c r="H30" s="408">
        <f t="shared" si="2"/>
        <v>1</v>
      </c>
    </row>
    <row r="31" ht="20" customHeight="1" spans="1:8">
      <c r="A31" s="410" t="s">
        <v>2489</v>
      </c>
      <c r="B31" s="411">
        <f>B33+B39+B40</f>
        <v>0</v>
      </c>
      <c r="C31" s="411">
        <f>C33+C39+C40</f>
        <v>0</v>
      </c>
      <c r="D31" s="411">
        <f>D33+D39+D40</f>
        <v>0</v>
      </c>
      <c r="E31" s="411">
        <f>E33+E39+E40</f>
        <v>0</v>
      </c>
      <c r="F31" s="408" t="e">
        <f t="shared" si="1"/>
        <v>#VALUE!</v>
      </c>
      <c r="G31" s="408" t="str">
        <f t="shared" si="0"/>
        <v/>
      </c>
      <c r="H31" s="408" t="e">
        <f t="shared" si="2"/>
        <v>#DIV/0!</v>
      </c>
    </row>
    <row r="32" ht="20" customHeight="1" spans="1:8">
      <c r="A32" s="405" t="s">
        <v>2490</v>
      </c>
      <c r="B32" s="412"/>
      <c r="C32" s="412"/>
      <c r="D32" s="412"/>
      <c r="E32" s="412"/>
      <c r="F32" s="408"/>
      <c r="G32" s="408" t="str">
        <f t="shared" si="0"/>
        <v/>
      </c>
      <c r="H32" s="408"/>
    </row>
    <row r="33" ht="20" customHeight="1" spans="1:8">
      <c r="A33" s="410" t="s">
        <v>2491</v>
      </c>
      <c r="B33" s="412">
        <f>B34+B35</f>
        <v>0</v>
      </c>
      <c r="C33" s="412">
        <f>C34+C35</f>
        <v>0</v>
      </c>
      <c r="D33" s="412">
        <f>D34+D35</f>
        <v>0</v>
      </c>
      <c r="E33" s="412">
        <f>E34+E35</f>
        <v>0</v>
      </c>
      <c r="F33" s="408" t="e">
        <f t="shared" si="1"/>
        <v>#VALUE!</v>
      </c>
      <c r="G33" s="408" t="str">
        <f t="shared" si="0"/>
        <v/>
      </c>
      <c r="H33" s="408" t="e">
        <f t="shared" si="2"/>
        <v>#DIV/0!</v>
      </c>
    </row>
    <row r="34" ht="20" customHeight="1" spans="1:8">
      <c r="A34" s="405" t="s">
        <v>2492</v>
      </c>
      <c r="B34" s="412"/>
      <c r="C34" s="412"/>
      <c r="D34" s="412"/>
      <c r="E34" s="412"/>
      <c r="F34" s="408"/>
      <c r="G34" s="408" t="str">
        <f t="shared" si="0"/>
        <v/>
      </c>
      <c r="H34" s="408"/>
    </row>
    <row r="35" ht="20" customHeight="1" spans="1:8">
      <c r="A35" s="405" t="s">
        <v>2493</v>
      </c>
      <c r="B35" s="412"/>
      <c r="C35" s="412"/>
      <c r="D35" s="412"/>
      <c r="E35" s="412"/>
      <c r="F35" s="408" t="e">
        <f t="shared" si="1"/>
        <v>#VALUE!</v>
      </c>
      <c r="G35" s="408" t="str">
        <f t="shared" si="0"/>
        <v/>
      </c>
      <c r="H35" s="408" t="e">
        <f t="shared" si="2"/>
        <v>#DIV/0!</v>
      </c>
    </row>
    <row r="36" ht="20" customHeight="1" spans="1:8">
      <c r="A36" s="410" t="s">
        <v>2494</v>
      </c>
      <c r="B36" s="412"/>
      <c r="C36" s="412"/>
      <c r="D36" s="412"/>
      <c r="E36" s="412"/>
      <c r="F36" s="408"/>
      <c r="G36" s="408" t="str">
        <f t="shared" si="0"/>
        <v/>
      </c>
      <c r="H36" s="408"/>
    </row>
    <row r="37" ht="20" customHeight="1" spans="1:8">
      <c r="A37" s="410" t="s">
        <v>2495</v>
      </c>
      <c r="B37" s="412"/>
      <c r="C37" s="412"/>
      <c r="D37" s="412"/>
      <c r="E37" s="412"/>
      <c r="F37" s="408"/>
      <c r="G37" s="408" t="str">
        <f t="shared" si="0"/>
        <v/>
      </c>
      <c r="H37" s="408"/>
    </row>
    <row r="38" ht="20" customHeight="1" spans="1:8">
      <c r="A38" s="405" t="s">
        <v>2496</v>
      </c>
      <c r="B38" s="412"/>
      <c r="C38" s="412"/>
      <c r="D38" s="412"/>
      <c r="E38" s="412"/>
      <c r="F38" s="408"/>
      <c r="G38" s="408" t="str">
        <f t="shared" si="0"/>
        <v/>
      </c>
      <c r="H38" s="408"/>
    </row>
    <row r="39" ht="20" customHeight="1" spans="1:8">
      <c r="A39" s="410" t="s">
        <v>2497</v>
      </c>
      <c r="B39" s="412"/>
      <c r="C39" s="412"/>
      <c r="D39" s="412"/>
      <c r="E39" s="412"/>
      <c r="F39" s="408" t="e">
        <f>IF(B39=0,"",E39/B39)-1</f>
        <v>#VALUE!</v>
      </c>
      <c r="G39" s="408" t="str">
        <f t="shared" si="0"/>
        <v/>
      </c>
      <c r="H39" s="408"/>
    </row>
    <row r="40" ht="20" customHeight="1" spans="1:8">
      <c r="A40" s="410" t="s">
        <v>2498</v>
      </c>
      <c r="B40" s="412"/>
      <c r="C40" s="412"/>
      <c r="D40" s="412"/>
      <c r="E40" s="412"/>
      <c r="F40" s="408"/>
      <c r="G40" s="408" t="str">
        <f t="shared" si="0"/>
        <v/>
      </c>
      <c r="H40" s="408"/>
    </row>
    <row r="41" ht="20" customHeight="1" spans="1:8">
      <c r="A41" s="410" t="s">
        <v>2499</v>
      </c>
      <c r="B41" s="412"/>
      <c r="C41" s="412"/>
      <c r="D41" s="412"/>
      <c r="E41" s="412"/>
      <c r="F41" s="408" t="e">
        <f>IF(B41=0,"",E41/B41)-1</f>
        <v>#VALUE!</v>
      </c>
      <c r="G41" s="408" t="str">
        <f t="shared" si="0"/>
        <v/>
      </c>
      <c r="H41" s="408" t="e">
        <f>E41/D41</f>
        <v>#DIV/0!</v>
      </c>
    </row>
    <row r="42" ht="20" customHeight="1" spans="1:8">
      <c r="A42" s="410" t="s">
        <v>2500</v>
      </c>
      <c r="B42" s="411">
        <f>B30+B31+B41</f>
        <v>1532.1</v>
      </c>
      <c r="C42" s="411">
        <f>C30+C31+C41</f>
        <v>1344.25</v>
      </c>
      <c r="D42" s="411">
        <f>D30+D31+D41</f>
        <v>1479.11</v>
      </c>
      <c r="E42" s="411">
        <f>E30+E31+E41</f>
        <v>1479.11</v>
      </c>
      <c r="F42" s="408">
        <f>IF(B42=0,"",E42/B42)-1</f>
        <v>-0.0346</v>
      </c>
      <c r="G42" s="408">
        <f t="shared" si="0"/>
        <v>1.1003</v>
      </c>
      <c r="H42" s="408">
        <f>E42/D42</f>
        <v>1</v>
      </c>
    </row>
    <row r="43" ht="24" customHeight="1"/>
    <row r="44" ht="24" customHeight="1"/>
    <row r="45" ht="24" customHeight="1"/>
    <row r="46" ht="23.25" customHeight="1"/>
    <row r="47" ht="15.75" customHeight="1"/>
    <row r="111" hidden="1"/>
    <row r="112" hidden="1"/>
    <row r="113" hidden="1"/>
    <row r="114" hidden="1"/>
    <row r="115" hidden="1"/>
    <row r="116" hidden="1"/>
    <row r="117" hidden="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sheetData>
  <mergeCells count="1">
    <mergeCell ref="A1:H1"/>
  </mergeCells>
  <printOptions horizontalCentered="1"/>
  <pageMargins left="0" right="0" top="0.786805555555556" bottom="0.393055555555556" header="0" footer="0"/>
  <pageSetup paperSize="9" scale="84" firstPageNumber="4" fitToHeight="0" orientation="portrait" blackAndWhite="1" useFirstPageNumber="1" errors="blank" horizontalDpi="600"/>
  <headerFooter alignWithMargins="0" scaleWithDoc="0">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1161"/>
  <sheetViews>
    <sheetView showZeros="0" topLeftCell="A53" workbookViewId="0">
      <selection activeCell="F10" sqref="F10"/>
    </sheetView>
  </sheetViews>
  <sheetFormatPr defaultColWidth="9" defaultRowHeight="14.25" outlineLevelCol="2"/>
  <cols>
    <col min="1" max="1" width="16.7" customWidth="1"/>
    <col min="2" max="2" width="37.5" customWidth="1"/>
    <col min="3" max="3" width="29.1" customWidth="1"/>
  </cols>
  <sheetData>
    <row r="1" ht="30" customHeight="1" spans="1:3">
      <c r="A1" s="370" t="s">
        <v>2501</v>
      </c>
      <c r="B1" s="370"/>
      <c r="C1" s="371"/>
    </row>
    <row r="2" s="329" customFormat="1" spans="1:3">
      <c r="A2" s="372" t="s">
        <v>119</v>
      </c>
      <c r="B2" s="372"/>
      <c r="C2" s="373" t="s">
        <v>2502</v>
      </c>
    </row>
    <row r="3" s="329" customFormat="1" ht="32.25" customHeight="1" spans="1:3">
      <c r="A3" s="374" t="s">
        <v>2503</v>
      </c>
      <c r="B3" s="374" t="s">
        <v>2504</v>
      </c>
      <c r="C3" s="374" t="s">
        <v>129</v>
      </c>
    </row>
    <row r="4" ht="19.5" customHeight="1" spans="1:3">
      <c r="A4" s="375">
        <v>501</v>
      </c>
      <c r="B4" s="375" t="s">
        <v>2505</v>
      </c>
      <c r="C4" s="376">
        <f>SUM(C5:C8)</f>
        <v>751.56</v>
      </c>
    </row>
    <row r="5" ht="19.5" customHeight="1" spans="1:3">
      <c r="A5" s="377">
        <v>50101</v>
      </c>
      <c r="B5" s="378" t="s">
        <v>2506</v>
      </c>
      <c r="C5" s="379">
        <v>585.33</v>
      </c>
    </row>
    <row r="6" ht="19.5" customHeight="1" spans="1:3">
      <c r="A6" s="377">
        <v>50102</v>
      </c>
      <c r="B6" s="377" t="s">
        <v>2507</v>
      </c>
      <c r="C6" s="379">
        <v>119.56</v>
      </c>
    </row>
    <row r="7" ht="19.5" customHeight="1" spans="1:3">
      <c r="A7" s="377">
        <v>50103</v>
      </c>
      <c r="B7" s="377" t="s">
        <v>2508</v>
      </c>
      <c r="C7" s="379">
        <v>46.67</v>
      </c>
    </row>
    <row r="8" ht="19.5" customHeight="1" spans="1:3">
      <c r="A8" s="377">
        <v>50199</v>
      </c>
      <c r="B8" s="377" t="s">
        <v>2509</v>
      </c>
      <c r="C8" s="380">
        <v>0</v>
      </c>
    </row>
    <row r="9" ht="19.5" customHeight="1" spans="1:3">
      <c r="A9" s="375">
        <v>502</v>
      </c>
      <c r="B9" s="381" t="s">
        <v>2510</v>
      </c>
      <c r="C9" s="376">
        <f>SUM(C10:C19)</f>
        <v>127.77</v>
      </c>
    </row>
    <row r="10" ht="19.5" customHeight="1" spans="1:3">
      <c r="A10" s="377">
        <v>50201</v>
      </c>
      <c r="B10" s="377" t="s">
        <v>2511</v>
      </c>
      <c r="C10" s="379">
        <v>54.1</v>
      </c>
    </row>
    <row r="11" ht="19.5" customHeight="1" spans="1:3">
      <c r="A11" s="377">
        <v>50202</v>
      </c>
      <c r="B11" s="377" t="s">
        <v>2512</v>
      </c>
      <c r="C11" s="379">
        <v>7.26</v>
      </c>
    </row>
    <row r="12" ht="19.5" customHeight="1" spans="1:3">
      <c r="A12" s="377">
        <v>50203</v>
      </c>
      <c r="B12" s="377" t="s">
        <v>2513</v>
      </c>
      <c r="C12" s="379">
        <v>0.11</v>
      </c>
    </row>
    <row r="13" ht="19.5" customHeight="1" spans="1:3">
      <c r="A13" s="377">
        <v>50204</v>
      </c>
      <c r="B13" s="377" t="s">
        <v>2514</v>
      </c>
      <c r="C13" s="379"/>
    </row>
    <row r="14" ht="19.5" customHeight="1" spans="1:3">
      <c r="A14" s="377">
        <v>50205</v>
      </c>
      <c r="B14" s="377" t="s">
        <v>2515</v>
      </c>
      <c r="C14" s="379">
        <v>28.31</v>
      </c>
    </row>
    <row r="15" ht="19.5" customHeight="1" spans="1:3">
      <c r="A15" s="377">
        <v>50206</v>
      </c>
      <c r="B15" s="377" t="s">
        <v>2516</v>
      </c>
      <c r="C15" s="379"/>
    </row>
    <row r="16" ht="19.5" customHeight="1" spans="1:3">
      <c r="A16" s="377">
        <v>50207</v>
      </c>
      <c r="B16" s="377" t="s">
        <v>2517</v>
      </c>
      <c r="C16" s="379"/>
    </row>
    <row r="17" ht="19.5" customHeight="1" spans="1:3">
      <c r="A17" s="377">
        <v>50208</v>
      </c>
      <c r="B17" s="377" t="s">
        <v>2518</v>
      </c>
      <c r="C17" s="379">
        <v>2</v>
      </c>
    </row>
    <row r="18" ht="19.5" customHeight="1" spans="1:3">
      <c r="A18" s="377">
        <v>50209</v>
      </c>
      <c r="B18" s="377" t="s">
        <v>2519</v>
      </c>
      <c r="C18" s="379">
        <v>5.13</v>
      </c>
    </row>
    <row r="19" ht="19.5" customHeight="1" spans="1:3">
      <c r="A19" s="377">
        <v>50299</v>
      </c>
      <c r="B19" s="377" t="s">
        <v>2520</v>
      </c>
      <c r="C19" s="379">
        <v>30.86</v>
      </c>
    </row>
    <row r="20" ht="19.5" customHeight="1" spans="1:3">
      <c r="A20" s="375">
        <v>503</v>
      </c>
      <c r="B20" s="375" t="s">
        <v>2521</v>
      </c>
      <c r="C20" s="376">
        <f>SUM(C21:C27)</f>
        <v>335.22</v>
      </c>
    </row>
    <row r="21" ht="19.5" customHeight="1" spans="1:3">
      <c r="A21" s="377">
        <v>50301</v>
      </c>
      <c r="B21" s="377" t="s">
        <v>2522</v>
      </c>
      <c r="C21" s="379">
        <v>281.38</v>
      </c>
    </row>
    <row r="22" ht="19.5" customHeight="1" spans="1:3">
      <c r="A22" s="377">
        <v>50302</v>
      </c>
      <c r="B22" s="377" t="s">
        <v>2523</v>
      </c>
      <c r="C22" s="382">
        <v>53.62</v>
      </c>
    </row>
    <row r="23" ht="19.5" customHeight="1" spans="1:3">
      <c r="A23" s="377">
        <v>50303</v>
      </c>
      <c r="B23" s="377" t="s">
        <v>2524</v>
      </c>
      <c r="C23" s="383"/>
    </row>
    <row r="24" ht="19.5" customHeight="1" spans="1:3">
      <c r="A24" s="377">
        <v>50305</v>
      </c>
      <c r="B24" s="377" t="s">
        <v>2525</v>
      </c>
      <c r="C24" s="379"/>
    </row>
    <row r="25" ht="19.5" customHeight="1" spans="1:3">
      <c r="A25" s="377">
        <v>50306</v>
      </c>
      <c r="B25" s="377" t="s">
        <v>2526</v>
      </c>
      <c r="C25" s="382">
        <v>0.22</v>
      </c>
    </row>
    <row r="26" ht="19.5" customHeight="1" spans="1:3">
      <c r="A26" s="377">
        <v>50307</v>
      </c>
      <c r="B26" s="377" t="s">
        <v>2527</v>
      </c>
      <c r="C26" s="379"/>
    </row>
    <row r="27" ht="19.5" customHeight="1" spans="1:3">
      <c r="A27" s="377">
        <v>50399</v>
      </c>
      <c r="B27" s="377" t="s">
        <v>2528</v>
      </c>
      <c r="C27" s="379">
        <v>0</v>
      </c>
    </row>
    <row r="28" ht="19.5" customHeight="1" spans="1:3">
      <c r="A28" s="375">
        <v>504</v>
      </c>
      <c r="B28" s="375" t="s">
        <v>2529</v>
      </c>
      <c r="C28" s="376">
        <f>SUM(C29:C34)</f>
        <v>0</v>
      </c>
    </row>
    <row r="29" ht="19.5" customHeight="1" spans="1:3">
      <c r="A29" s="377">
        <v>50401</v>
      </c>
      <c r="B29" s="377" t="s">
        <v>2522</v>
      </c>
      <c r="C29" s="379"/>
    </row>
    <row r="30" ht="19.5" customHeight="1" spans="1:3">
      <c r="A30" s="377">
        <v>50402</v>
      </c>
      <c r="B30" s="377" t="s">
        <v>2523</v>
      </c>
      <c r="C30" s="379"/>
    </row>
    <row r="31" ht="19.5" customHeight="1" spans="1:3">
      <c r="A31" s="377">
        <v>50403</v>
      </c>
      <c r="B31" s="377" t="s">
        <v>2524</v>
      </c>
      <c r="C31" s="379"/>
    </row>
    <row r="32" ht="19.5" customHeight="1" spans="1:3">
      <c r="A32" s="377">
        <v>50404</v>
      </c>
      <c r="B32" s="377" t="s">
        <v>2526</v>
      </c>
      <c r="C32" s="379"/>
    </row>
    <row r="33" ht="19.5" customHeight="1" spans="1:3">
      <c r="A33" s="377">
        <v>50405</v>
      </c>
      <c r="B33" s="377" t="s">
        <v>2527</v>
      </c>
      <c r="C33" s="383"/>
    </row>
    <row r="34" ht="19.5" customHeight="1" spans="1:3">
      <c r="A34" s="377">
        <v>50499</v>
      </c>
      <c r="B34" s="377" t="s">
        <v>2528</v>
      </c>
      <c r="C34" s="379"/>
    </row>
    <row r="35" ht="19.5" customHeight="1" spans="1:3">
      <c r="A35" s="375">
        <v>505</v>
      </c>
      <c r="B35" s="375" t="s">
        <v>2530</v>
      </c>
      <c r="C35" s="376">
        <f>SUM(C36:C38)</f>
        <v>0</v>
      </c>
    </row>
    <row r="36" ht="19.5" customHeight="1" spans="1:3">
      <c r="A36" s="377">
        <v>50501</v>
      </c>
      <c r="B36" s="377" t="s">
        <v>2531</v>
      </c>
      <c r="C36" s="379"/>
    </row>
    <row r="37" ht="19.5" customHeight="1" spans="1:3">
      <c r="A37" s="377">
        <v>50502</v>
      </c>
      <c r="B37" s="377" t="s">
        <v>2532</v>
      </c>
      <c r="C37" s="379"/>
    </row>
    <row r="38" ht="19.5" customHeight="1" spans="1:3">
      <c r="A38" s="377">
        <v>50599</v>
      </c>
      <c r="B38" s="377" t="s">
        <v>2533</v>
      </c>
      <c r="C38" s="379"/>
    </row>
    <row r="39" ht="19.5" customHeight="1" spans="1:3">
      <c r="A39" s="375">
        <v>506</v>
      </c>
      <c r="B39" s="375" t="s">
        <v>2534</v>
      </c>
      <c r="C39" s="376">
        <f>SUM(C40:C41)</f>
        <v>0</v>
      </c>
    </row>
    <row r="40" ht="19.5" customHeight="1" spans="1:3">
      <c r="A40" s="377">
        <v>50601</v>
      </c>
      <c r="B40" s="377" t="s">
        <v>2535</v>
      </c>
      <c r="C40" s="379"/>
    </row>
    <row r="41" ht="19.5" customHeight="1" spans="1:3">
      <c r="A41" s="377">
        <v>50602</v>
      </c>
      <c r="B41" s="377" t="s">
        <v>2536</v>
      </c>
      <c r="C41" s="379"/>
    </row>
    <row r="42" ht="19.5" customHeight="1" spans="1:3">
      <c r="A42" s="375">
        <v>507</v>
      </c>
      <c r="B42" s="375" t="s">
        <v>2537</v>
      </c>
      <c r="C42" s="376">
        <f>SUM(C43:C45)</f>
        <v>0</v>
      </c>
    </row>
    <row r="43" ht="19.5" customHeight="1" spans="1:3">
      <c r="A43" s="377">
        <v>50701</v>
      </c>
      <c r="B43" s="377" t="s">
        <v>2538</v>
      </c>
      <c r="C43" s="383"/>
    </row>
    <row r="44" ht="19.5" customHeight="1" spans="1:3">
      <c r="A44" s="377">
        <v>50702</v>
      </c>
      <c r="B44" s="377" t="s">
        <v>2539</v>
      </c>
      <c r="C44" s="379"/>
    </row>
    <row r="45" ht="19.5" customHeight="1" spans="1:3">
      <c r="A45" s="377">
        <v>50799</v>
      </c>
      <c r="B45" s="377" t="s">
        <v>2540</v>
      </c>
      <c r="C45" s="379"/>
    </row>
    <row r="46" ht="19.5" customHeight="1" spans="1:3">
      <c r="A46" s="375">
        <v>508</v>
      </c>
      <c r="B46" s="375" t="s">
        <v>2541</v>
      </c>
      <c r="C46" s="376">
        <f>SUM(C47:C48)</f>
        <v>0</v>
      </c>
    </row>
    <row r="47" ht="19.5" customHeight="1" spans="1:3">
      <c r="A47" s="377">
        <v>50801</v>
      </c>
      <c r="B47" s="377" t="s">
        <v>2542</v>
      </c>
      <c r="C47" s="379"/>
    </row>
    <row r="48" ht="19.5" customHeight="1" spans="1:3">
      <c r="A48" s="377">
        <v>50802</v>
      </c>
      <c r="B48" s="377" t="s">
        <v>2543</v>
      </c>
      <c r="C48" s="379"/>
    </row>
    <row r="49" ht="19.5" customHeight="1" spans="1:3">
      <c r="A49" s="375">
        <v>509</v>
      </c>
      <c r="B49" s="375" t="s">
        <v>2544</v>
      </c>
      <c r="C49" s="384">
        <f>SUM(C50:C54)</f>
        <v>264.56</v>
      </c>
    </row>
    <row r="50" ht="19.5" customHeight="1" spans="1:3">
      <c r="A50" s="377">
        <v>50901</v>
      </c>
      <c r="B50" s="377" t="s">
        <v>2545</v>
      </c>
      <c r="C50" s="379">
        <v>228.43</v>
      </c>
    </row>
    <row r="51" ht="19.5" customHeight="1" spans="1:3">
      <c r="A51" s="377">
        <v>50902</v>
      </c>
      <c r="B51" s="377" t="s">
        <v>2546</v>
      </c>
      <c r="C51" s="385">
        <v>28.6</v>
      </c>
    </row>
    <row r="52" ht="19.5" customHeight="1" spans="1:3">
      <c r="A52" s="377">
        <v>50903</v>
      </c>
      <c r="B52" s="377" t="s">
        <v>2547</v>
      </c>
      <c r="C52" s="379"/>
    </row>
    <row r="53" ht="19.5" customHeight="1" spans="1:3">
      <c r="A53" s="377">
        <v>50905</v>
      </c>
      <c r="B53" s="377" t="s">
        <v>2548</v>
      </c>
      <c r="C53" s="379"/>
    </row>
    <row r="54" ht="19.5" customHeight="1" spans="1:3">
      <c r="A54" s="377">
        <v>50999</v>
      </c>
      <c r="B54" s="377" t="s">
        <v>2549</v>
      </c>
      <c r="C54" s="385">
        <v>7.53</v>
      </c>
    </row>
    <row r="55" ht="19.5" customHeight="1" spans="1:3">
      <c r="A55" s="375">
        <v>510</v>
      </c>
      <c r="B55" s="375" t="s">
        <v>2550</v>
      </c>
      <c r="C55" s="376">
        <f>SUM(C56:C57)</f>
        <v>0</v>
      </c>
    </row>
    <row r="56" ht="19.5" customHeight="1" spans="1:3">
      <c r="A56" s="377">
        <v>51002</v>
      </c>
      <c r="B56" s="377" t="s">
        <v>2551</v>
      </c>
      <c r="C56" s="379"/>
    </row>
    <row r="57" ht="19.5" customHeight="1" spans="1:3">
      <c r="A57" s="377">
        <v>51003</v>
      </c>
      <c r="B57" s="377" t="s">
        <v>2552</v>
      </c>
      <c r="C57" s="379"/>
    </row>
    <row r="58" ht="19.5" customHeight="1" spans="1:3">
      <c r="A58" s="375">
        <v>511</v>
      </c>
      <c r="B58" s="375" t="s">
        <v>2553</v>
      </c>
      <c r="C58" s="376">
        <f>SUM(C59:C62)</f>
        <v>0</v>
      </c>
    </row>
    <row r="59" ht="19.5" customHeight="1" spans="1:3">
      <c r="A59" s="377">
        <v>51101</v>
      </c>
      <c r="B59" s="377" t="s">
        <v>2554</v>
      </c>
      <c r="C59" s="379"/>
    </row>
    <row r="60" ht="19.5" customHeight="1" spans="1:3">
      <c r="A60" s="377">
        <v>51102</v>
      </c>
      <c r="B60" s="377" t="s">
        <v>2555</v>
      </c>
      <c r="C60" s="379"/>
    </row>
    <row r="61" ht="19.5" customHeight="1" spans="1:3">
      <c r="A61" s="377">
        <v>51103</v>
      </c>
      <c r="B61" s="377" t="s">
        <v>2556</v>
      </c>
      <c r="C61" s="379"/>
    </row>
    <row r="62" ht="19.5" customHeight="1" spans="1:3">
      <c r="A62" s="377">
        <v>51104</v>
      </c>
      <c r="B62" s="377" t="s">
        <v>2557</v>
      </c>
      <c r="C62" s="379">
        <v>0</v>
      </c>
    </row>
    <row r="63" ht="19.5" customHeight="1" spans="1:3">
      <c r="A63" s="375">
        <v>512</v>
      </c>
      <c r="B63" s="375" t="s">
        <v>2558</v>
      </c>
      <c r="C63" s="376"/>
    </row>
    <row r="64" ht="19.5" customHeight="1" spans="1:3">
      <c r="A64" s="377">
        <v>51201</v>
      </c>
      <c r="B64" s="377" t="s">
        <v>2559</v>
      </c>
      <c r="C64" s="379"/>
    </row>
    <row r="65" ht="19.5" customHeight="1" spans="1:3">
      <c r="A65" s="377">
        <v>51202</v>
      </c>
      <c r="B65" s="377" t="s">
        <v>2560</v>
      </c>
      <c r="C65" s="379"/>
    </row>
    <row r="66" ht="19.5" customHeight="1" spans="1:3">
      <c r="A66" s="375">
        <v>513</v>
      </c>
      <c r="B66" s="375" t="s">
        <v>2439</v>
      </c>
      <c r="C66" s="376"/>
    </row>
    <row r="67" ht="19.5" customHeight="1" spans="1:3">
      <c r="A67" s="377">
        <v>51301</v>
      </c>
      <c r="B67" s="377" t="s">
        <v>2561</v>
      </c>
      <c r="C67" s="379"/>
    </row>
    <row r="68" ht="19.5" customHeight="1" spans="1:3">
      <c r="A68" s="377">
        <v>51302</v>
      </c>
      <c r="B68" s="377" t="s">
        <v>2562</v>
      </c>
      <c r="C68" s="379"/>
    </row>
    <row r="69" ht="19.5" customHeight="1" spans="1:3">
      <c r="A69" s="377">
        <v>51303</v>
      </c>
      <c r="B69" s="377" t="s">
        <v>2563</v>
      </c>
      <c r="C69" s="379"/>
    </row>
    <row r="70" ht="19.5" customHeight="1" spans="1:3">
      <c r="A70" s="377">
        <v>51304</v>
      </c>
      <c r="B70" s="377" t="s">
        <v>2564</v>
      </c>
      <c r="C70" s="379"/>
    </row>
    <row r="71" ht="19.5" customHeight="1" spans="1:3">
      <c r="A71" s="375">
        <v>514</v>
      </c>
      <c r="B71" s="375" t="s">
        <v>2565</v>
      </c>
      <c r="C71" s="379"/>
    </row>
    <row r="72" ht="19.5" customHeight="1" spans="1:3">
      <c r="A72" s="377">
        <v>51401</v>
      </c>
      <c r="B72" s="377" t="s">
        <v>2566</v>
      </c>
      <c r="C72" s="379"/>
    </row>
    <row r="73" ht="19.5" customHeight="1" spans="1:3">
      <c r="A73" s="377">
        <v>51402</v>
      </c>
      <c r="B73" s="377" t="s">
        <v>2567</v>
      </c>
      <c r="C73" s="379"/>
    </row>
    <row r="74" ht="19.5" customHeight="1" spans="1:3">
      <c r="A74" s="375">
        <v>599</v>
      </c>
      <c r="B74" s="375" t="s">
        <v>2568</v>
      </c>
      <c r="C74" s="376">
        <f>SUM(C75:C79)</f>
        <v>0</v>
      </c>
    </row>
    <row r="75" ht="19.5" customHeight="1" spans="1:3">
      <c r="A75" s="377">
        <v>59906</v>
      </c>
      <c r="B75" s="377" t="s">
        <v>2569</v>
      </c>
      <c r="C75" s="379"/>
    </row>
    <row r="76" ht="19.5" customHeight="1" spans="1:3">
      <c r="A76" s="377">
        <v>59907</v>
      </c>
      <c r="B76" s="377" t="s">
        <v>2570</v>
      </c>
      <c r="C76" s="379"/>
    </row>
    <row r="77" ht="19.5" customHeight="1" spans="1:3">
      <c r="A77" s="377">
        <v>59908</v>
      </c>
      <c r="B77" s="377" t="s">
        <v>2571</v>
      </c>
      <c r="C77" s="379"/>
    </row>
    <row r="78" ht="19.5" customHeight="1" spans="1:3">
      <c r="A78" s="377">
        <v>59909</v>
      </c>
      <c r="B78" s="377" t="s">
        <v>2567</v>
      </c>
      <c r="C78" s="379"/>
    </row>
    <row r="79" ht="19.5" customHeight="1" spans="1:3">
      <c r="A79" s="377">
        <v>59999</v>
      </c>
      <c r="B79" s="377" t="s">
        <v>2568</v>
      </c>
      <c r="C79" s="379"/>
    </row>
    <row r="80" ht="24" customHeight="1" spans="1:3">
      <c r="A80" s="386" t="s">
        <v>2572</v>
      </c>
      <c r="B80" s="386"/>
      <c r="C80" s="384">
        <f>C4+C9+C20+C28+C35+C39+C42+C46+C49+C55+C58+C74</f>
        <v>1479.11</v>
      </c>
    </row>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row r="132" ht="20.1" customHeight="1"/>
    <row r="133" ht="20.1" customHeight="1"/>
    <row r="134" ht="20.1" customHeight="1"/>
    <row r="135" ht="20.1" customHeight="1"/>
    <row r="136" ht="20.1" customHeight="1"/>
    <row r="137" ht="20.1" customHeight="1"/>
    <row r="138" ht="20.1" customHeight="1"/>
    <row r="139" ht="20.1" customHeight="1"/>
    <row r="140" ht="20.1" customHeight="1"/>
    <row r="141" ht="20.1" customHeight="1"/>
    <row r="142" ht="20.1" customHeight="1"/>
    <row r="143" ht="20.1" customHeight="1"/>
    <row r="144" ht="20.1" customHeight="1"/>
    <row r="145" ht="20.1" customHeight="1"/>
    <row r="146" ht="20.1" customHeight="1"/>
    <row r="147" ht="20.1" customHeight="1"/>
    <row r="148" ht="20.1" customHeight="1"/>
    <row r="149" ht="20.1" customHeight="1"/>
    <row r="150" ht="20.1" customHeight="1"/>
    <row r="151" ht="20.1" customHeight="1"/>
    <row r="152" ht="20.1" customHeight="1"/>
    <row r="153" ht="20.1" customHeight="1"/>
    <row r="154" ht="20.1" customHeight="1"/>
    <row r="155" ht="20.1" customHeight="1"/>
    <row r="156" ht="20.1" customHeight="1"/>
    <row r="157" ht="20.1" customHeight="1"/>
    <row r="158" ht="20.1" customHeight="1"/>
    <row r="159" ht="20.1" customHeight="1"/>
    <row r="160" ht="20.1" customHeight="1"/>
    <row r="161" ht="20.1" customHeight="1"/>
    <row r="162" ht="20.1" customHeight="1"/>
    <row r="163" ht="20.1" customHeight="1"/>
    <row r="164" ht="20.1" customHeight="1"/>
    <row r="165" ht="20.1" customHeight="1"/>
    <row r="166" ht="20.1" customHeight="1"/>
    <row r="167" ht="20.1" customHeight="1"/>
    <row r="168" ht="20.1" customHeight="1"/>
    <row r="169" ht="20.1" customHeight="1"/>
    <row r="170" ht="20.1" customHeight="1"/>
    <row r="171" ht="20.1" customHeight="1"/>
    <row r="172" ht="20.1" customHeight="1"/>
    <row r="173" ht="20.1" customHeight="1"/>
    <row r="174" ht="20.1" customHeight="1"/>
    <row r="175" ht="20.1" customHeight="1"/>
    <row r="176" ht="20.1" customHeight="1"/>
    <row r="177" ht="20.1" customHeight="1"/>
    <row r="178" ht="20.1" customHeight="1"/>
    <row r="179" ht="20.1" customHeight="1"/>
    <row r="180" ht="20.1" customHeight="1"/>
    <row r="181" ht="20.1" customHeight="1"/>
    <row r="182" ht="20.1" customHeight="1"/>
    <row r="183" ht="20.1" customHeight="1"/>
    <row r="184" ht="20.1" customHeight="1"/>
    <row r="185" ht="20.1" customHeight="1"/>
    <row r="186" ht="20.1" customHeight="1"/>
    <row r="187" ht="20.1" customHeight="1"/>
    <row r="188" ht="20.1" customHeight="1"/>
    <row r="189" ht="20.1" customHeight="1"/>
    <row r="190" ht="20.1" customHeight="1"/>
    <row r="191" ht="20.1" customHeight="1"/>
    <row r="192" ht="20.1" customHeight="1"/>
    <row r="193" ht="20.1" customHeight="1"/>
    <row r="194" ht="20.1" customHeight="1"/>
    <row r="195" ht="20.1" customHeight="1"/>
    <row r="196" ht="20.1" customHeight="1"/>
    <row r="197" ht="20.1" customHeight="1"/>
    <row r="198" ht="20.1" customHeight="1"/>
    <row r="199" ht="20.1" customHeight="1"/>
    <row r="200" ht="20.1" customHeight="1"/>
    <row r="201" ht="20.1" customHeight="1"/>
    <row r="202" ht="20.1" customHeight="1"/>
    <row r="203" ht="20.1" customHeight="1"/>
    <row r="204" ht="20.1" customHeight="1"/>
    <row r="205" ht="20.1" customHeight="1"/>
    <row r="206" ht="20.1" customHeight="1"/>
    <row r="207" ht="20.1" customHeight="1"/>
    <row r="208" ht="20.1" customHeight="1"/>
    <row r="209" ht="20.1" customHeight="1"/>
    <row r="210" ht="20.1" customHeight="1"/>
    <row r="211" ht="20.1" customHeight="1"/>
    <row r="212" ht="20.1" customHeight="1"/>
    <row r="213" ht="20.1" customHeight="1"/>
    <row r="214" ht="20.1" customHeight="1"/>
    <row r="215" ht="20.1" customHeight="1"/>
    <row r="216" ht="20.1" customHeight="1"/>
    <row r="217" ht="20.1" customHeight="1"/>
    <row r="218" ht="20.1" customHeight="1"/>
    <row r="219" ht="20.1" customHeight="1"/>
    <row r="220" ht="20.1" customHeight="1"/>
    <row r="221" ht="20.1" customHeight="1"/>
    <row r="222" ht="20.1" customHeight="1"/>
    <row r="223" ht="20.1" customHeight="1"/>
    <row r="224" ht="20.1" customHeight="1"/>
    <row r="225" ht="20.1" customHeight="1"/>
    <row r="226" ht="20.1" customHeight="1"/>
    <row r="227" ht="20.1" customHeight="1"/>
    <row r="228" ht="20.1" customHeight="1"/>
    <row r="229" ht="20.1" customHeight="1"/>
    <row r="230" ht="20.1" customHeight="1"/>
    <row r="231" ht="20.1" customHeight="1"/>
    <row r="232" ht="20.1" customHeight="1"/>
    <row r="233" ht="20.1" customHeight="1"/>
    <row r="234" ht="20.1" customHeight="1"/>
    <row r="235" ht="20.1" customHeight="1"/>
    <row r="236" ht="20.1" customHeight="1"/>
    <row r="237" ht="20.1" customHeight="1"/>
    <row r="238" ht="20.1" customHeight="1"/>
    <row r="239" ht="20.1" customHeight="1"/>
    <row r="240" ht="20.1" customHeight="1"/>
    <row r="241" ht="20.1" customHeight="1"/>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row r="318" ht="20.1" customHeight="1"/>
    <row r="319" ht="20.1" customHeight="1"/>
    <row r="320" ht="20.1" customHeight="1"/>
    <row r="321" ht="20.1" customHeight="1"/>
    <row r="322" ht="20.1" customHeight="1"/>
    <row r="323" ht="20.1" customHeight="1"/>
    <row r="324" ht="20.1" customHeight="1"/>
    <row r="325" ht="20.1" customHeight="1"/>
    <row r="326" ht="20.1" customHeight="1"/>
    <row r="327" ht="20.1" customHeight="1"/>
    <row r="328" ht="20.1" customHeight="1"/>
    <row r="329" ht="20.1" customHeight="1"/>
    <row r="330" ht="20.1" customHeight="1"/>
    <row r="331" ht="20.1" customHeight="1"/>
    <row r="332" ht="20.1" customHeight="1"/>
    <row r="333" ht="20.1" customHeight="1"/>
    <row r="334" ht="20.1" customHeight="1"/>
    <row r="335" ht="20.1" customHeight="1"/>
    <row r="336" ht="20.1" customHeight="1"/>
    <row r="337" ht="20.1" customHeight="1"/>
    <row r="338" ht="20.1" customHeight="1"/>
    <row r="339" ht="20.1" customHeight="1"/>
    <row r="340" ht="20.1" customHeight="1"/>
    <row r="341" ht="20.1" customHeight="1"/>
    <row r="342" ht="20.1" customHeight="1"/>
    <row r="343" ht="20.1" customHeight="1"/>
    <row r="344" ht="20.1" customHeight="1"/>
    <row r="345" ht="20.1" customHeight="1"/>
    <row r="346" ht="20.1" customHeight="1"/>
    <row r="347" ht="20.1" customHeight="1"/>
    <row r="348" ht="20.1" customHeight="1"/>
    <row r="349" ht="20.1" customHeight="1"/>
    <row r="350" ht="20.1" customHeight="1"/>
    <row r="351" ht="20.1" customHeight="1"/>
    <row r="352" ht="20.1" customHeight="1"/>
    <row r="353" ht="20.1" customHeight="1"/>
    <row r="354" ht="20.1" customHeight="1"/>
    <row r="355" ht="20.1" customHeight="1"/>
    <row r="356" ht="20.1" customHeight="1"/>
    <row r="357" ht="20.1" customHeight="1"/>
    <row r="358" ht="20.1" customHeight="1"/>
    <row r="359" ht="20.1" customHeight="1"/>
    <row r="360" ht="20.1" customHeight="1"/>
    <row r="361" ht="20.1" customHeight="1"/>
    <row r="362" ht="20.1" customHeight="1"/>
    <row r="363" ht="20.1" customHeight="1"/>
    <row r="364" ht="20.1" customHeight="1"/>
    <row r="365" ht="20.1" customHeight="1"/>
    <row r="366" ht="20.1" customHeight="1"/>
    <row r="367" ht="20.1" customHeight="1"/>
    <row r="368" ht="20.1" customHeight="1"/>
    <row r="369" ht="20.1" customHeight="1"/>
    <row r="370" ht="20.1" customHeight="1"/>
    <row r="371" ht="20.1" customHeight="1"/>
    <row r="372" ht="20.1" customHeight="1"/>
    <row r="373" ht="20.1" customHeight="1"/>
    <row r="374" ht="20.1" customHeight="1"/>
    <row r="375" ht="20.1" customHeight="1"/>
    <row r="376" ht="20.1" customHeight="1"/>
    <row r="377" ht="20.1" customHeight="1"/>
    <row r="378" ht="20.1" customHeight="1"/>
    <row r="379" ht="20.1" customHeight="1"/>
    <row r="380" ht="20.1" customHeight="1"/>
    <row r="381" ht="20.1" customHeight="1"/>
    <row r="382" ht="20.1" customHeight="1"/>
    <row r="383" ht="20.1" customHeight="1"/>
    <row r="384" ht="20.1" customHeight="1"/>
    <row r="385" ht="20.1" customHeight="1"/>
    <row r="386" ht="20.1" customHeight="1"/>
    <row r="387" ht="20.1" customHeight="1"/>
    <row r="388" ht="20.1" customHeight="1"/>
    <row r="389" ht="20.1" customHeight="1"/>
    <row r="390" ht="20.1" customHeight="1"/>
    <row r="391" ht="20.1" customHeight="1"/>
    <row r="392" ht="20.1" customHeight="1"/>
    <row r="393" ht="20.1" customHeight="1"/>
    <row r="394" ht="20.1" customHeight="1"/>
    <row r="395" ht="20.1" customHeight="1"/>
    <row r="396" ht="20.1" customHeight="1"/>
    <row r="397" ht="20.1" customHeight="1"/>
    <row r="398" ht="20.1" customHeight="1"/>
    <row r="399" ht="20.1" customHeight="1"/>
    <row r="400" ht="20.1" customHeight="1"/>
    <row r="401" ht="20.1" customHeight="1"/>
    <row r="402" ht="20.1" customHeight="1"/>
    <row r="403" ht="20.1" customHeight="1"/>
    <row r="404" ht="20.1" customHeight="1"/>
    <row r="405" ht="20.1" customHeight="1"/>
    <row r="406" ht="20.1" customHeight="1"/>
    <row r="407" ht="20.1" customHeight="1"/>
    <row r="408" ht="20.1" customHeight="1"/>
    <row r="409" ht="20.1" customHeight="1"/>
    <row r="410" ht="20.1" customHeight="1"/>
    <row r="411" ht="20.1" customHeight="1"/>
    <row r="412" ht="20.1" customHeight="1"/>
    <row r="413" ht="20.1" customHeight="1"/>
    <row r="414" ht="20.1" customHeight="1"/>
    <row r="415" ht="20.1" customHeight="1"/>
    <row r="416" ht="20.1" customHeight="1"/>
    <row r="417" ht="20.1" customHeight="1"/>
    <row r="418" ht="20.1" customHeight="1"/>
    <row r="419" ht="20.1" customHeight="1"/>
    <row r="420" ht="20.1" customHeight="1"/>
    <row r="421" ht="20.1" customHeight="1"/>
    <row r="422" ht="20.1" customHeight="1"/>
    <row r="423" ht="20.1" customHeight="1"/>
    <row r="424" ht="20.1" customHeight="1"/>
    <row r="425" ht="20.1" customHeight="1"/>
    <row r="426" ht="20.1" customHeight="1"/>
    <row r="427" ht="20.1" customHeight="1"/>
    <row r="428" ht="20.1" customHeight="1"/>
    <row r="429" ht="20.1" customHeight="1"/>
    <row r="430" ht="20.1" customHeight="1"/>
    <row r="431" ht="20.1" customHeight="1"/>
    <row r="432" ht="20.1" customHeight="1"/>
    <row r="433" ht="20.1" customHeight="1"/>
    <row r="434" ht="20.1" customHeight="1"/>
    <row r="435" ht="20.1" customHeight="1"/>
    <row r="436" ht="20.1" customHeight="1"/>
    <row r="437" ht="20.1" customHeight="1"/>
    <row r="438" ht="20.1" customHeight="1"/>
    <row r="439" ht="20.1" customHeight="1"/>
    <row r="440" ht="20.1" customHeight="1"/>
    <row r="441" ht="20.1" customHeight="1"/>
    <row r="442" ht="20.1" customHeight="1"/>
    <row r="443" ht="20.1" customHeight="1"/>
    <row r="444" ht="20.1" customHeight="1"/>
    <row r="445" ht="20.1" customHeight="1"/>
    <row r="446" ht="20.1" customHeight="1"/>
    <row r="447" ht="20.1" customHeight="1"/>
    <row r="448" ht="20.1" customHeight="1"/>
    <row r="449" ht="20.1" customHeight="1"/>
    <row r="450" ht="20.1" customHeight="1"/>
    <row r="451" ht="20.1" customHeight="1"/>
    <row r="452" ht="20.1" customHeight="1"/>
    <row r="453" ht="20.1" customHeight="1"/>
    <row r="454" ht="20.1" customHeight="1"/>
    <row r="455" ht="20.1" customHeight="1"/>
    <row r="456" ht="20.1" customHeight="1"/>
    <row r="457" ht="20.1" customHeight="1"/>
    <row r="458" ht="20.1" customHeight="1"/>
    <row r="459" ht="20.1" customHeight="1"/>
    <row r="460" ht="20.1" customHeight="1"/>
    <row r="461" ht="20.1" customHeight="1"/>
    <row r="462" ht="20.1" customHeight="1"/>
    <row r="463" ht="20.1" customHeight="1"/>
    <row r="464" ht="20.1" customHeight="1"/>
    <row r="465" ht="20.1" customHeight="1"/>
    <row r="466" ht="20.1" customHeight="1"/>
    <row r="467" ht="20.1" customHeight="1"/>
    <row r="468" ht="20.1" customHeight="1"/>
    <row r="469" ht="20.1" customHeight="1"/>
    <row r="470" ht="20.1" customHeight="1"/>
    <row r="471" ht="20.1" customHeight="1"/>
    <row r="472" ht="20.1" customHeight="1"/>
    <row r="473" ht="20.1" customHeight="1"/>
    <row r="474" ht="20.1" customHeight="1"/>
    <row r="475" ht="20.1" customHeight="1"/>
    <row r="476" ht="20.1" customHeight="1"/>
    <row r="477" ht="20.1" customHeight="1"/>
    <row r="478" ht="20.1" customHeight="1"/>
    <row r="479" ht="20.1" customHeight="1"/>
    <row r="480" ht="20.1" customHeight="1"/>
    <row r="481" ht="20.1" customHeight="1"/>
    <row r="482" ht="20.1" customHeight="1"/>
    <row r="483" ht="20.1" customHeight="1"/>
    <row r="484" ht="20.1" customHeight="1"/>
    <row r="485" ht="20.1" customHeight="1"/>
    <row r="486" ht="20.1" customHeight="1"/>
    <row r="487" ht="20.1" customHeight="1"/>
    <row r="488" ht="20.1" customHeight="1"/>
    <row r="489" ht="20.1" customHeight="1"/>
    <row r="490" ht="20.1" customHeight="1"/>
    <row r="491" ht="20.1" customHeight="1"/>
    <row r="492" ht="20.1" customHeight="1"/>
    <row r="493" ht="20.1" customHeight="1"/>
    <row r="494" ht="20.1" customHeight="1"/>
    <row r="495" ht="20.1" customHeight="1"/>
    <row r="496" ht="20.1" customHeight="1"/>
    <row r="497" ht="20.1" customHeight="1"/>
    <row r="498" ht="20.1" customHeight="1"/>
    <row r="499" ht="20.1" customHeight="1"/>
    <row r="500" ht="20.1" customHeight="1"/>
    <row r="501" ht="20.1" customHeight="1"/>
    <row r="502" ht="20.1" customHeight="1"/>
    <row r="503" ht="20.1" customHeight="1"/>
    <row r="504" ht="20.1" customHeight="1"/>
    <row r="505" ht="20.1" customHeight="1"/>
    <row r="506" ht="20.1" customHeight="1"/>
    <row r="507" ht="20.1" customHeight="1"/>
    <row r="508" ht="20.1" customHeight="1"/>
    <row r="509" ht="20.1" customHeight="1"/>
    <row r="510" ht="20.1" customHeight="1"/>
    <row r="511" ht="20.1" customHeight="1"/>
    <row r="512" ht="20.1" customHeight="1"/>
    <row r="513" ht="20.1" customHeight="1"/>
    <row r="514" ht="20.1" customHeight="1"/>
    <row r="515" ht="20.1" customHeight="1"/>
    <row r="516" ht="20.1" customHeight="1"/>
    <row r="517" ht="20.1" customHeight="1"/>
    <row r="518" ht="20.1" customHeight="1"/>
    <row r="519" ht="20.1" customHeight="1"/>
    <row r="520" ht="20.1" customHeight="1"/>
    <row r="521" ht="20.1" customHeight="1"/>
    <row r="522" ht="20.1" customHeight="1"/>
    <row r="523" ht="20.1" customHeight="1"/>
    <row r="524" ht="20.1" customHeight="1"/>
    <row r="525" ht="20.1" customHeight="1"/>
    <row r="526" ht="20.1" customHeight="1"/>
    <row r="527" ht="20.1" customHeight="1"/>
    <row r="528" ht="20.1" customHeight="1"/>
    <row r="529" ht="20.1" customHeight="1"/>
    <row r="530" ht="20.1" customHeight="1"/>
    <row r="531" ht="20.1" customHeight="1"/>
    <row r="532" ht="20.1" customHeight="1"/>
    <row r="533" ht="20.1" customHeight="1"/>
    <row r="534" ht="20.1" customHeight="1"/>
    <row r="535" ht="20.1" customHeight="1"/>
    <row r="536" ht="20.1" customHeight="1"/>
    <row r="537" ht="20.1" customHeight="1"/>
    <row r="538" ht="20.1" customHeight="1"/>
    <row r="539" ht="20.1" customHeight="1"/>
    <row r="540" ht="20.1" customHeight="1"/>
    <row r="541" ht="20.1" customHeight="1"/>
    <row r="542" ht="20.1" customHeight="1"/>
    <row r="543" ht="20.1" customHeight="1"/>
    <row r="544" ht="20.1" customHeight="1"/>
    <row r="545" ht="20.1" customHeight="1"/>
    <row r="546" ht="20.1" customHeight="1"/>
    <row r="547" ht="20.1" customHeight="1"/>
    <row r="548" ht="20.1" customHeight="1"/>
    <row r="549" ht="20.1" customHeight="1"/>
    <row r="550" ht="20.1" customHeight="1"/>
    <row r="551" ht="20.1" customHeight="1"/>
    <row r="552" ht="20.1" customHeight="1"/>
    <row r="553" ht="20.1" customHeight="1"/>
    <row r="554" ht="20.1" customHeight="1"/>
    <row r="555" ht="20.1" customHeight="1"/>
    <row r="556" ht="20.1" customHeight="1"/>
    <row r="557" ht="20.1" customHeight="1"/>
    <row r="558" ht="20.1" customHeight="1"/>
    <row r="559" ht="20.1" customHeight="1"/>
    <row r="560" ht="20.1" customHeight="1"/>
    <row r="561" ht="20.1" customHeight="1"/>
    <row r="562" ht="20.1" customHeight="1"/>
    <row r="563" ht="20.1" customHeight="1"/>
    <row r="564" ht="20.1" customHeight="1"/>
    <row r="565" ht="20.1" customHeight="1"/>
    <row r="566" ht="20.1" customHeight="1"/>
    <row r="567" ht="20.1" customHeight="1"/>
    <row r="568" ht="20.1" customHeight="1"/>
    <row r="569" ht="20.1" customHeight="1"/>
    <row r="570" ht="20.1" customHeight="1"/>
    <row r="571" ht="20.1" customHeight="1"/>
    <row r="572" ht="20.1" customHeight="1"/>
    <row r="573" ht="20.1" customHeight="1"/>
    <row r="574" ht="20.1" customHeight="1"/>
    <row r="575" ht="20.1" customHeight="1"/>
    <row r="576" ht="20.1" customHeight="1"/>
    <row r="577" ht="20.1" customHeight="1"/>
    <row r="578" ht="20.1" customHeight="1"/>
    <row r="579" ht="20.1" customHeight="1"/>
    <row r="580" ht="20.1" customHeight="1"/>
    <row r="581" ht="20.1" customHeight="1"/>
    <row r="582" ht="20.1" customHeight="1"/>
    <row r="583" ht="20.1" customHeight="1"/>
    <row r="584" ht="20.1" customHeight="1"/>
    <row r="585" ht="20.1" customHeight="1"/>
    <row r="586" ht="20.1" customHeight="1"/>
    <row r="587" ht="20.1" customHeight="1"/>
    <row r="588" ht="20.1" customHeight="1"/>
    <row r="589" ht="20.1" customHeight="1"/>
    <row r="590" ht="20.1" customHeight="1"/>
    <row r="591" ht="20.1" customHeight="1"/>
    <row r="592" ht="20.1" customHeight="1"/>
    <row r="593" ht="20.1" customHeight="1"/>
    <row r="594" ht="20.1" customHeight="1"/>
    <row r="595" ht="20.1" customHeight="1"/>
    <row r="596" ht="20.1" customHeight="1"/>
    <row r="597" ht="20.1" customHeight="1"/>
    <row r="598" ht="20.1" customHeight="1"/>
    <row r="599" ht="20.1" customHeight="1"/>
    <row r="600" ht="20.1" customHeight="1"/>
    <row r="601" ht="20.1" customHeight="1"/>
    <row r="602" ht="20.1" customHeight="1"/>
    <row r="603" ht="20.1" customHeight="1"/>
    <row r="604" ht="20.1" customHeight="1"/>
    <row r="605" ht="20.1" customHeight="1"/>
    <row r="606" ht="20.1" customHeight="1"/>
    <row r="607" ht="20.1" customHeight="1"/>
    <row r="608" ht="20.1" customHeight="1"/>
    <row r="609" ht="20.1" customHeight="1"/>
    <row r="610" ht="20.1" customHeight="1"/>
    <row r="611" ht="20.1" customHeight="1"/>
    <row r="612" ht="20.1" customHeight="1"/>
    <row r="613" ht="20.1" customHeight="1"/>
    <row r="614" ht="20.1" customHeight="1"/>
    <row r="615" ht="20.1" customHeight="1"/>
    <row r="616" ht="20.1" customHeight="1"/>
    <row r="617" ht="20.1" customHeight="1"/>
    <row r="618" ht="20.1" customHeight="1"/>
    <row r="619" ht="20.1" customHeight="1"/>
    <row r="620" ht="20.1" customHeight="1"/>
    <row r="621" ht="20.1" customHeight="1"/>
    <row r="622" ht="20.1" customHeight="1"/>
    <row r="623" ht="20.1" customHeight="1"/>
    <row r="624" ht="20.1" customHeight="1"/>
    <row r="625" ht="20.1" customHeight="1"/>
    <row r="626" ht="20.1" customHeight="1"/>
    <row r="627" ht="20.1" customHeight="1"/>
    <row r="628" ht="20.1" customHeight="1"/>
    <row r="629" ht="20.1" customHeight="1"/>
    <row r="630" ht="20.1" customHeight="1"/>
    <row r="631" ht="20.1" customHeight="1"/>
    <row r="632" ht="20.1" customHeight="1"/>
    <row r="633" ht="20.1" customHeight="1"/>
    <row r="634" ht="20.1" customHeight="1"/>
    <row r="635" ht="20.1" customHeight="1"/>
    <row r="636" ht="20.1" customHeight="1"/>
    <row r="637" ht="20.1" customHeight="1"/>
    <row r="638" ht="20.1" customHeight="1"/>
    <row r="639" ht="20.1" customHeight="1"/>
    <row r="640" ht="20.1" customHeight="1"/>
    <row r="641" ht="20.1" customHeight="1"/>
    <row r="642" ht="20.1" customHeight="1"/>
    <row r="643" ht="20.1" customHeight="1"/>
    <row r="644" ht="20.1" customHeight="1"/>
    <row r="645" ht="20.1" customHeight="1"/>
    <row r="646" ht="20.1" customHeight="1"/>
    <row r="647" ht="20.1" customHeight="1"/>
    <row r="648" ht="20.1" customHeight="1"/>
    <row r="649" ht="20.1" customHeight="1"/>
    <row r="650" ht="20.1" customHeight="1"/>
    <row r="651" ht="20.1" customHeight="1"/>
    <row r="652" ht="20.1" customHeight="1"/>
    <row r="653" ht="20.1" customHeight="1"/>
    <row r="654" ht="20.1" customHeight="1"/>
    <row r="655" ht="20.1" customHeight="1"/>
    <row r="656" ht="20.1" customHeight="1"/>
    <row r="657" ht="20.1" customHeight="1"/>
    <row r="658" ht="20.1" customHeight="1"/>
    <row r="659" ht="20.1" customHeight="1"/>
    <row r="660" ht="20.1" customHeight="1"/>
    <row r="661" ht="20.1" customHeight="1"/>
    <row r="662" ht="20.1" customHeight="1"/>
    <row r="663" ht="20.1" customHeight="1"/>
    <row r="664" ht="20.1" customHeight="1"/>
    <row r="665" ht="20.1" customHeight="1"/>
    <row r="666" ht="20.1" customHeight="1"/>
    <row r="667" ht="20.1" customHeight="1"/>
    <row r="668" ht="20.1" customHeight="1"/>
    <row r="669" ht="20.1" customHeight="1"/>
    <row r="670" ht="20.1" customHeight="1"/>
    <row r="671" ht="20.1" customHeight="1"/>
    <row r="672" ht="20.1" customHeight="1"/>
    <row r="673" ht="20.1" customHeight="1"/>
    <row r="674" ht="20.1" customHeight="1"/>
    <row r="675" ht="20.1" customHeight="1"/>
    <row r="676" ht="20.1" customHeight="1"/>
    <row r="677" ht="20.1" customHeight="1"/>
    <row r="678" ht="20.1" customHeight="1"/>
    <row r="679" ht="20.1" customHeight="1"/>
    <row r="680" ht="20.1" customHeight="1"/>
    <row r="681" ht="20.1" customHeight="1"/>
    <row r="682" ht="20.1" customHeight="1"/>
    <row r="683" ht="20.1" customHeight="1"/>
    <row r="684" ht="20.1" customHeight="1"/>
    <row r="685" ht="20.1" customHeight="1"/>
    <row r="686" ht="20.1" customHeight="1"/>
    <row r="687" ht="20.1" customHeight="1"/>
    <row r="688" ht="20.1" customHeight="1"/>
    <row r="689" ht="20.1" customHeight="1"/>
    <row r="690" ht="20.1" customHeight="1"/>
    <row r="691" ht="20.1" customHeight="1"/>
    <row r="692" ht="20.1" customHeight="1"/>
    <row r="693" ht="20.1" customHeight="1"/>
    <row r="694" ht="20.1" customHeight="1"/>
    <row r="695" ht="20.1" customHeight="1"/>
    <row r="696" ht="20.1" customHeight="1"/>
    <row r="697" ht="20.1" customHeight="1"/>
    <row r="698" ht="20.1" customHeight="1"/>
    <row r="699" ht="20.1" customHeight="1"/>
    <row r="700" ht="20.1" customHeight="1"/>
    <row r="701" ht="20.1" customHeight="1"/>
    <row r="702" ht="20.1" customHeight="1"/>
    <row r="703" ht="20.1" customHeight="1"/>
    <row r="704" ht="20.1" customHeight="1"/>
    <row r="705" ht="20.1" customHeight="1"/>
    <row r="706" ht="20.1" customHeight="1"/>
    <row r="707" ht="20.1" customHeight="1"/>
    <row r="708" ht="20.1" customHeight="1"/>
    <row r="709" ht="20.1" customHeight="1"/>
    <row r="710" ht="20.1" customHeight="1"/>
    <row r="711" ht="20.1" customHeight="1"/>
    <row r="712" ht="20.1" customHeight="1"/>
    <row r="713" ht="20.1" customHeight="1"/>
    <row r="714" ht="20.1" customHeight="1"/>
    <row r="715" ht="20.1" customHeight="1"/>
    <row r="716" ht="20.1" customHeight="1"/>
    <row r="717" ht="20.1" customHeight="1"/>
    <row r="718" ht="20.1" customHeight="1"/>
    <row r="719" ht="20.1" customHeight="1"/>
    <row r="720" ht="20.1" customHeight="1"/>
    <row r="721" ht="20.1" customHeight="1"/>
    <row r="722" ht="20.1" customHeight="1"/>
    <row r="723" ht="20.1" customHeight="1"/>
    <row r="724" ht="20.1" customHeight="1"/>
    <row r="725" ht="20.1" customHeight="1"/>
    <row r="726" ht="20.1" customHeight="1"/>
    <row r="727" ht="20.1" customHeight="1"/>
    <row r="728" ht="20.1" customHeight="1"/>
    <row r="729" ht="20.1" customHeight="1"/>
    <row r="730" ht="20.1" customHeight="1"/>
    <row r="731" ht="20.1" customHeight="1"/>
    <row r="732" ht="20.1" customHeight="1"/>
    <row r="733" ht="20.1" customHeight="1"/>
    <row r="734" ht="20.1" customHeight="1"/>
    <row r="735" ht="20.1" customHeight="1"/>
    <row r="736" ht="20.1" customHeight="1"/>
    <row r="737" ht="20.1" customHeight="1"/>
    <row r="738" ht="20.1" customHeight="1"/>
    <row r="739" ht="20.1" customHeight="1"/>
    <row r="740" ht="20.1" customHeight="1"/>
    <row r="741" ht="20.1" customHeight="1"/>
    <row r="742" ht="20.1" customHeight="1"/>
    <row r="743" ht="20.1" customHeight="1"/>
    <row r="744" ht="20.1" customHeight="1"/>
    <row r="745" ht="20.1" customHeight="1"/>
    <row r="746" ht="20.1" customHeight="1"/>
    <row r="747" ht="20.1" customHeight="1"/>
    <row r="748" ht="20.1" customHeight="1"/>
    <row r="749" ht="20.1" customHeight="1"/>
    <row r="750" ht="20.1" customHeight="1"/>
    <row r="751" ht="20.1" customHeight="1"/>
    <row r="752" ht="20.1" customHeight="1"/>
    <row r="753" ht="20.1" customHeight="1"/>
    <row r="754" ht="20.1" customHeight="1"/>
    <row r="755" ht="20.1" customHeight="1"/>
    <row r="756" ht="20.1" customHeight="1"/>
    <row r="757" ht="20.1" customHeight="1"/>
    <row r="758" ht="20.1" customHeight="1"/>
    <row r="759" ht="20.1" customHeight="1"/>
    <row r="760" ht="20.1" customHeight="1"/>
    <row r="761" ht="20.1" customHeight="1"/>
    <row r="762" ht="20.1" customHeight="1"/>
    <row r="763" ht="20.1" customHeight="1"/>
    <row r="764" ht="20.1" customHeight="1"/>
    <row r="765" ht="20.1" customHeight="1"/>
    <row r="766" ht="20.1" customHeight="1"/>
    <row r="767" ht="20.1" customHeight="1"/>
    <row r="768" ht="20.1" customHeight="1"/>
    <row r="769" ht="20.1" customHeight="1"/>
    <row r="770" ht="20.1" customHeight="1"/>
    <row r="771" ht="20.1" customHeight="1"/>
    <row r="772" ht="20.1" customHeight="1"/>
    <row r="773" ht="20.1" customHeight="1"/>
    <row r="774" ht="20.1" customHeight="1"/>
    <row r="775" ht="20.1" customHeight="1"/>
    <row r="776" ht="20.1" customHeight="1"/>
    <row r="777" ht="20.1" customHeight="1"/>
    <row r="778" ht="20.1" customHeight="1"/>
    <row r="779" ht="20.1" customHeight="1"/>
    <row r="780" ht="20.1" customHeight="1"/>
    <row r="781" ht="20.1" customHeight="1"/>
    <row r="782" ht="20.1" customHeight="1"/>
    <row r="783" ht="20.1" customHeight="1"/>
    <row r="784" ht="20.1" customHeight="1"/>
    <row r="785" ht="20.1" customHeight="1"/>
    <row r="786" ht="20.1" customHeight="1"/>
    <row r="787" ht="20.1" customHeight="1"/>
    <row r="788" ht="20.1" customHeight="1"/>
    <row r="789" ht="20.1" customHeight="1"/>
    <row r="790" ht="20.1" customHeight="1"/>
    <row r="791" ht="20.1" customHeight="1"/>
    <row r="792" ht="20.1" customHeight="1"/>
    <row r="793" ht="20.1" customHeight="1"/>
    <row r="794" ht="20.1" customHeight="1"/>
    <row r="795" ht="20.1" customHeight="1"/>
    <row r="796" ht="20.1" customHeight="1"/>
    <row r="797" ht="20.1" customHeight="1"/>
    <row r="798" ht="20.1" customHeight="1"/>
    <row r="799" ht="20.1" customHeight="1"/>
    <row r="800" ht="20.1" customHeight="1"/>
    <row r="801" ht="20.1" customHeight="1"/>
    <row r="802" ht="20.1" customHeight="1"/>
    <row r="803" ht="20.1" customHeight="1"/>
    <row r="804" ht="20.1" customHeight="1"/>
    <row r="805" ht="20.1" customHeight="1"/>
    <row r="806" ht="20.1" customHeight="1"/>
    <row r="807" ht="20.1" customHeight="1"/>
    <row r="808" ht="20.1" customHeight="1"/>
    <row r="809" ht="20.1" customHeight="1"/>
    <row r="810" ht="20.1" customHeight="1"/>
    <row r="811" ht="20.1" customHeight="1"/>
    <row r="812" ht="20.1" customHeight="1"/>
    <row r="813" ht="20.1" customHeight="1"/>
    <row r="814" ht="20.1" customHeight="1"/>
    <row r="815" ht="20.1" customHeight="1"/>
    <row r="816" ht="20.1" customHeight="1"/>
    <row r="817" ht="20.1" customHeight="1"/>
    <row r="818" ht="20.1" customHeight="1"/>
    <row r="819" ht="20.1" customHeight="1"/>
    <row r="820" ht="20.1" customHeight="1"/>
    <row r="821" ht="20.1" customHeight="1"/>
    <row r="822" ht="20.1" customHeight="1"/>
    <row r="823" ht="20.1" customHeight="1"/>
    <row r="824" ht="20.1" customHeight="1"/>
    <row r="825" ht="20.1" customHeight="1"/>
    <row r="826" ht="20.1" customHeight="1"/>
    <row r="827" ht="20.1" customHeight="1"/>
    <row r="828" ht="20.1" customHeight="1"/>
    <row r="829" ht="20.1" customHeight="1"/>
    <row r="830" ht="20.1" customHeight="1"/>
    <row r="831" ht="20.1" customHeight="1"/>
    <row r="832" ht="20.1" customHeight="1"/>
    <row r="833" ht="20.1" customHeight="1"/>
    <row r="834" ht="20.1" customHeight="1"/>
    <row r="835" ht="20.1" customHeight="1"/>
    <row r="836" ht="20.1" customHeight="1"/>
    <row r="837" ht="20.1" customHeight="1"/>
    <row r="838" ht="20.1" customHeight="1"/>
    <row r="839" ht="20.1" customHeight="1"/>
    <row r="840" ht="20.1" customHeight="1"/>
    <row r="841" ht="20.1" customHeight="1"/>
    <row r="842" ht="20.1" customHeight="1"/>
    <row r="843" ht="20.1" customHeight="1"/>
    <row r="844" ht="20.1" customHeight="1"/>
    <row r="845" ht="20.1" customHeight="1"/>
    <row r="846" ht="20.1" customHeight="1"/>
    <row r="847" ht="20.1" customHeight="1"/>
    <row r="848" ht="20.1" customHeight="1"/>
    <row r="849" ht="20.1" customHeight="1"/>
    <row r="850" ht="20.1" customHeight="1"/>
    <row r="851" ht="20.1" customHeight="1"/>
    <row r="852" ht="20.1" customHeight="1"/>
    <row r="853" ht="20.1" customHeight="1"/>
    <row r="854" ht="20.1" customHeight="1"/>
    <row r="855" ht="20.1" customHeight="1"/>
    <row r="856" ht="20.1" customHeight="1"/>
    <row r="857" ht="20.1" customHeight="1"/>
    <row r="858" ht="20.1" customHeight="1"/>
    <row r="859" ht="20.1" customHeight="1"/>
    <row r="860" ht="20.1" customHeight="1"/>
    <row r="861" ht="20.1" customHeight="1"/>
    <row r="862" ht="20.1" customHeight="1"/>
    <row r="863" ht="20.1" customHeight="1"/>
    <row r="864" ht="20.1" customHeight="1"/>
    <row r="865" ht="20.1" customHeight="1"/>
    <row r="866" ht="20.1" customHeight="1"/>
    <row r="867" ht="20.1" customHeight="1"/>
    <row r="868" ht="20.1" customHeight="1"/>
    <row r="869" ht="20.1" customHeight="1"/>
    <row r="870" ht="20.1" customHeight="1"/>
    <row r="871" ht="20.1" customHeight="1"/>
    <row r="872" ht="20.1" customHeight="1"/>
    <row r="873" ht="20.1" customHeight="1"/>
    <row r="874" ht="20.1" customHeight="1"/>
    <row r="875" ht="20.1" customHeight="1"/>
    <row r="876" ht="20.1" customHeight="1"/>
    <row r="877" ht="20.1" customHeight="1"/>
    <row r="878" ht="20.1" customHeight="1"/>
    <row r="879" ht="20.1" customHeight="1"/>
    <row r="880" ht="20.1" customHeight="1"/>
    <row r="881" ht="20.1" customHeight="1"/>
    <row r="882" ht="20.1" customHeight="1"/>
    <row r="883" ht="20.1" customHeight="1"/>
    <row r="884" ht="20.1" customHeight="1"/>
    <row r="885" ht="20.1" customHeight="1"/>
    <row r="886" ht="20.1" customHeight="1"/>
    <row r="887" ht="20.1" customHeight="1"/>
    <row r="888" ht="20.1" customHeight="1"/>
    <row r="889" ht="20.1" customHeight="1"/>
    <row r="890" ht="20.1" customHeight="1"/>
    <row r="891" ht="20.1" customHeight="1"/>
    <row r="892" ht="20.1" customHeight="1"/>
    <row r="893" ht="20.1" customHeight="1"/>
    <row r="894" ht="20.1" customHeight="1"/>
    <row r="895" ht="20.1" customHeight="1"/>
    <row r="896" ht="20.1" customHeight="1"/>
    <row r="897" ht="20.1" customHeight="1"/>
    <row r="898" ht="20.1" customHeight="1"/>
    <row r="899" ht="20.1" customHeight="1"/>
    <row r="900" ht="20.1" customHeight="1"/>
    <row r="901" ht="20.1" customHeight="1"/>
    <row r="902" ht="20.1" customHeight="1"/>
    <row r="903" ht="20.1" customHeight="1"/>
    <row r="904" ht="20.1" customHeight="1"/>
    <row r="905" ht="20.1" customHeight="1"/>
    <row r="906" ht="20.1" customHeight="1"/>
    <row r="907" ht="20.1" customHeight="1"/>
    <row r="908" ht="20.1" customHeight="1"/>
    <row r="909" ht="20.1" customHeight="1"/>
    <row r="910" ht="20.1" customHeight="1"/>
    <row r="911" ht="20.1" customHeight="1"/>
    <row r="912" ht="20.1" customHeight="1"/>
    <row r="913" ht="20.1" customHeight="1"/>
    <row r="914" ht="20.1" customHeight="1"/>
    <row r="915" ht="20.1" customHeight="1"/>
    <row r="916" ht="20.1" customHeight="1"/>
    <row r="917" ht="20.1" customHeight="1"/>
    <row r="918" ht="20.1" customHeight="1"/>
    <row r="919" ht="20.1" customHeight="1"/>
    <row r="920" ht="20.1" customHeight="1"/>
    <row r="921" ht="20.1" customHeight="1"/>
    <row r="922" ht="20.1" customHeight="1"/>
    <row r="923" ht="20.1" customHeight="1"/>
    <row r="924" ht="20.1" customHeight="1"/>
    <row r="925" ht="20.1" customHeight="1"/>
    <row r="926" ht="20.1" customHeight="1"/>
    <row r="927" ht="20.1" customHeight="1"/>
    <row r="928" ht="20.1" customHeight="1"/>
    <row r="929" ht="20.1" customHeight="1"/>
    <row r="930" ht="20.1" customHeight="1"/>
    <row r="931" ht="20.1" customHeight="1"/>
    <row r="932" ht="20.1" customHeight="1"/>
    <row r="933" ht="20.1" customHeight="1"/>
    <row r="934" ht="20.1" customHeight="1"/>
    <row r="935" ht="20.1" customHeight="1"/>
    <row r="936" ht="20.1" customHeight="1"/>
    <row r="937" ht="20.1" customHeight="1"/>
    <row r="938" ht="20.1" customHeight="1"/>
    <row r="939" ht="20.1" customHeight="1"/>
    <row r="940" ht="20.1" customHeight="1"/>
    <row r="941" ht="20.1" customHeight="1"/>
    <row r="942" ht="20.1" customHeight="1"/>
    <row r="943" ht="20.1" customHeight="1"/>
    <row r="944" ht="20.1" customHeight="1"/>
    <row r="945" ht="20.1" customHeight="1"/>
    <row r="946" ht="20.1" customHeight="1"/>
    <row r="947" ht="20.1" customHeight="1"/>
    <row r="948" ht="20.1" customHeight="1"/>
    <row r="949" ht="20.1" customHeight="1"/>
    <row r="950" ht="20.1" customHeight="1"/>
    <row r="951" ht="20.1" customHeight="1"/>
    <row r="952" ht="20.1" customHeight="1"/>
    <row r="953" ht="20.1" customHeight="1"/>
    <row r="954" ht="20.1" customHeight="1"/>
    <row r="955" ht="20.1" customHeight="1"/>
    <row r="956" ht="20.1" customHeight="1"/>
    <row r="957" ht="20.1" customHeight="1"/>
    <row r="958" ht="20.1" customHeight="1"/>
    <row r="959" ht="20.1" customHeight="1"/>
    <row r="960" ht="20.1" customHeight="1"/>
    <row r="961" ht="20.1" customHeight="1"/>
    <row r="962" ht="20.1" customHeight="1"/>
    <row r="963" ht="20.1" customHeight="1"/>
    <row r="964" ht="20.1" customHeight="1"/>
    <row r="965" ht="20.1" customHeight="1"/>
    <row r="966" ht="20.1" customHeight="1"/>
    <row r="967" ht="20.1" customHeight="1"/>
    <row r="968" ht="20.1" customHeight="1"/>
    <row r="969" ht="20.1" customHeight="1"/>
    <row r="970" ht="20.1" customHeight="1"/>
    <row r="971" ht="20.1" customHeight="1"/>
    <row r="972" ht="20.1" customHeight="1"/>
    <row r="973" ht="20.1" customHeight="1"/>
    <row r="974" ht="20.1" customHeight="1"/>
    <row r="975" ht="20.1" customHeight="1"/>
    <row r="976" ht="20.1" customHeight="1"/>
    <row r="977" ht="20.1" customHeight="1"/>
    <row r="978" ht="20.1" customHeight="1"/>
    <row r="979" ht="20.1" customHeight="1"/>
    <row r="980" ht="20.1" customHeight="1"/>
    <row r="981" ht="20.1" customHeight="1"/>
    <row r="982" ht="20.1" customHeight="1"/>
    <row r="983" ht="20.1" customHeight="1"/>
    <row r="984" ht="20.1" customHeight="1"/>
    <row r="985" ht="20.1" customHeight="1"/>
    <row r="986" ht="20.1" customHeight="1"/>
    <row r="987" ht="20.1" customHeight="1"/>
    <row r="988" ht="20.1" customHeight="1"/>
    <row r="989" ht="20.1" customHeight="1"/>
    <row r="990" ht="20.1" customHeight="1"/>
    <row r="991" ht="20.1" customHeight="1"/>
    <row r="992" ht="20.1" customHeight="1"/>
    <row r="993" ht="20.1" customHeight="1"/>
    <row r="994" ht="20.1" customHeight="1"/>
    <row r="995" ht="20.1" customHeight="1"/>
    <row r="996" ht="20.1" customHeight="1"/>
    <row r="997" ht="20.1" customHeight="1"/>
    <row r="998" ht="20.1" customHeight="1"/>
    <row r="999" ht="20.1" customHeight="1"/>
    <row r="1000" ht="20.1" customHeight="1"/>
    <row r="1001" ht="20.1" customHeight="1"/>
    <row r="1002" ht="20.1" customHeight="1"/>
    <row r="1003" ht="20.1" customHeight="1"/>
    <row r="1004" ht="20.1" customHeight="1"/>
    <row r="1005" ht="20.1" customHeight="1"/>
    <row r="1006" ht="20.1" customHeight="1"/>
    <row r="1007" ht="20.1" customHeight="1"/>
    <row r="1008" ht="20.1" customHeight="1"/>
    <row r="1009" ht="20.1" customHeight="1"/>
    <row r="1010" ht="20.1" customHeight="1"/>
    <row r="1011" ht="20.1" customHeight="1"/>
    <row r="1012" ht="20.1" customHeight="1"/>
    <row r="1013" ht="20.1" customHeight="1"/>
    <row r="1014" ht="20.1" customHeight="1"/>
    <row r="1015" ht="20.1" customHeight="1"/>
    <row r="1016" ht="20.1" customHeight="1"/>
    <row r="1017" ht="20.1" customHeight="1"/>
    <row r="1018" ht="20.1" customHeight="1"/>
    <row r="1019" ht="20.1" customHeight="1"/>
    <row r="1020" ht="20.1" customHeight="1"/>
    <row r="1021" ht="20.1" customHeight="1"/>
    <row r="1022" ht="20.1" customHeight="1"/>
    <row r="1023" ht="20.1" customHeight="1"/>
    <row r="1024" ht="20.1" customHeight="1"/>
    <row r="1025" ht="20.1" customHeight="1"/>
    <row r="1026" ht="20.1" customHeight="1"/>
    <row r="1027" ht="20.1" customHeight="1"/>
    <row r="1028" ht="20.1" customHeight="1"/>
    <row r="1029" ht="20.1" customHeight="1"/>
    <row r="1030" ht="20.1" customHeight="1"/>
    <row r="1031" ht="20.1" customHeight="1"/>
    <row r="1032" ht="20.1" customHeight="1"/>
    <row r="1033" ht="20.1" customHeight="1"/>
    <row r="1034" ht="20.1" customHeight="1"/>
    <row r="1035" ht="20.1" customHeight="1"/>
    <row r="1036" ht="20.1" customHeight="1"/>
    <row r="1037" ht="20.1" customHeight="1"/>
    <row r="1038" ht="20.1" customHeight="1"/>
    <row r="1039" ht="20.1" customHeight="1"/>
    <row r="1040" ht="20.1" customHeight="1"/>
    <row r="1041" ht="20.1" customHeight="1"/>
    <row r="1042" ht="20.1" customHeight="1"/>
    <row r="1043" ht="20.1" customHeight="1"/>
    <row r="1044" ht="20.1" customHeight="1"/>
    <row r="1045" ht="20.1" customHeight="1"/>
    <row r="1046" ht="20.1" customHeight="1"/>
    <row r="1047" ht="20.1" customHeight="1"/>
    <row r="1048" ht="20.1" customHeight="1"/>
    <row r="1049" ht="20.1" customHeight="1"/>
    <row r="1050" ht="20.1" customHeight="1"/>
    <row r="1051" ht="20.1" customHeight="1"/>
    <row r="1052" ht="20.1" customHeight="1"/>
    <row r="1053" ht="20.1" customHeight="1"/>
    <row r="1054" ht="20.1" customHeight="1"/>
    <row r="1055" ht="20.1" customHeight="1"/>
    <row r="1056" ht="20.1" customHeight="1"/>
    <row r="1057" ht="20.1" customHeight="1"/>
    <row r="1058" ht="20.1" customHeight="1"/>
    <row r="1059" ht="20.1" customHeight="1"/>
    <row r="1060" ht="20.1" customHeight="1"/>
    <row r="1061" ht="20.1" customHeight="1"/>
    <row r="1062" ht="20.1" customHeight="1"/>
    <row r="1063" ht="20.1" customHeight="1"/>
    <row r="1064" ht="20.1" customHeight="1"/>
    <row r="1065" ht="20.1" customHeight="1"/>
    <row r="1066" ht="20.1" customHeight="1"/>
    <row r="1067" ht="20.1" customHeight="1"/>
    <row r="1068" ht="20.1" customHeight="1"/>
    <row r="1069" ht="20.1" customHeight="1"/>
    <row r="1070" ht="20.1" customHeight="1"/>
    <row r="1071" ht="20.1" customHeight="1"/>
    <row r="1072" ht="20.1" customHeight="1"/>
    <row r="1073" ht="20.1" customHeight="1"/>
    <row r="1074" ht="20.1" customHeight="1"/>
    <row r="1075" ht="20.1" customHeight="1"/>
    <row r="1076" ht="20.1" customHeight="1"/>
    <row r="1077" ht="20.1" customHeight="1"/>
    <row r="1078" ht="20.1" customHeight="1"/>
    <row r="1079" ht="20.1" customHeight="1"/>
    <row r="1080" ht="20.1" customHeight="1"/>
    <row r="1081" ht="20.1" customHeight="1"/>
    <row r="1082" ht="20.1" customHeight="1"/>
    <row r="1083" ht="20.1" customHeight="1"/>
    <row r="1084" ht="20.1" customHeight="1"/>
    <row r="1085" ht="20.1" customHeight="1"/>
    <row r="1086" ht="20.1" customHeight="1"/>
    <row r="1087" ht="20.1" customHeight="1"/>
    <row r="1088" ht="20.1" customHeight="1"/>
    <row r="1089" ht="20.1" customHeight="1"/>
    <row r="1090" ht="20.1" customHeight="1"/>
    <row r="1091" ht="20.1" customHeight="1"/>
    <row r="1092" ht="20.1" customHeight="1"/>
    <row r="1093" ht="20.1" customHeight="1"/>
    <row r="1094" ht="20.1" customHeight="1"/>
    <row r="1095" ht="20.1" customHeight="1"/>
    <row r="1096" ht="20.1" customHeight="1"/>
    <row r="1097" ht="20.1" customHeight="1"/>
    <row r="1098" ht="20.1" customHeight="1"/>
    <row r="1099" ht="20.1" customHeight="1"/>
    <row r="1100" ht="20.1" customHeight="1"/>
    <row r="1101" ht="20.1" customHeight="1"/>
    <row r="1102" ht="20.1" customHeight="1"/>
    <row r="1103" ht="20.1" customHeight="1"/>
    <row r="1104" ht="20.1" customHeight="1"/>
    <row r="1105" ht="20.1" customHeight="1"/>
    <row r="1106" ht="20.1" customHeight="1"/>
    <row r="1107" ht="20.1" customHeight="1"/>
    <row r="1108" ht="20.1" customHeight="1"/>
    <row r="1109" ht="20.1" customHeight="1"/>
    <row r="1110" ht="20.1" customHeight="1"/>
    <row r="1111" ht="20.1" customHeight="1"/>
    <row r="1112" ht="20.1" customHeight="1"/>
    <row r="1113" ht="20.1" customHeight="1"/>
    <row r="1114" ht="20.1" customHeight="1"/>
    <row r="1115" ht="20.1" customHeight="1"/>
    <row r="1116" ht="20.1" customHeight="1"/>
    <row r="1117" ht="20.1" customHeight="1"/>
    <row r="1118" ht="20.1" customHeight="1"/>
    <row r="1119" ht="20.1" customHeight="1"/>
    <row r="1120" ht="20.1" customHeight="1"/>
    <row r="1121" ht="20.1" customHeight="1"/>
    <row r="1122" ht="20.1" customHeight="1"/>
    <row r="1123" ht="20.1" customHeight="1"/>
    <row r="1124" ht="20.1" customHeight="1"/>
    <row r="1125" ht="20.1" customHeight="1"/>
    <row r="1126" ht="20.1" customHeight="1"/>
    <row r="1127" ht="20.1" customHeight="1"/>
    <row r="1128" ht="20.1" customHeight="1"/>
    <row r="1129" ht="20.1" customHeight="1"/>
    <row r="1130" ht="20.1" customHeight="1"/>
    <row r="1131" ht="20.1" customHeight="1"/>
    <row r="1132" ht="20.1" customHeight="1"/>
    <row r="1133" ht="20.1" customHeight="1"/>
    <row r="1134" ht="20.1" customHeight="1"/>
    <row r="1135" ht="20.1" customHeight="1"/>
    <row r="1136" ht="20.1" customHeight="1"/>
    <row r="1137" ht="20.1" customHeight="1"/>
    <row r="1138" ht="20.1" customHeight="1"/>
    <row r="1139" ht="20.1" customHeight="1"/>
    <row r="1140" ht="20.1" customHeight="1"/>
    <row r="1141" ht="20.1" customHeight="1"/>
    <row r="1142" ht="20.1" customHeight="1"/>
    <row r="1143" ht="20.1" customHeight="1"/>
    <row r="1144" ht="20.1" customHeight="1"/>
    <row r="1145" ht="20.1" customHeight="1"/>
    <row r="1146" ht="20.1" customHeight="1"/>
    <row r="1147" ht="20.1" customHeight="1"/>
    <row r="1148" ht="20.1" customHeight="1"/>
    <row r="1149" ht="20.1" customHeight="1"/>
    <row r="1150" ht="20.1" customHeight="1"/>
    <row r="1151" ht="20.1" customHeight="1"/>
    <row r="1152" ht="20.1" customHeight="1"/>
    <row r="1153" ht="20.1" customHeight="1"/>
    <row r="1154" ht="20.1" customHeight="1"/>
    <row r="1155" ht="20.1" customHeight="1"/>
    <row r="1156" ht="20.1" customHeight="1"/>
    <row r="1157" ht="20.1" customHeight="1"/>
    <row r="1158" ht="20.1" customHeight="1"/>
    <row r="1159" ht="20.1" customHeight="1"/>
    <row r="1160" ht="20.1" customHeight="1"/>
    <row r="1161" ht="20.1" customHeight="1"/>
  </sheetData>
  <mergeCells count="2">
    <mergeCell ref="A1:C1"/>
    <mergeCell ref="A80:B80"/>
  </mergeCells>
  <printOptions horizontalCentered="1"/>
  <pageMargins left="0.511805555555556" right="0.511805555555556" top="0.747916666666667" bottom="0.747916666666667" header="0.314583333333333" footer="0.314583333333333"/>
  <pageSetup paperSize="9" scale="84" firstPageNumber="5" fitToHeight="3" orientation="portrait" useFirstPageNumber="1" horizontalDpi="600"/>
  <headerFooter alignWithMargins="0" scaleWithDoc="0">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H1292"/>
  <sheetViews>
    <sheetView showZeros="0" topLeftCell="A10" workbookViewId="0">
      <selection activeCell="F22" sqref="F22"/>
    </sheetView>
  </sheetViews>
  <sheetFormatPr defaultColWidth="9" defaultRowHeight="14.25" outlineLevelCol="7"/>
  <cols>
    <col min="1" max="1" width="37.125" customWidth="1"/>
    <col min="2" max="2" width="10.75" customWidth="1"/>
    <col min="3" max="3" width="10.625" customWidth="1"/>
    <col min="4" max="4" width="9.125" customWidth="1"/>
    <col min="5" max="5" width="10.25" customWidth="1"/>
    <col min="6" max="6" width="10.125" customWidth="1"/>
    <col min="7" max="7" width="9.375" customWidth="1"/>
    <col min="8" max="8" width="10.375" customWidth="1"/>
    <col min="9" max="9" width="12.625"/>
  </cols>
  <sheetData>
    <row r="1" ht="26" customHeight="1" spans="1:8">
      <c r="A1" s="330" t="s">
        <v>2573</v>
      </c>
      <c r="B1" s="331"/>
      <c r="C1" s="331"/>
      <c r="D1" s="331"/>
      <c r="E1" s="331"/>
      <c r="F1" s="331"/>
      <c r="G1" s="331"/>
      <c r="H1" s="331"/>
    </row>
    <row r="2" s="329" customFormat="1" ht="19.5" customHeight="1" spans="1:8">
      <c r="A2" s="332" t="s">
        <v>2574</v>
      </c>
      <c r="B2" s="333"/>
      <c r="C2" s="333"/>
      <c r="D2" s="333"/>
      <c r="E2" s="333"/>
      <c r="F2" s="333"/>
      <c r="G2" s="333"/>
      <c r="H2" s="333" t="s">
        <v>30</v>
      </c>
    </row>
    <row r="3" ht="40.5" spans="1:8">
      <c r="A3" s="352" t="s">
        <v>2575</v>
      </c>
      <c r="B3" s="336" t="s">
        <v>32</v>
      </c>
      <c r="C3" s="336" t="s">
        <v>33</v>
      </c>
      <c r="D3" s="336" t="s">
        <v>2459</v>
      </c>
      <c r="E3" s="336" t="s">
        <v>35</v>
      </c>
      <c r="F3" s="337" t="s">
        <v>2460</v>
      </c>
      <c r="G3" s="337" t="s">
        <v>2576</v>
      </c>
      <c r="H3" s="337" t="s">
        <v>2462</v>
      </c>
    </row>
    <row r="4" s="329" customFormat="1" ht="30.75" customHeight="1" spans="1:8">
      <c r="A4" s="353" t="s">
        <v>2577</v>
      </c>
      <c r="B4" s="336"/>
      <c r="C4" s="354"/>
      <c r="D4" s="354"/>
      <c r="E4" s="354"/>
      <c r="F4" s="355" t="e">
        <f t="shared" ref="F4:F30" si="0">E4/B4-1</f>
        <v>#DIV/0!</v>
      </c>
      <c r="G4" s="355" t="str">
        <f>IF(C4=0,"",E4/C4)</f>
        <v/>
      </c>
      <c r="H4" s="355" t="str">
        <f>IF(D4=0,"",E4/D4)</f>
        <v/>
      </c>
    </row>
    <row r="5" ht="27.95" customHeight="1" spans="1:8">
      <c r="A5" s="73" t="s">
        <v>2578</v>
      </c>
      <c r="B5" s="356"/>
      <c r="C5" s="357"/>
      <c r="D5" s="357"/>
      <c r="E5" s="357"/>
      <c r="F5" s="355" t="e">
        <f t="shared" si="0"/>
        <v>#DIV/0!</v>
      </c>
      <c r="G5" s="358" t="str">
        <f t="shared" ref="G5:G30" si="1">IF(C5=0,"",E5/C5)</f>
        <v/>
      </c>
      <c r="H5" s="358" t="str">
        <f t="shared" ref="H5:H30" si="2">IF(D5=0,"",E5/D5)</f>
        <v/>
      </c>
    </row>
    <row r="6" ht="30" customHeight="1" spans="1:8">
      <c r="A6" s="73" t="s">
        <v>2579</v>
      </c>
      <c r="B6" s="356"/>
      <c r="C6" s="359"/>
      <c r="D6" s="357"/>
      <c r="E6" s="357"/>
      <c r="F6" s="355" t="e">
        <f t="shared" si="0"/>
        <v>#DIV/0!</v>
      </c>
      <c r="G6" s="358" t="str">
        <f t="shared" si="1"/>
        <v/>
      </c>
      <c r="H6" s="358" t="str">
        <f t="shared" si="2"/>
        <v/>
      </c>
    </row>
    <row r="7" ht="30" customHeight="1" spans="1:8">
      <c r="A7" s="73" t="s">
        <v>2580</v>
      </c>
      <c r="B7" s="356"/>
      <c r="C7" s="359"/>
      <c r="D7" s="357"/>
      <c r="E7" s="357"/>
      <c r="F7" s="355" t="e">
        <f t="shared" si="0"/>
        <v>#DIV/0!</v>
      </c>
      <c r="G7" s="358" t="str">
        <f t="shared" si="1"/>
        <v/>
      </c>
      <c r="H7" s="358" t="str">
        <f t="shared" si="2"/>
        <v/>
      </c>
    </row>
    <row r="8" ht="30" customHeight="1" spans="1:8">
      <c r="A8" s="73" t="s">
        <v>2581</v>
      </c>
      <c r="B8" s="356"/>
      <c r="C8" s="359"/>
      <c r="D8" s="357"/>
      <c r="E8" s="357"/>
      <c r="F8" s="355" t="e">
        <f t="shared" si="0"/>
        <v>#DIV/0!</v>
      </c>
      <c r="G8" s="358" t="str">
        <f t="shared" si="1"/>
        <v/>
      </c>
      <c r="H8" s="358" t="str">
        <f t="shared" si="2"/>
        <v/>
      </c>
    </row>
    <row r="9" ht="30" customHeight="1" spans="1:8">
      <c r="A9" s="73" t="s">
        <v>2582</v>
      </c>
      <c r="B9" s="356"/>
      <c r="C9" s="359"/>
      <c r="D9" s="357"/>
      <c r="E9" s="357"/>
      <c r="F9" s="355" t="e">
        <f t="shared" si="0"/>
        <v>#DIV/0!</v>
      </c>
      <c r="G9" s="358" t="str">
        <f t="shared" si="1"/>
        <v/>
      </c>
      <c r="H9" s="358" t="str">
        <f t="shared" si="2"/>
        <v/>
      </c>
    </row>
    <row r="10" ht="30" customHeight="1" spans="1:8">
      <c r="A10" s="73" t="s">
        <v>2583</v>
      </c>
      <c r="B10" s="356"/>
      <c r="C10" s="359"/>
      <c r="D10" s="357"/>
      <c r="E10" s="357"/>
      <c r="F10" s="355" t="e">
        <f t="shared" si="0"/>
        <v>#DIV/0!</v>
      </c>
      <c r="G10" s="358" t="str">
        <f t="shared" si="1"/>
        <v/>
      </c>
      <c r="H10" s="358" t="str">
        <f t="shared" si="2"/>
        <v/>
      </c>
    </row>
    <row r="11" ht="30" customHeight="1" spans="1:8">
      <c r="A11" s="156" t="s">
        <v>2584</v>
      </c>
      <c r="B11" s="357"/>
      <c r="C11" s="359"/>
      <c r="D11" s="357"/>
      <c r="E11" s="357"/>
      <c r="F11" s="355" t="e">
        <f t="shared" si="0"/>
        <v>#DIV/0!</v>
      </c>
      <c r="G11" s="358" t="str">
        <f t="shared" si="1"/>
        <v/>
      </c>
      <c r="H11" s="358" t="str">
        <f t="shared" si="2"/>
        <v/>
      </c>
    </row>
    <row r="12" ht="30" customHeight="1" spans="1:8">
      <c r="A12" s="156" t="s">
        <v>2585</v>
      </c>
      <c r="B12" s="357"/>
      <c r="C12" s="359"/>
      <c r="D12" s="357"/>
      <c r="E12" s="357"/>
      <c r="F12" s="355" t="e">
        <f t="shared" si="0"/>
        <v>#DIV/0!</v>
      </c>
      <c r="G12" s="358" t="str">
        <f t="shared" si="1"/>
        <v/>
      </c>
      <c r="H12" s="358" t="str">
        <f t="shared" si="2"/>
        <v/>
      </c>
    </row>
    <row r="13" ht="30" customHeight="1" spans="1:8">
      <c r="A13" s="156" t="s">
        <v>2586</v>
      </c>
      <c r="B13" s="357"/>
      <c r="C13" s="359"/>
      <c r="D13" s="357"/>
      <c r="E13" s="357"/>
      <c r="F13" s="355" t="e">
        <f t="shared" si="0"/>
        <v>#DIV/0!</v>
      </c>
      <c r="G13" s="358" t="str">
        <f t="shared" si="1"/>
        <v/>
      </c>
      <c r="H13" s="358" t="str">
        <f t="shared" si="2"/>
        <v/>
      </c>
    </row>
    <row r="14" ht="30" customHeight="1" spans="1:8">
      <c r="A14" s="156" t="s">
        <v>2587</v>
      </c>
      <c r="B14" s="357"/>
      <c r="C14" s="359"/>
      <c r="D14" s="357"/>
      <c r="E14" s="357"/>
      <c r="F14" s="355" t="e">
        <f t="shared" si="0"/>
        <v>#DIV/0!</v>
      </c>
      <c r="G14" s="358" t="str">
        <f t="shared" si="1"/>
        <v/>
      </c>
      <c r="H14" s="358" t="str">
        <f t="shared" si="2"/>
        <v/>
      </c>
    </row>
    <row r="15" ht="30" customHeight="1" spans="1:8">
      <c r="A15" s="156" t="s">
        <v>2588</v>
      </c>
      <c r="B15" s="357"/>
      <c r="C15" s="359"/>
      <c r="D15" s="357"/>
      <c r="E15" s="357"/>
      <c r="F15" s="355" t="e">
        <f t="shared" si="0"/>
        <v>#DIV/0!</v>
      </c>
      <c r="G15" s="358" t="str">
        <f t="shared" si="1"/>
        <v/>
      </c>
      <c r="H15" s="358" t="str">
        <f t="shared" si="2"/>
        <v/>
      </c>
    </row>
    <row r="16" ht="30" customHeight="1" spans="1:8">
      <c r="A16" s="360" t="s">
        <v>2589</v>
      </c>
      <c r="B16" s="357"/>
      <c r="C16" s="359"/>
      <c r="D16" s="357"/>
      <c r="E16" s="357"/>
      <c r="F16" s="355" t="e">
        <f t="shared" si="0"/>
        <v>#DIV/0!</v>
      </c>
      <c r="G16" s="358" t="str">
        <f t="shared" si="1"/>
        <v/>
      </c>
      <c r="H16" s="358" t="str">
        <f t="shared" si="2"/>
        <v/>
      </c>
    </row>
    <row r="17" ht="30" customHeight="1" spans="1:8">
      <c r="A17" s="73" t="s">
        <v>2590</v>
      </c>
      <c r="B17" s="357"/>
      <c r="C17" s="359"/>
      <c r="D17" s="357"/>
      <c r="E17" s="357"/>
      <c r="F17" s="355" t="e">
        <f t="shared" si="0"/>
        <v>#DIV/0!</v>
      </c>
      <c r="G17" s="358" t="str">
        <f t="shared" si="1"/>
        <v/>
      </c>
      <c r="H17" s="358" t="str">
        <f t="shared" si="2"/>
        <v/>
      </c>
    </row>
    <row r="18" ht="30" customHeight="1" spans="1:8">
      <c r="A18" s="73" t="s">
        <v>2591</v>
      </c>
      <c r="B18" s="357"/>
      <c r="C18" s="361"/>
      <c r="D18" s="357"/>
      <c r="E18" s="357"/>
      <c r="F18" s="355" t="e">
        <f t="shared" si="0"/>
        <v>#DIV/0!</v>
      </c>
      <c r="G18" s="358" t="str">
        <f t="shared" si="1"/>
        <v/>
      </c>
      <c r="H18" s="358" t="str">
        <f t="shared" si="2"/>
        <v/>
      </c>
    </row>
    <row r="19" s="329" customFormat="1" ht="30" customHeight="1" spans="1:8">
      <c r="A19" s="335" t="s">
        <v>66</v>
      </c>
      <c r="B19" s="362">
        <f>B4+B18</f>
        <v>0</v>
      </c>
      <c r="C19" s="183">
        <f>C4+C18</f>
        <v>0</v>
      </c>
      <c r="D19" s="183">
        <f>D4+D18</f>
        <v>0</v>
      </c>
      <c r="E19" s="183">
        <f>E4+E18</f>
        <v>0</v>
      </c>
      <c r="F19" s="355" t="e">
        <f t="shared" si="0"/>
        <v>#DIV/0!</v>
      </c>
      <c r="G19" s="355" t="str">
        <f t="shared" si="1"/>
        <v/>
      </c>
      <c r="H19" s="355" t="str">
        <f t="shared" si="2"/>
        <v/>
      </c>
    </row>
    <row r="20" s="329" customFormat="1" ht="30" customHeight="1" spans="1:8">
      <c r="A20" s="363" t="s">
        <v>67</v>
      </c>
      <c r="B20" s="362">
        <f>SUM(B21,B25:B27)</f>
        <v>20</v>
      </c>
      <c r="C20" s="362">
        <f>SUM(C21,C25:C27)</f>
        <v>0</v>
      </c>
      <c r="D20" s="362">
        <f>SUM(D21,D25:D27)</f>
        <v>13</v>
      </c>
      <c r="E20" s="362">
        <f>SUM(E21,E25:E27)</f>
        <v>13</v>
      </c>
      <c r="F20" s="355">
        <f t="shared" si="0"/>
        <v>-0.35</v>
      </c>
      <c r="G20" s="355" t="str">
        <f t="shared" si="1"/>
        <v/>
      </c>
      <c r="H20" s="355">
        <f t="shared" si="2"/>
        <v>1</v>
      </c>
    </row>
    <row r="21" s="329" customFormat="1" ht="30" customHeight="1" spans="1:8">
      <c r="A21" s="71" t="s">
        <v>2592</v>
      </c>
      <c r="B21" s="362">
        <v>20</v>
      </c>
      <c r="C21" s="362">
        <f>C22+C23+C24</f>
        <v>0</v>
      </c>
      <c r="D21" s="362">
        <v>13</v>
      </c>
      <c r="E21" s="362">
        <v>13</v>
      </c>
      <c r="F21" s="355">
        <f t="shared" si="0"/>
        <v>-0.35</v>
      </c>
      <c r="G21" s="355" t="str">
        <f t="shared" si="1"/>
        <v/>
      </c>
      <c r="H21" s="355">
        <f t="shared" si="2"/>
        <v>1</v>
      </c>
    </row>
    <row r="22" ht="30" customHeight="1" spans="1:8">
      <c r="A22" s="71" t="s">
        <v>2593</v>
      </c>
      <c r="B22" s="356">
        <v>20</v>
      </c>
      <c r="C22" s="364"/>
      <c r="D22" s="365">
        <v>13</v>
      </c>
      <c r="E22" s="356">
        <v>13</v>
      </c>
      <c r="F22" s="355">
        <f t="shared" si="0"/>
        <v>-0.35</v>
      </c>
      <c r="G22" s="358" t="str">
        <f t="shared" si="1"/>
        <v/>
      </c>
      <c r="H22" s="358">
        <f t="shared" si="2"/>
        <v>1</v>
      </c>
    </row>
    <row r="23" ht="30" customHeight="1" spans="1:8">
      <c r="A23" s="73" t="s">
        <v>2594</v>
      </c>
      <c r="B23" s="356"/>
      <c r="C23" s="366"/>
      <c r="D23" s="367"/>
      <c r="E23" s="356"/>
      <c r="F23" s="355" t="e">
        <f t="shared" si="0"/>
        <v>#DIV/0!</v>
      </c>
      <c r="G23" s="358" t="str">
        <f t="shared" si="1"/>
        <v/>
      </c>
      <c r="H23" s="358" t="str">
        <f t="shared" si="2"/>
        <v/>
      </c>
    </row>
    <row r="24" ht="30" customHeight="1" spans="1:8">
      <c r="A24" s="73" t="s">
        <v>2595</v>
      </c>
      <c r="B24" s="364"/>
      <c r="C24" s="366"/>
      <c r="D24" s="364"/>
      <c r="E24" s="364"/>
      <c r="F24" s="355" t="e">
        <f t="shared" si="0"/>
        <v>#DIV/0!</v>
      </c>
      <c r="G24" s="358" t="str">
        <f t="shared" si="1"/>
        <v/>
      </c>
      <c r="H24" s="358" t="str">
        <f t="shared" si="2"/>
        <v/>
      </c>
    </row>
    <row r="25" s="329" customFormat="1" ht="30" customHeight="1" spans="1:8">
      <c r="A25" s="71" t="s">
        <v>109</v>
      </c>
      <c r="B25" s="362">
        <v>0</v>
      </c>
      <c r="C25" s="307"/>
      <c r="D25" s="307"/>
      <c r="E25" s="362"/>
      <c r="F25" s="355" t="e">
        <f t="shared" si="0"/>
        <v>#DIV/0!</v>
      </c>
      <c r="G25" s="355" t="str">
        <f t="shared" si="1"/>
        <v/>
      </c>
      <c r="H25" s="358" t="str">
        <f t="shared" si="2"/>
        <v/>
      </c>
    </row>
    <row r="26" s="329" customFormat="1" ht="30" customHeight="1" spans="1:8">
      <c r="A26" s="71" t="s">
        <v>110</v>
      </c>
      <c r="B26" s="362"/>
      <c r="C26" s="368"/>
      <c r="D26" s="369"/>
      <c r="E26" s="362"/>
      <c r="F26" s="355" t="e">
        <f t="shared" si="0"/>
        <v>#DIV/0!</v>
      </c>
      <c r="G26" s="355" t="str">
        <f t="shared" si="1"/>
        <v/>
      </c>
      <c r="H26" s="358" t="str">
        <f t="shared" si="2"/>
        <v/>
      </c>
    </row>
    <row r="27" s="329" customFormat="1" ht="24" customHeight="1" spans="1:8">
      <c r="A27" s="71" t="s">
        <v>115</v>
      </c>
      <c r="B27" s="362"/>
      <c r="C27" s="368"/>
      <c r="D27" s="368"/>
      <c r="E27" s="362"/>
      <c r="F27" s="355" t="e">
        <f t="shared" si="0"/>
        <v>#DIV/0!</v>
      </c>
      <c r="G27" s="355" t="str">
        <f t="shared" si="1"/>
        <v/>
      </c>
      <c r="H27" s="358" t="str">
        <f t="shared" si="2"/>
        <v/>
      </c>
    </row>
    <row r="28" s="329" customFormat="1" ht="27.95" customHeight="1" spans="1:8">
      <c r="A28" s="335" t="s">
        <v>2596</v>
      </c>
      <c r="B28" s="362">
        <f>SUM(B19,B20)</f>
        <v>20</v>
      </c>
      <c r="C28" s="362">
        <f>SUM(C19,C20)</f>
        <v>0</v>
      </c>
      <c r="D28" s="362">
        <f>SUM(D19,D20)</f>
        <v>13</v>
      </c>
      <c r="E28" s="362">
        <f>SUM(E19,E20)</f>
        <v>13</v>
      </c>
      <c r="F28" s="355">
        <f t="shared" si="0"/>
        <v>-0.35</v>
      </c>
      <c r="G28" s="355" t="str">
        <f t="shared" si="1"/>
        <v/>
      </c>
      <c r="H28" s="355">
        <f t="shared" si="2"/>
        <v>1</v>
      </c>
    </row>
    <row r="29" spans="1:8">
      <c r="A29" s="351"/>
    </row>
    <row r="32" ht="23.25" customHeight="1"/>
    <row r="35" hidden="1"/>
    <row r="98" hidden="1"/>
    <row r="99" hidden="1"/>
    <row r="100" hidden="1"/>
    <row r="101" hidden="1"/>
    <row r="102" hidden="1"/>
    <row r="103" hidden="1"/>
    <row r="104" hidden="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sheetData>
  <mergeCells count="1">
    <mergeCell ref="A1:H1"/>
  </mergeCells>
  <printOptions horizontalCentered="1"/>
  <pageMargins left="0.236111111111111" right="0.236111111111111" top="0.747916666666667" bottom="0.747916666666667" header="0.314583333333333" footer="0.314583333333333"/>
  <pageSetup paperSize="9" scale="86" firstPageNumber="7" fitToHeight="0" orientation="portrait" blackAndWhite="1" useFirstPageNumber="1" errors="blank" horizontalDpi="600"/>
  <headerFooter alignWithMargins="0" scaleWithDoc="0">
    <oddFooter>&amp;C— &amp;P —</oddFooter>
  </headerFooter>
  <colBreaks count="1" manualBreakCount="1">
    <brk id="8" max="27"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H1292"/>
  <sheetViews>
    <sheetView showZeros="0" topLeftCell="A8" workbookViewId="0">
      <selection activeCell="F16" sqref="F16"/>
    </sheetView>
  </sheetViews>
  <sheetFormatPr defaultColWidth="9" defaultRowHeight="14.25" outlineLevelCol="7"/>
  <cols>
    <col min="1" max="1" width="26.5" customWidth="1"/>
    <col min="2" max="2" width="9.5" customWidth="1"/>
    <col min="3" max="3" width="11.25" customWidth="1"/>
    <col min="4" max="4" width="8.875" customWidth="1"/>
    <col min="5" max="5" width="9.875" customWidth="1"/>
    <col min="6" max="6" width="8.75" customWidth="1"/>
    <col min="7" max="7" width="8" customWidth="1"/>
    <col min="8" max="8" width="9.625" customWidth="1"/>
    <col min="9" max="9" width="12.625"/>
  </cols>
  <sheetData>
    <row r="1" ht="28" customHeight="1" spans="1:8">
      <c r="A1" s="330" t="s">
        <v>2597</v>
      </c>
      <c r="B1" s="331"/>
      <c r="C1" s="331"/>
      <c r="D1" s="331"/>
      <c r="E1" s="331"/>
      <c r="F1" s="331"/>
      <c r="G1" s="331"/>
      <c r="H1" s="331"/>
    </row>
    <row r="2" s="329" customFormat="1" ht="19.5" customHeight="1" spans="1:8">
      <c r="A2" s="332" t="s">
        <v>2598</v>
      </c>
      <c r="B2" s="333"/>
      <c r="C2" s="333"/>
      <c r="D2" s="333"/>
      <c r="E2" s="334"/>
      <c r="F2" s="334"/>
      <c r="G2" s="334"/>
      <c r="H2" s="334" t="s">
        <v>30</v>
      </c>
    </row>
    <row r="3" ht="43" customHeight="1" spans="1:8">
      <c r="A3" s="335" t="s">
        <v>2599</v>
      </c>
      <c r="B3" s="336" t="s">
        <v>32</v>
      </c>
      <c r="C3" s="336" t="s">
        <v>33</v>
      </c>
      <c r="D3" s="336" t="s">
        <v>2459</v>
      </c>
      <c r="E3" s="336" t="s">
        <v>35</v>
      </c>
      <c r="F3" s="337" t="s">
        <v>2460</v>
      </c>
      <c r="G3" s="337" t="s">
        <v>2576</v>
      </c>
      <c r="H3" s="337" t="s">
        <v>2462</v>
      </c>
    </row>
    <row r="4" ht="27.95" customHeight="1" spans="1:8">
      <c r="A4" s="338" t="s">
        <v>2469</v>
      </c>
      <c r="B4" s="339"/>
      <c r="C4" s="339"/>
      <c r="D4" s="340"/>
      <c r="E4" s="339"/>
      <c r="F4" s="341">
        <f>(E4-B4)</f>
        <v>0</v>
      </c>
      <c r="G4" s="341" t="str">
        <f>IF(C4=0,"",E4/C4)</f>
        <v/>
      </c>
      <c r="H4" s="341" t="str">
        <f>IF(D4=0,"",E4/D4)</f>
        <v/>
      </c>
    </row>
    <row r="5" ht="27.95" customHeight="1" spans="1:8">
      <c r="A5" s="338" t="s">
        <v>2470</v>
      </c>
      <c r="B5" s="339"/>
      <c r="C5" s="339"/>
      <c r="D5" s="340"/>
      <c r="E5" s="339"/>
      <c r="F5" s="341">
        <f t="shared" ref="F5:F12" si="0">(E5-B5)</f>
        <v>0</v>
      </c>
      <c r="G5" s="341" t="str">
        <f t="shared" ref="G5:G27" si="1">IF(C5=0,"",E5/C5)</f>
        <v/>
      </c>
      <c r="H5" s="341" t="str">
        <f t="shared" ref="H5:H27" si="2">IF(D5=0,"",E5/D5)</f>
        <v/>
      </c>
    </row>
    <row r="6" ht="30" customHeight="1" spans="1:8">
      <c r="A6" s="338" t="s">
        <v>2472</v>
      </c>
      <c r="B6" s="339"/>
      <c r="C6" s="339"/>
      <c r="D6" s="339"/>
      <c r="E6" s="339"/>
      <c r="F6" s="341">
        <f t="shared" si="0"/>
        <v>0</v>
      </c>
      <c r="G6" s="341" t="str">
        <f t="shared" si="1"/>
        <v/>
      </c>
      <c r="H6" s="341" t="str">
        <f t="shared" si="2"/>
        <v/>
      </c>
    </row>
    <row r="7" ht="30" customHeight="1" spans="1:8">
      <c r="A7" s="338" t="s">
        <v>2473</v>
      </c>
      <c r="B7" s="339"/>
      <c r="C7" s="339"/>
      <c r="D7" s="339"/>
      <c r="E7" s="339"/>
      <c r="F7" s="341">
        <f t="shared" si="0"/>
        <v>0</v>
      </c>
      <c r="G7" s="341" t="str">
        <f t="shared" si="1"/>
        <v/>
      </c>
      <c r="H7" s="341" t="str">
        <f t="shared" si="2"/>
        <v/>
      </c>
    </row>
    <row r="8" ht="30" customHeight="1" spans="1:8">
      <c r="A8" s="338" t="s">
        <v>2474</v>
      </c>
      <c r="B8" s="339"/>
      <c r="C8" s="339"/>
      <c r="D8" s="339"/>
      <c r="E8" s="339"/>
      <c r="F8" s="341">
        <f t="shared" si="0"/>
        <v>0</v>
      </c>
      <c r="G8" s="341" t="str">
        <f t="shared" si="1"/>
        <v/>
      </c>
      <c r="H8" s="341" t="str">
        <f t="shared" si="2"/>
        <v/>
      </c>
    </row>
    <row r="9" ht="30" customHeight="1" spans="1:8">
      <c r="A9" s="338" t="s">
        <v>2475</v>
      </c>
      <c r="B9" s="339"/>
      <c r="C9" s="339"/>
      <c r="D9" s="339"/>
      <c r="E9" s="339"/>
      <c r="F9" s="341">
        <f t="shared" si="0"/>
        <v>0</v>
      </c>
      <c r="G9" s="341" t="str">
        <f t="shared" si="1"/>
        <v/>
      </c>
      <c r="H9" s="341" t="str">
        <f t="shared" si="2"/>
        <v/>
      </c>
    </row>
    <row r="10" ht="30" customHeight="1" spans="1:8">
      <c r="A10" s="338" t="s">
        <v>2476</v>
      </c>
      <c r="B10" s="339"/>
      <c r="C10" s="339"/>
      <c r="D10" s="339"/>
      <c r="E10" s="339"/>
      <c r="F10" s="341">
        <f t="shared" si="0"/>
        <v>0</v>
      </c>
      <c r="G10" s="341" t="str">
        <f t="shared" si="1"/>
        <v/>
      </c>
      <c r="H10" s="341" t="str">
        <f t="shared" si="2"/>
        <v/>
      </c>
    </row>
    <row r="11" ht="30" customHeight="1" spans="1:8">
      <c r="A11" s="338" t="s">
        <v>2477</v>
      </c>
      <c r="B11" s="339"/>
      <c r="C11" s="339"/>
      <c r="D11" s="339"/>
      <c r="E11" s="339"/>
      <c r="F11" s="341">
        <f t="shared" si="0"/>
        <v>0</v>
      </c>
      <c r="G11" s="341" t="str">
        <f t="shared" si="1"/>
        <v/>
      </c>
      <c r="H11" s="341" t="str">
        <f t="shared" si="2"/>
        <v/>
      </c>
    </row>
    <row r="12" ht="30" customHeight="1" spans="1:8">
      <c r="A12" s="71" t="s">
        <v>2485</v>
      </c>
      <c r="B12" s="339">
        <v>20</v>
      </c>
      <c r="C12" s="339"/>
      <c r="D12" s="339">
        <v>13</v>
      </c>
      <c r="E12" s="339">
        <v>13</v>
      </c>
      <c r="F12" s="341">
        <f>(E12/B12)-1</f>
        <v>-0.35</v>
      </c>
      <c r="G12" s="341" t="str">
        <f t="shared" si="1"/>
        <v/>
      </c>
      <c r="H12" s="341">
        <f t="shared" si="2"/>
        <v>1</v>
      </c>
    </row>
    <row r="13" ht="30" customHeight="1" spans="1:8">
      <c r="A13" s="338" t="s">
        <v>2487</v>
      </c>
      <c r="B13" s="339"/>
      <c r="C13" s="339"/>
      <c r="D13" s="340"/>
      <c r="E13" s="339"/>
      <c r="F13" s="341" t="e">
        <f t="shared" ref="F13:F24" si="3">(E13/B13)-1</f>
        <v>#DIV/0!</v>
      </c>
      <c r="G13" s="341" t="str">
        <f t="shared" si="1"/>
        <v/>
      </c>
      <c r="H13" s="341" t="str">
        <f t="shared" si="2"/>
        <v/>
      </c>
    </row>
    <row r="14" ht="30" customHeight="1" spans="1:8">
      <c r="A14" s="338" t="s">
        <v>2488</v>
      </c>
      <c r="B14" s="339"/>
      <c r="C14" s="339"/>
      <c r="D14" s="340"/>
      <c r="E14" s="339"/>
      <c r="F14" s="341" t="e">
        <f t="shared" si="3"/>
        <v>#DIV/0!</v>
      </c>
      <c r="G14" s="341" t="str">
        <f t="shared" si="1"/>
        <v/>
      </c>
      <c r="H14" s="341" t="str">
        <f t="shared" si="2"/>
        <v/>
      </c>
    </row>
    <row r="15" ht="30" customHeight="1" spans="1:8">
      <c r="A15" s="338" t="s">
        <v>2600</v>
      </c>
      <c r="B15" s="339"/>
      <c r="C15" s="339"/>
      <c r="D15" s="340"/>
      <c r="E15" s="339"/>
      <c r="F15" s="341" t="e">
        <f t="shared" si="3"/>
        <v>#DIV/0!</v>
      </c>
      <c r="G15" s="341" t="str">
        <f t="shared" si="1"/>
        <v/>
      </c>
      <c r="H15" s="341" t="str">
        <f t="shared" si="2"/>
        <v/>
      </c>
    </row>
    <row r="16" s="329" customFormat="1" ht="30" customHeight="1" spans="1:8">
      <c r="A16" s="342" t="s">
        <v>2432</v>
      </c>
      <c r="B16" s="343">
        <f>SUM(B4:B15)</f>
        <v>20</v>
      </c>
      <c r="C16" s="343">
        <f>SUM(C4:C15)</f>
        <v>0</v>
      </c>
      <c r="D16" s="343">
        <f>SUM(D4:D15)</f>
        <v>13</v>
      </c>
      <c r="E16" s="343">
        <f>SUM(E4:E15)</f>
        <v>13</v>
      </c>
      <c r="F16" s="341">
        <f t="shared" si="3"/>
        <v>-0.35</v>
      </c>
      <c r="G16" s="344" t="str">
        <f t="shared" si="1"/>
        <v/>
      </c>
      <c r="H16" s="344">
        <f t="shared" si="2"/>
        <v>1</v>
      </c>
    </row>
    <row r="17" s="329" customFormat="1" ht="30" customHeight="1" spans="1:8">
      <c r="A17" s="345" t="s">
        <v>2489</v>
      </c>
      <c r="B17" s="343">
        <f>SUM(B18,B21,B22)</f>
        <v>0</v>
      </c>
      <c r="C17" s="343">
        <f>SUM(C18,C21,C22)</f>
        <v>0</v>
      </c>
      <c r="D17" s="343">
        <f>SUM(D18,D21,D22)</f>
        <v>0</v>
      </c>
      <c r="E17" s="343">
        <f>SUM(E18,E21,E22)</f>
        <v>0</v>
      </c>
      <c r="F17" s="341" t="e">
        <f t="shared" si="3"/>
        <v>#DIV/0!</v>
      </c>
      <c r="G17" s="344" t="str">
        <f t="shared" si="1"/>
        <v/>
      </c>
      <c r="H17" s="344" t="str">
        <f t="shared" si="2"/>
        <v/>
      </c>
    </row>
    <row r="18" ht="30" customHeight="1" spans="1:8">
      <c r="A18" s="346" t="s">
        <v>2601</v>
      </c>
      <c r="B18" s="339">
        <f>B19+B20</f>
        <v>0</v>
      </c>
      <c r="C18" s="339">
        <f>C19+C20</f>
        <v>0</v>
      </c>
      <c r="D18" s="339">
        <f>D19+D20</f>
        <v>0</v>
      </c>
      <c r="E18" s="339">
        <f>E19+E20</f>
        <v>0</v>
      </c>
      <c r="F18" s="341" t="e">
        <f t="shared" si="3"/>
        <v>#DIV/0!</v>
      </c>
      <c r="G18" s="341" t="str">
        <f t="shared" si="1"/>
        <v/>
      </c>
      <c r="H18" s="341" t="str">
        <f t="shared" si="2"/>
        <v/>
      </c>
    </row>
    <row r="19" ht="30" customHeight="1" spans="1:8">
      <c r="A19" s="346" t="s">
        <v>2602</v>
      </c>
      <c r="B19" s="339"/>
      <c r="C19" s="339"/>
      <c r="D19" s="339"/>
      <c r="E19" s="339"/>
      <c r="F19" s="341" t="e">
        <f t="shared" si="3"/>
        <v>#DIV/0!</v>
      </c>
      <c r="G19" s="341" t="str">
        <f t="shared" si="1"/>
        <v/>
      </c>
      <c r="H19" s="341" t="str">
        <f t="shared" si="2"/>
        <v/>
      </c>
    </row>
    <row r="20" ht="30" customHeight="1" spans="1:8">
      <c r="A20" s="346" t="s">
        <v>2603</v>
      </c>
      <c r="B20" s="339"/>
      <c r="C20" s="339"/>
      <c r="D20" s="347"/>
      <c r="E20" s="339"/>
      <c r="F20" s="341" t="e">
        <f t="shared" si="3"/>
        <v>#DIV/0!</v>
      </c>
      <c r="G20" s="341" t="str">
        <f t="shared" si="1"/>
        <v/>
      </c>
      <c r="H20" s="341" t="str">
        <f t="shared" si="2"/>
        <v/>
      </c>
    </row>
    <row r="21" s="329" customFormat="1" ht="30" customHeight="1" spans="1:8">
      <c r="A21" s="345" t="s">
        <v>2494</v>
      </c>
      <c r="B21" s="343"/>
      <c r="C21" s="343"/>
      <c r="D21" s="343"/>
      <c r="E21" s="343"/>
      <c r="F21" s="341" t="e">
        <f t="shared" si="3"/>
        <v>#DIV/0!</v>
      </c>
      <c r="G21" s="344" t="str">
        <f t="shared" si="1"/>
        <v/>
      </c>
      <c r="H21" s="344" t="str">
        <f t="shared" si="2"/>
        <v/>
      </c>
    </row>
    <row r="22" s="329" customFormat="1" ht="30" customHeight="1" spans="1:8">
      <c r="A22" s="345" t="s">
        <v>2495</v>
      </c>
      <c r="B22" s="343"/>
      <c r="C22" s="348"/>
      <c r="D22" s="349"/>
      <c r="E22" s="343"/>
      <c r="F22" s="341" t="e">
        <f t="shared" si="3"/>
        <v>#DIV/0!</v>
      </c>
      <c r="G22" s="344" t="str">
        <f t="shared" si="1"/>
        <v/>
      </c>
      <c r="H22" s="344" t="str">
        <f t="shared" si="2"/>
        <v/>
      </c>
    </row>
    <row r="23" s="329" customFormat="1" ht="30" customHeight="1" spans="1:8">
      <c r="A23" s="345" t="s">
        <v>2486</v>
      </c>
      <c r="B23" s="343"/>
      <c r="C23" s="348"/>
      <c r="D23" s="349"/>
      <c r="E23" s="343"/>
      <c r="F23" s="341" t="e">
        <f t="shared" si="3"/>
        <v>#DIV/0!</v>
      </c>
      <c r="G23" s="344" t="str">
        <f t="shared" si="1"/>
        <v/>
      </c>
      <c r="H23" s="344" t="str">
        <f t="shared" si="2"/>
        <v/>
      </c>
    </row>
    <row r="24" s="329" customFormat="1" ht="27.95" customHeight="1" spans="1:8">
      <c r="A24" s="342" t="s">
        <v>2604</v>
      </c>
      <c r="B24" s="343">
        <f>SUM(B16:B17,B23)</f>
        <v>20</v>
      </c>
      <c r="C24" s="343">
        <f>SUM(C16:C17,C23)</f>
        <v>0</v>
      </c>
      <c r="D24" s="343">
        <f>SUM(D16:D17,D23)</f>
        <v>13</v>
      </c>
      <c r="E24" s="343">
        <f>SUM(E16:E17,E23)</f>
        <v>13</v>
      </c>
      <c r="F24" s="341">
        <f t="shared" si="3"/>
        <v>-0.35</v>
      </c>
      <c r="G24" s="344" t="str">
        <f t="shared" si="1"/>
        <v/>
      </c>
      <c r="H24" s="344">
        <f t="shared" si="2"/>
        <v>1</v>
      </c>
    </row>
    <row r="25" spans="1:8">
      <c r="E25" s="350"/>
    </row>
    <row r="26" spans="1:8">
      <c r="E26" s="350"/>
    </row>
    <row r="27" spans="1:8">
      <c r="E27" s="350"/>
    </row>
    <row r="28" spans="1:8">
      <c r="E28" s="350"/>
    </row>
    <row r="29" spans="1:8">
      <c r="E29" s="350"/>
    </row>
    <row r="30" spans="1:8">
      <c r="E30" s="350"/>
    </row>
    <row r="31" spans="1:8">
      <c r="A31" s="351"/>
    </row>
    <row r="32" ht="23.25" customHeight="1"/>
    <row r="35" hidden="1"/>
    <row r="98" hidden="1"/>
    <row r="99" hidden="1"/>
    <row r="100" hidden="1"/>
    <row r="101" hidden="1"/>
    <row r="102" hidden="1"/>
    <row r="103" hidden="1"/>
    <row r="104" hidden="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sheetData>
  <mergeCells count="1">
    <mergeCell ref="A1:H1"/>
  </mergeCells>
  <printOptions horizontalCentered="1"/>
  <pageMargins left="0.236111111111111" right="0.236111111111111" top="0.747916666666667" bottom="0.747916666666667" header="0.314583333333333" footer="0.314583333333333"/>
  <pageSetup paperSize="9" firstPageNumber="8" fitToHeight="0" orientation="portrait" blackAndWhite="1" useFirstPageNumber="1" errors="blank" horizontalDpi="600"/>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Company>ysc</Company>
  <Application>Microsoft Excel</Application>
  <HeadingPairs>
    <vt:vector size="2" baseType="variant">
      <vt:variant>
        <vt:lpstr>工作表</vt:lpstr>
      </vt:variant>
      <vt:variant>
        <vt:i4>27</vt:i4>
      </vt:variant>
    </vt:vector>
  </HeadingPairs>
  <TitlesOfParts>
    <vt:vector size="27" baseType="lpstr">
      <vt:lpstr>Define</vt:lpstr>
      <vt:lpstr>封面</vt:lpstr>
      <vt:lpstr>目录</vt:lpstr>
      <vt:lpstr>01一般公共收入决算表</vt:lpstr>
      <vt:lpstr>03(删除)</vt:lpstr>
      <vt:lpstr>02一般公共预算支出决算表</vt:lpstr>
      <vt:lpstr>03一般公共预算支出经济分类明细表</vt:lpstr>
      <vt:lpstr>04政府性基金预算收入决算表</vt:lpstr>
      <vt:lpstr>05政府性基金支出决算表</vt:lpstr>
      <vt:lpstr>06国有资本经营预算收支决算表（本表乡镇为空）</vt:lpstr>
      <vt:lpstr>07社会保险基金预算收支决算表（本表乡镇为空）</vt:lpstr>
      <vt:lpstr>州市基金</vt:lpstr>
      <vt:lpstr>24（删除）</vt:lpstr>
      <vt:lpstr>数据-省本级预算数</vt:lpstr>
      <vt:lpstr>数据-省本级调整数</vt:lpstr>
      <vt:lpstr>数据-全省决算数!</vt:lpstr>
      <vt:lpstr>数据-省本级决算数</vt:lpstr>
      <vt:lpstr>全省基金支出预算</vt:lpstr>
      <vt:lpstr>省本级基金支出预算</vt:lpstr>
      <vt:lpstr>全省基金调整预算</vt:lpstr>
      <vt:lpstr>省本级基金调整+决算</vt:lpstr>
      <vt:lpstr>06老表</vt:lpstr>
      <vt:lpstr>全省预算</vt:lpstr>
      <vt:lpstr>全省决算数</vt:lpstr>
      <vt:lpstr>全省调整</vt:lpstr>
      <vt:lpstr>全省上年决算数</vt:lpstr>
      <vt:lpstr>全省基金决算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 Guoshu</dc:creator>
  <cp:lastModifiedBy>倪</cp:lastModifiedBy>
  <dcterms:created xsi:type="dcterms:W3CDTF">1998-12-01T02:36:00Z</dcterms:created>
  <cp:lastPrinted>2019-08-05T06:56:00Z</cp:lastPrinted>
  <dcterms:modified xsi:type="dcterms:W3CDTF">2025-12-31T01:11:09Z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93A8FE4999CD43A589B9012FA9E73365_13</vt:lpwstr>
  </property>
  <property fmtid="{D5CDD505-2E9C-101B-9397-08002B2CF9AE}" pid="4" name="CalculationRule">
    <vt:i4>0</vt:i4>
  </property>
</Properties>
</file>